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harts/chart1.xml" ContentType="application/vnd.openxmlformats-officedocument.drawingml.chart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drawings/drawing65.xml" ContentType="application/vnd.openxmlformats-officedocument.drawing+xml"/>
  <Override PartName="/xl/drawings/drawing66.xml" ContentType="application/vnd.openxmlformats-officedocument.drawing+xml"/>
  <Override PartName="/xl/drawings/drawing67.xml" ContentType="application/vnd.openxmlformats-officedocument.drawing+xml"/>
  <Override PartName="/xl/drawings/drawing68.xml" ContentType="application/vnd.openxmlformats-officedocument.drawing+xml"/>
  <Override PartName="/xl/drawings/drawing69.xml" ContentType="application/vnd.openxmlformats-officedocument.drawing+xml"/>
  <Override PartName="/xl/drawings/drawing70.xml" ContentType="application/vnd.openxmlformats-officedocument.drawing+xml"/>
  <Override PartName="/xl/drawings/drawing71.xml" ContentType="application/vnd.openxmlformats-officedocument.drawing+xml"/>
  <Override PartName="/xl/drawings/drawing72.xml" ContentType="application/vnd.openxmlformats-officedocument.drawing+xml"/>
  <Override PartName="/xl/drawings/drawing73.xml" ContentType="application/vnd.openxmlformats-officedocument.drawing+xml"/>
  <Override PartName="/xl/drawings/drawing74.xml" ContentType="application/vnd.openxmlformats-officedocument.drawing+xml"/>
  <Override PartName="/xl/drawings/drawing75.xml" ContentType="application/vnd.openxmlformats-officedocument.drawing+xml"/>
  <Override PartName="/xl/drawings/drawing76.xml" ContentType="application/vnd.openxmlformats-officedocument.drawing+xml"/>
  <Override PartName="/xl/drawings/drawing77.xml" ContentType="application/vnd.openxmlformats-officedocument.drawing+xml"/>
  <Override PartName="/xl/drawings/drawing78.xml" ContentType="application/vnd.openxmlformats-officedocument.drawing+xml"/>
  <Override PartName="/xl/drawings/drawing79.xml" ContentType="application/vnd.openxmlformats-officedocument.drawing+xml"/>
  <Override PartName="/xl/drawings/drawing80.xml" ContentType="application/vnd.openxmlformats-officedocument.drawing+xml"/>
  <Override PartName="/xl/drawings/drawing81.xml" ContentType="application/vnd.openxmlformats-officedocument.drawing+xml"/>
  <Override PartName="/xl/drawings/drawing82.xml" ContentType="application/vnd.openxmlformats-officedocument.drawing+xml"/>
  <Override PartName="/xl/drawings/drawing83.xml" ContentType="application/vnd.openxmlformats-officedocument.drawing+xml"/>
  <Override PartName="/xl/drawings/drawing84.xml" ContentType="application/vnd.openxmlformats-officedocument.drawing+xml"/>
  <Override PartName="/xl/drawings/drawing85.xml" ContentType="application/vnd.openxmlformats-officedocument.drawing+xml"/>
  <Override PartName="/xl/drawings/drawing86.xml" ContentType="application/vnd.openxmlformats-officedocument.drawing+xml"/>
  <Override PartName="/xl/drawings/drawing87.xml" ContentType="application/vnd.openxmlformats-officedocument.drawing+xml"/>
  <Override PartName="/xl/drawings/drawing88.xml" ContentType="application/vnd.openxmlformats-officedocument.drawing+xml"/>
  <Override PartName="/xl/drawings/drawing89.xml" ContentType="application/vnd.openxmlformats-officedocument.drawing+xml"/>
  <Override PartName="/xl/drawings/drawing9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showInkAnnotation="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-105" yWindow="-105" windowWidth="23250" windowHeight="12450" tabRatio="904" firstSheet="1" activeTab="4"/>
  </bookViews>
  <sheets>
    <sheet name="SO FOB Agustus 2026" sheetId="63" state="hidden" r:id="rId1"/>
    <sheet name="SO Agustus 2026 Rev.3" sheetId="40" r:id="rId2"/>
    <sheet name="KEBUTUHAN GAS" sheetId="126" r:id="rId3"/>
    <sheet name="SO MS" sheetId="87" r:id="rId4"/>
    <sheet name="Daily Sales" sheetId="41" r:id="rId5"/>
    <sheet name="Summary sales" sheetId="27" r:id="rId6"/>
    <sheet name="Summary Gas" sheetId="86" r:id="rId7"/>
    <sheet name="Summary FOB" sheetId="60" state="hidden" r:id="rId8"/>
    <sheet name="GRAFIK" sheetId="31" state="hidden" r:id="rId9"/>
    <sheet name="Aliya Digital" sheetId="123" state="hidden" r:id="rId10"/>
    <sheet name="PENTAWIRA" sheetId="127" r:id="rId11"/>
    <sheet name="DJARUM" sheetId="42" r:id="rId12"/>
    <sheet name="KGM" sheetId="78" r:id="rId13"/>
    <sheet name="ADP" sheetId="125" r:id="rId14"/>
    <sheet name="CLIN" sheetId="23" r:id="rId15"/>
    <sheet name="ABC KOGEN" sheetId="121" r:id="rId16"/>
    <sheet name="ASAHIMAS" sheetId="117" r:id="rId17"/>
    <sheet name="HLI" sheetId="109" r:id="rId18"/>
    <sheet name="DIC" sheetId="111" r:id="rId19"/>
    <sheet name="TWK" sheetId="24" r:id="rId20"/>
    <sheet name="STM" sheetId="57" r:id="rId21"/>
    <sheet name="AMI" sheetId="43" r:id="rId22"/>
    <sheet name="BI" sheetId="17" r:id="rId23"/>
    <sheet name="GREENPULSE" sheetId="65" r:id="rId24"/>
    <sheet name="INDOFOOD" sheetId="85" r:id="rId25"/>
    <sheet name="UMI" sheetId="11" r:id="rId26"/>
    <sheet name="PCIM" sheetId="94" r:id="rId27"/>
    <sheet name="PCI84" sheetId="95" r:id="rId28"/>
    <sheet name="TOMIMOTO" sheetId="93" state="hidden" r:id="rId29"/>
    <sheet name="KTN" sheetId="61" r:id="rId30"/>
    <sheet name="BYC" sheetId="16" r:id="rId31"/>
    <sheet name="CERES" sheetId="38" r:id="rId32"/>
    <sheet name="SARIMURNI" sheetId="107" r:id="rId33"/>
    <sheet name="ALUMINIUM" sheetId="82" state="hidden" r:id="rId34"/>
    <sheet name="TOI" sheetId="110" state="hidden" r:id="rId35"/>
    <sheet name="KALBEE" sheetId="104" r:id="rId36"/>
    <sheet name="CDA" sheetId="97" state="hidden" r:id="rId37"/>
    <sheet name="IPT" sheetId="19" r:id="rId38"/>
    <sheet name="Tongtji" sheetId="50" r:id="rId39"/>
    <sheet name="CISF" sheetId="77" r:id="rId40"/>
    <sheet name="EBM" sheetId="75" r:id="rId41"/>
    <sheet name="HCI" sheetId="112" r:id="rId42"/>
    <sheet name="KSN" sheetId="124" r:id="rId43"/>
    <sheet name="ABP" sheetId="25" state="hidden" r:id="rId44"/>
    <sheet name="KSNR" sheetId="128" r:id="rId45"/>
    <sheet name="NIAGAGARAM" sheetId="88" r:id="rId46"/>
    <sheet name="NNI" sheetId="18" r:id="rId47"/>
    <sheet name="SHB" sheetId="119" r:id="rId48"/>
    <sheet name="MKG" sheetId="14" r:id="rId49"/>
    <sheet name="GTL" sheetId="64" r:id="rId50"/>
    <sheet name="OAJ" sheetId="22" r:id="rId51"/>
    <sheet name="PA" sheetId="46" r:id="rId52"/>
    <sheet name="KSNM" sheetId="70" state="hidden" r:id="rId53"/>
    <sheet name="CITYMALL" sheetId="73" state="hidden" r:id="rId54"/>
    <sheet name="PSD" sheetId="69" state="hidden" r:id="rId55"/>
    <sheet name="KA" sheetId="44" r:id="rId56"/>
    <sheet name="PUJ" sheetId="80" r:id="rId57"/>
    <sheet name="KBRU" sheetId="53" r:id="rId58"/>
    <sheet name="SDM" sheetId="8" r:id="rId59"/>
    <sheet name="BRTK" sheetId="36" state="hidden" r:id="rId60"/>
    <sheet name="SCI" sheetId="3" state="hidden" r:id="rId61"/>
    <sheet name="JARGAS" sheetId="66" r:id="rId62"/>
    <sheet name="SBI" sheetId="67" r:id="rId63"/>
    <sheet name="HSK" sheetId="49" state="hidden" r:id="rId64"/>
    <sheet name="CCS" sheetId="71" state="hidden" r:id="rId65"/>
    <sheet name="RB" sheetId="21" r:id="rId66"/>
    <sheet name="RPI" sheetId="51" state="hidden" r:id="rId67"/>
    <sheet name="IAMI" sheetId="37" state="hidden" r:id="rId68"/>
    <sheet name="IDP" sheetId="9" r:id="rId69"/>
    <sheet name="UJL" sheetId="13" state="hidden" r:id="rId70"/>
    <sheet name="ALT" sheetId="20" r:id="rId71"/>
    <sheet name="SETU" sheetId="68" state="hidden" r:id="rId72"/>
    <sheet name="GFIATOMJES" sheetId="74" state="hidden" r:id="rId73"/>
    <sheet name="SPGLOBAL" sheetId="72" r:id="rId74"/>
    <sheet name="SPJES" sheetId="79" state="hidden" r:id="rId75"/>
    <sheet name="GFATOM" sheetId="91" r:id="rId76"/>
    <sheet name="GFKULIT" sheetId="92" r:id="rId77"/>
    <sheet name="GFAJES" sheetId="96" state="hidden" r:id="rId78"/>
    <sheet name="GFIR" sheetId="48" r:id="rId79"/>
    <sheet name="BDP" sheetId="83" state="hidden" r:id="rId80"/>
    <sheet name="PERHUTANI" sheetId="90" state="hidden" r:id="rId81"/>
    <sheet name="GFIR2" sheetId="98" r:id="rId82"/>
    <sheet name="TORABIKAHF" sheetId="101" state="hidden" r:id="rId83"/>
    <sheet name="TORABIKAIC" sheetId="102" state="hidden" r:id="rId84"/>
    <sheet name="TORABIKACIKUPA" sheetId="103" state="hidden" r:id="rId85"/>
    <sheet name="SWS" sheetId="122" state="hidden" r:id="rId86"/>
    <sheet name="TOYOBO" sheetId="118" state="hidden" r:id="rId87"/>
    <sheet name="SIDOGAS" sheetId="84" state="hidden" r:id="rId88"/>
    <sheet name="MADUSARI" sheetId="81" state="hidden" r:id="rId89"/>
    <sheet name="PAI" sheetId="76" state="hidden" r:id="rId90"/>
  </sheets>
  <definedNames>
    <definedName name="____key2" localSheetId="15" hidden="1">#REF!</definedName>
    <definedName name="____key2" localSheetId="13" hidden="1">#REF!</definedName>
    <definedName name="____key2" localSheetId="9" hidden="1">#REF!</definedName>
    <definedName name="____key2" localSheetId="16" hidden="1">#REF!</definedName>
    <definedName name="____key2" localSheetId="36" hidden="1">#REF!</definedName>
    <definedName name="____key2" localSheetId="42" hidden="1">#REF!</definedName>
    <definedName name="____key2" localSheetId="44" hidden="1">#REF!</definedName>
    <definedName name="____key2" localSheetId="47" hidden="1">#REF!</definedName>
    <definedName name="____key2" localSheetId="85" hidden="1">#REF!</definedName>
    <definedName name="____key2" localSheetId="86" hidden="1">#REF!</definedName>
    <definedName name="____key2" hidden="1">#REF!</definedName>
    <definedName name="___key2" localSheetId="15" hidden="1">#REF!</definedName>
    <definedName name="___key2" localSheetId="13" hidden="1">#REF!</definedName>
    <definedName name="___key2" localSheetId="9" hidden="1">#REF!</definedName>
    <definedName name="___key2" localSheetId="16" hidden="1">#REF!</definedName>
    <definedName name="___key2" localSheetId="36" hidden="1">#REF!</definedName>
    <definedName name="___key2" localSheetId="42" hidden="1">#REF!</definedName>
    <definedName name="___key2" localSheetId="44" hidden="1">#REF!</definedName>
    <definedName name="___key2" localSheetId="47" hidden="1">#REF!</definedName>
    <definedName name="___key2" localSheetId="85" hidden="1">#REF!</definedName>
    <definedName name="___key2" localSheetId="86" hidden="1">#REF!</definedName>
    <definedName name="___key2" hidden="1">#REF!</definedName>
    <definedName name="___xlnm._FilterDatabase_2" localSheetId="15">#REF!</definedName>
    <definedName name="___xlnm._FilterDatabase_2" localSheetId="13">#REF!</definedName>
    <definedName name="___xlnm._FilterDatabase_2" localSheetId="9">#REF!</definedName>
    <definedName name="___xlnm._FilterDatabase_2" localSheetId="16">#REF!</definedName>
    <definedName name="___xlnm._FilterDatabase_2" localSheetId="59">#REF!</definedName>
    <definedName name="___xlnm._FilterDatabase_2" localSheetId="36">#REF!</definedName>
    <definedName name="___xlnm._FilterDatabase_2" localSheetId="31">#REF!</definedName>
    <definedName name="___xlnm._FilterDatabase_2" localSheetId="77">#REF!</definedName>
    <definedName name="___xlnm._FilterDatabase_2" localSheetId="23">#REF!</definedName>
    <definedName name="___xlnm._FilterDatabase_2" localSheetId="67">#REF!</definedName>
    <definedName name="___xlnm._FilterDatabase_2" localSheetId="42">#REF!</definedName>
    <definedName name="___xlnm._FilterDatabase_2" localSheetId="44">#REF!</definedName>
    <definedName name="___xlnm._FilterDatabase_2" localSheetId="47">#REF!</definedName>
    <definedName name="___xlnm._FilterDatabase_2" localSheetId="73">#REF!</definedName>
    <definedName name="___xlnm._FilterDatabase_2" localSheetId="85">#REF!</definedName>
    <definedName name="___xlnm._FilterDatabase_2" localSheetId="86">#REF!</definedName>
    <definedName name="___xlnm._FilterDatabase_2">#REF!</definedName>
    <definedName name="__123Graph_AWEAKNESS" localSheetId="15" hidden="1">#REF!</definedName>
    <definedName name="__123Graph_AWEAKNESS" localSheetId="43" hidden="1">#REF!</definedName>
    <definedName name="__123Graph_AWEAKNESS" localSheetId="13" hidden="1">#REF!</definedName>
    <definedName name="__123Graph_AWEAKNESS" localSheetId="9" hidden="1">#REF!</definedName>
    <definedName name="__123Graph_AWEAKNESS" localSheetId="70" hidden="1">#REF!</definedName>
    <definedName name="__123Graph_AWEAKNESS" localSheetId="16" hidden="1">#REF!</definedName>
    <definedName name="__123Graph_AWEAKNESS" localSheetId="22" hidden="1">#REF!</definedName>
    <definedName name="__123Graph_AWEAKNESS" localSheetId="59" hidden="1">#REF!</definedName>
    <definedName name="__123Graph_AWEAKNESS" localSheetId="30" hidden="1">#REF!</definedName>
    <definedName name="__123Graph_AWEAKNESS" localSheetId="36" hidden="1">#REF!</definedName>
    <definedName name="__123Graph_AWEAKNESS" localSheetId="31" hidden="1">#REF!</definedName>
    <definedName name="__123Graph_AWEAKNESS" localSheetId="14" hidden="1">#REF!</definedName>
    <definedName name="__123Graph_AWEAKNESS" localSheetId="18" hidden="1">#REF!</definedName>
    <definedName name="__123Graph_AWEAKNESS" localSheetId="77" hidden="1">#REF!</definedName>
    <definedName name="__123Graph_AWEAKNESS" localSheetId="23" hidden="1">#REF!</definedName>
    <definedName name="__123Graph_AWEAKNESS" localSheetId="41" hidden="1">#REF!</definedName>
    <definedName name="__123Graph_AWEAKNESS" localSheetId="17" hidden="1">#REF!</definedName>
    <definedName name="__123Graph_AWEAKNESS" localSheetId="67" hidden="1">#REF!</definedName>
    <definedName name="__123Graph_AWEAKNESS" localSheetId="68" hidden="1">#REF!</definedName>
    <definedName name="__123Graph_AWEAKNESS" localSheetId="37" hidden="1">#REF!</definedName>
    <definedName name="__123Graph_AWEAKNESS" localSheetId="42" hidden="1">#REF!</definedName>
    <definedName name="__123Graph_AWEAKNESS" localSheetId="44" hidden="1">#REF!</definedName>
    <definedName name="__123Graph_AWEAKNESS" localSheetId="48" hidden="1">#REF!</definedName>
    <definedName name="__123Graph_AWEAKNESS" localSheetId="46" hidden="1">#REF!</definedName>
    <definedName name="__123Graph_AWEAKNESS" localSheetId="50" hidden="1">#REF!</definedName>
    <definedName name="__123Graph_AWEAKNESS" localSheetId="10" hidden="1">#REF!</definedName>
    <definedName name="__123Graph_AWEAKNESS" localSheetId="65" hidden="1">#REF!</definedName>
    <definedName name="__123Graph_AWEAKNESS" localSheetId="32" hidden="1">#REF!</definedName>
    <definedName name="__123Graph_AWEAKNESS" localSheetId="58" hidden="1">#REF!</definedName>
    <definedName name="__123Graph_AWEAKNESS" localSheetId="47" hidden="1">#REF!</definedName>
    <definedName name="__123Graph_AWEAKNESS" localSheetId="73" hidden="1">#REF!</definedName>
    <definedName name="__123Graph_AWEAKNESS" localSheetId="85" hidden="1">#REF!</definedName>
    <definedName name="__123Graph_AWEAKNESS" localSheetId="34" hidden="1">#REF!</definedName>
    <definedName name="__123Graph_AWEAKNESS" localSheetId="86" hidden="1">#REF!</definedName>
    <definedName name="__123Graph_AWEAKNESS" localSheetId="19" hidden="1">#REF!</definedName>
    <definedName name="__123Graph_AWEAKNESS" localSheetId="69" hidden="1">#REF!</definedName>
    <definedName name="__123Graph_AWEAKNESS" localSheetId="25" hidden="1">#REF!</definedName>
    <definedName name="__123Graph_AWEAKNESS" hidden="1">#REF!</definedName>
    <definedName name="__123Graph_LBL_AWEAKNESS" localSheetId="15" hidden="1">#REF!</definedName>
    <definedName name="__123Graph_LBL_AWEAKNESS" localSheetId="43" hidden="1">#REF!</definedName>
    <definedName name="__123Graph_LBL_AWEAKNESS" localSheetId="13" hidden="1">#REF!</definedName>
    <definedName name="__123Graph_LBL_AWEAKNESS" localSheetId="9" hidden="1">#REF!</definedName>
    <definedName name="__123Graph_LBL_AWEAKNESS" localSheetId="70" hidden="1">#REF!</definedName>
    <definedName name="__123Graph_LBL_AWEAKNESS" localSheetId="16" hidden="1">#REF!</definedName>
    <definedName name="__123Graph_LBL_AWEAKNESS" localSheetId="22" hidden="1">#REF!</definedName>
    <definedName name="__123Graph_LBL_AWEAKNESS" localSheetId="59" hidden="1">#REF!</definedName>
    <definedName name="__123Graph_LBL_AWEAKNESS" localSheetId="30" hidden="1">#REF!</definedName>
    <definedName name="__123Graph_LBL_AWEAKNESS" localSheetId="36" hidden="1">#REF!</definedName>
    <definedName name="__123Graph_LBL_AWEAKNESS" localSheetId="31" hidden="1">#REF!</definedName>
    <definedName name="__123Graph_LBL_AWEAKNESS" localSheetId="14" hidden="1">#REF!</definedName>
    <definedName name="__123Graph_LBL_AWEAKNESS" localSheetId="18" hidden="1">#REF!</definedName>
    <definedName name="__123Graph_LBL_AWEAKNESS" localSheetId="77" hidden="1">#REF!</definedName>
    <definedName name="__123Graph_LBL_AWEAKNESS" localSheetId="23" hidden="1">#REF!</definedName>
    <definedName name="__123Graph_LBL_AWEAKNESS" localSheetId="41" hidden="1">#REF!</definedName>
    <definedName name="__123Graph_LBL_AWEAKNESS" localSheetId="17" hidden="1">#REF!</definedName>
    <definedName name="__123Graph_LBL_AWEAKNESS" localSheetId="67" hidden="1">#REF!</definedName>
    <definedName name="__123Graph_LBL_AWEAKNESS" localSheetId="68" hidden="1">#REF!</definedName>
    <definedName name="__123Graph_LBL_AWEAKNESS" localSheetId="37" hidden="1">#REF!</definedName>
    <definedName name="__123Graph_LBL_AWEAKNESS" localSheetId="42" hidden="1">#REF!</definedName>
    <definedName name="__123Graph_LBL_AWEAKNESS" localSheetId="44" hidden="1">#REF!</definedName>
    <definedName name="__123Graph_LBL_AWEAKNESS" localSheetId="48" hidden="1">#REF!</definedName>
    <definedName name="__123Graph_LBL_AWEAKNESS" localSheetId="46" hidden="1">#REF!</definedName>
    <definedName name="__123Graph_LBL_AWEAKNESS" localSheetId="50" hidden="1">#REF!</definedName>
    <definedName name="__123Graph_LBL_AWEAKNESS" localSheetId="10" hidden="1">#REF!</definedName>
    <definedName name="__123Graph_LBL_AWEAKNESS" localSheetId="65" hidden="1">#REF!</definedName>
    <definedName name="__123Graph_LBL_AWEAKNESS" localSheetId="32" hidden="1">#REF!</definedName>
    <definedName name="__123Graph_LBL_AWEAKNESS" localSheetId="58" hidden="1">#REF!</definedName>
    <definedName name="__123Graph_LBL_AWEAKNESS" localSheetId="47" hidden="1">#REF!</definedName>
    <definedName name="__123Graph_LBL_AWEAKNESS" localSheetId="73" hidden="1">#REF!</definedName>
    <definedName name="__123Graph_LBL_AWEAKNESS" localSheetId="85" hidden="1">#REF!</definedName>
    <definedName name="__123Graph_LBL_AWEAKNESS" localSheetId="34" hidden="1">#REF!</definedName>
    <definedName name="__123Graph_LBL_AWEAKNESS" localSheetId="86" hidden="1">#REF!</definedName>
    <definedName name="__123Graph_LBL_AWEAKNESS" localSheetId="19" hidden="1">#REF!</definedName>
    <definedName name="__123Graph_LBL_AWEAKNESS" localSheetId="69" hidden="1">#REF!</definedName>
    <definedName name="__123Graph_LBL_AWEAKNESS" localSheetId="25" hidden="1">#REF!</definedName>
    <definedName name="__123Graph_LBL_AWEAKNESS" hidden="1">#REF!</definedName>
    <definedName name="__123Graph_XWEAKNESS" localSheetId="15" hidden="1">#REF!</definedName>
    <definedName name="__123Graph_XWEAKNESS" localSheetId="43" hidden="1">#REF!</definedName>
    <definedName name="__123Graph_XWEAKNESS" localSheetId="13" hidden="1">#REF!</definedName>
    <definedName name="__123Graph_XWEAKNESS" localSheetId="9" hidden="1">#REF!</definedName>
    <definedName name="__123Graph_XWEAKNESS" localSheetId="70" hidden="1">#REF!</definedName>
    <definedName name="__123Graph_XWEAKNESS" localSheetId="16" hidden="1">#REF!</definedName>
    <definedName name="__123Graph_XWEAKNESS" localSheetId="22" hidden="1">#REF!</definedName>
    <definedName name="__123Graph_XWEAKNESS" localSheetId="59" hidden="1">#REF!</definedName>
    <definedName name="__123Graph_XWEAKNESS" localSheetId="30" hidden="1">#REF!</definedName>
    <definedName name="__123Graph_XWEAKNESS" localSheetId="36" hidden="1">#REF!</definedName>
    <definedName name="__123Graph_XWEAKNESS" localSheetId="31" hidden="1">#REF!</definedName>
    <definedName name="__123Graph_XWEAKNESS" localSheetId="14" hidden="1">#REF!</definedName>
    <definedName name="__123Graph_XWEAKNESS" localSheetId="18" hidden="1">#REF!</definedName>
    <definedName name="__123Graph_XWEAKNESS" localSheetId="77" hidden="1">#REF!</definedName>
    <definedName name="__123Graph_XWEAKNESS" localSheetId="23" hidden="1">#REF!</definedName>
    <definedName name="__123Graph_XWEAKNESS" localSheetId="41" hidden="1">#REF!</definedName>
    <definedName name="__123Graph_XWEAKNESS" localSheetId="17" hidden="1">#REF!</definedName>
    <definedName name="__123Graph_XWEAKNESS" localSheetId="67" hidden="1">#REF!</definedName>
    <definedName name="__123Graph_XWEAKNESS" localSheetId="68" hidden="1">#REF!</definedName>
    <definedName name="__123Graph_XWEAKNESS" localSheetId="37" hidden="1">#REF!</definedName>
    <definedName name="__123Graph_XWEAKNESS" localSheetId="42" hidden="1">#REF!</definedName>
    <definedName name="__123Graph_XWEAKNESS" localSheetId="44" hidden="1">#REF!</definedName>
    <definedName name="__123Graph_XWEAKNESS" localSheetId="48" hidden="1">#REF!</definedName>
    <definedName name="__123Graph_XWEAKNESS" localSheetId="46" hidden="1">#REF!</definedName>
    <definedName name="__123Graph_XWEAKNESS" localSheetId="50" hidden="1">#REF!</definedName>
    <definedName name="__123Graph_XWEAKNESS" localSheetId="10" hidden="1">#REF!</definedName>
    <definedName name="__123Graph_XWEAKNESS" localSheetId="65" hidden="1">#REF!</definedName>
    <definedName name="__123Graph_XWEAKNESS" localSheetId="32" hidden="1">#REF!</definedName>
    <definedName name="__123Graph_XWEAKNESS" localSheetId="58" hidden="1">#REF!</definedName>
    <definedName name="__123Graph_XWEAKNESS" localSheetId="47" hidden="1">#REF!</definedName>
    <definedName name="__123Graph_XWEAKNESS" localSheetId="73" hidden="1">#REF!</definedName>
    <definedName name="__123Graph_XWEAKNESS" localSheetId="85" hidden="1">#REF!</definedName>
    <definedName name="__123Graph_XWEAKNESS" localSheetId="34" hidden="1">#REF!</definedName>
    <definedName name="__123Graph_XWEAKNESS" localSheetId="86" hidden="1">#REF!</definedName>
    <definedName name="__123Graph_XWEAKNESS" localSheetId="19" hidden="1">#REF!</definedName>
    <definedName name="__123Graph_XWEAKNESS" localSheetId="69" hidden="1">#REF!</definedName>
    <definedName name="__123Graph_XWEAKNESS" localSheetId="25" hidden="1">#REF!</definedName>
    <definedName name="__123Graph_XWEAKNESS" hidden="1">#REF!</definedName>
    <definedName name="__key2" localSheetId="15" hidden="1">#REF!</definedName>
    <definedName name="__key2" localSheetId="13" hidden="1">#REF!</definedName>
    <definedName name="__key2" localSheetId="9" hidden="1">#REF!</definedName>
    <definedName name="__key2" localSheetId="16" hidden="1">#REF!</definedName>
    <definedName name="__key2" localSheetId="36" hidden="1">#REF!</definedName>
    <definedName name="__key2" localSheetId="42" hidden="1">#REF!</definedName>
    <definedName name="__key2" localSheetId="44" hidden="1">#REF!</definedName>
    <definedName name="__key2" localSheetId="47" hidden="1">#REF!</definedName>
    <definedName name="__key2" localSheetId="85" hidden="1">#REF!</definedName>
    <definedName name="__key2" localSheetId="86" hidden="1">#REF!</definedName>
    <definedName name="__key2" hidden="1">#REF!</definedName>
    <definedName name="__xlnm._FilterDatabase_2" localSheetId="15">#REF!</definedName>
    <definedName name="__xlnm._FilterDatabase_2" localSheetId="13">#REF!</definedName>
    <definedName name="__xlnm._FilterDatabase_2" localSheetId="9">#REF!</definedName>
    <definedName name="__xlnm._FilterDatabase_2" localSheetId="16">#REF!</definedName>
    <definedName name="__xlnm._FilterDatabase_2" localSheetId="59">#REF!</definedName>
    <definedName name="__xlnm._FilterDatabase_2" localSheetId="36">#REF!</definedName>
    <definedName name="__xlnm._FilterDatabase_2" localSheetId="31">#REF!</definedName>
    <definedName name="__xlnm._FilterDatabase_2" localSheetId="77">#REF!</definedName>
    <definedName name="__xlnm._FilterDatabase_2" localSheetId="23">#REF!</definedName>
    <definedName name="__xlnm._FilterDatabase_2" localSheetId="67">#REF!</definedName>
    <definedName name="__xlnm._FilterDatabase_2" localSheetId="42">#REF!</definedName>
    <definedName name="__xlnm._FilterDatabase_2" localSheetId="44">#REF!</definedName>
    <definedName name="__xlnm._FilterDatabase_2" localSheetId="47">#REF!</definedName>
    <definedName name="__xlnm._FilterDatabase_2" localSheetId="73">#REF!</definedName>
    <definedName name="__xlnm._FilterDatabase_2" localSheetId="85">#REF!</definedName>
    <definedName name="__xlnm._FilterDatabase_2" localSheetId="86">#REF!</definedName>
    <definedName name="__xlnm._FilterDatabase_2">#REF!</definedName>
    <definedName name="_Fill" localSheetId="15" hidden="1">#REF!</definedName>
    <definedName name="_Fill" localSheetId="43" hidden="1">#REF!</definedName>
    <definedName name="_Fill" localSheetId="13" hidden="1">#REF!</definedName>
    <definedName name="_Fill" localSheetId="9" hidden="1">#REF!</definedName>
    <definedName name="_Fill" localSheetId="70" hidden="1">#REF!</definedName>
    <definedName name="_Fill" localSheetId="16" hidden="1">#REF!</definedName>
    <definedName name="_Fill" localSheetId="22" hidden="1">#REF!</definedName>
    <definedName name="_Fill" localSheetId="59" hidden="1">#REF!</definedName>
    <definedName name="_Fill" localSheetId="30" hidden="1">#REF!</definedName>
    <definedName name="_Fill" localSheetId="36" hidden="1">#REF!</definedName>
    <definedName name="_Fill" localSheetId="31" hidden="1">#REF!</definedName>
    <definedName name="_Fill" localSheetId="14" hidden="1">#REF!</definedName>
    <definedName name="_Fill" localSheetId="18" hidden="1">#REF!</definedName>
    <definedName name="_Fill" localSheetId="77" hidden="1">#REF!</definedName>
    <definedName name="_Fill" localSheetId="23" hidden="1">#REF!</definedName>
    <definedName name="_Fill" localSheetId="41" hidden="1">#REF!</definedName>
    <definedName name="_Fill" localSheetId="17" hidden="1">#REF!</definedName>
    <definedName name="_Fill" localSheetId="67" hidden="1">#REF!</definedName>
    <definedName name="_Fill" localSheetId="68" hidden="1">#REF!</definedName>
    <definedName name="_Fill" localSheetId="37" hidden="1">#REF!</definedName>
    <definedName name="_Fill" localSheetId="42" hidden="1">#REF!</definedName>
    <definedName name="_Fill" localSheetId="44" hidden="1">#REF!</definedName>
    <definedName name="_Fill" localSheetId="48" hidden="1">#REF!</definedName>
    <definedName name="_Fill" localSheetId="46" hidden="1">#REF!</definedName>
    <definedName name="_Fill" localSheetId="50" hidden="1">#REF!</definedName>
    <definedName name="_Fill" localSheetId="10" hidden="1">#REF!</definedName>
    <definedName name="_Fill" localSheetId="65" hidden="1">#REF!</definedName>
    <definedName name="_Fill" localSheetId="32" hidden="1">#REF!</definedName>
    <definedName name="_Fill" localSheetId="58" hidden="1">#REF!</definedName>
    <definedName name="_Fill" localSheetId="47" hidden="1">#REF!</definedName>
    <definedName name="_Fill" localSheetId="73" hidden="1">#REF!</definedName>
    <definedName name="_Fill" localSheetId="85" hidden="1">#REF!</definedName>
    <definedName name="_Fill" localSheetId="34" hidden="1">#REF!</definedName>
    <definedName name="_Fill" localSheetId="86" hidden="1">#REF!</definedName>
    <definedName name="_Fill" localSheetId="19" hidden="1">#REF!</definedName>
    <definedName name="_Fill" localSheetId="69" hidden="1">#REF!</definedName>
    <definedName name="_Fill" localSheetId="25" hidden="1">#REF!</definedName>
    <definedName name="_Fill" hidden="1">#REF!</definedName>
    <definedName name="_xlnm._FilterDatabase" localSheetId="11" hidden="1">DJARUM!$A$8:$P$15</definedName>
    <definedName name="_xlnm._FilterDatabase" localSheetId="68" hidden="1">IDP!$A$1:$P$58</definedName>
    <definedName name="_xlnm._FilterDatabase" localSheetId="10" hidden="1">PENTAWIRA!$A$1:$P$32</definedName>
    <definedName name="_Key1" localSheetId="15" hidden="1">#REF!</definedName>
    <definedName name="_Key1" localSheetId="43" hidden="1">#REF!</definedName>
    <definedName name="_Key1" localSheetId="13" hidden="1">#REF!</definedName>
    <definedName name="_Key1" localSheetId="9" hidden="1">#REF!</definedName>
    <definedName name="_Key1" localSheetId="70" hidden="1">#REF!</definedName>
    <definedName name="_Key1" localSheetId="16" hidden="1">#REF!</definedName>
    <definedName name="_Key1" localSheetId="22" hidden="1">#REF!</definedName>
    <definedName name="_Key1" localSheetId="59" hidden="1">#REF!</definedName>
    <definedName name="_Key1" localSheetId="30" hidden="1">#REF!</definedName>
    <definedName name="_Key1" localSheetId="36" hidden="1">#REF!</definedName>
    <definedName name="_Key1" localSheetId="31" hidden="1">#REF!</definedName>
    <definedName name="_Key1" localSheetId="14" hidden="1">#REF!</definedName>
    <definedName name="_Key1" localSheetId="18" hidden="1">#REF!</definedName>
    <definedName name="_Key1" localSheetId="77" hidden="1">#REF!</definedName>
    <definedName name="_Key1" localSheetId="23" hidden="1">#REF!</definedName>
    <definedName name="_Key1" localSheetId="41" hidden="1">#REF!</definedName>
    <definedName name="_Key1" localSheetId="17" hidden="1">#REF!</definedName>
    <definedName name="_Key1" localSheetId="67" hidden="1">#REF!</definedName>
    <definedName name="_Key1" localSheetId="68" hidden="1">#REF!</definedName>
    <definedName name="_Key1" localSheetId="37" hidden="1">#REF!</definedName>
    <definedName name="_Key1" localSheetId="42" hidden="1">#REF!</definedName>
    <definedName name="_Key1" localSheetId="44" hidden="1">#REF!</definedName>
    <definedName name="_Key1" localSheetId="48" hidden="1">#REF!</definedName>
    <definedName name="_Key1" localSheetId="46" hidden="1">#REF!</definedName>
    <definedName name="_Key1" localSheetId="50" hidden="1">#REF!</definedName>
    <definedName name="_Key1" localSheetId="10" hidden="1">#REF!</definedName>
    <definedName name="_Key1" localSheetId="65" hidden="1">#REF!</definedName>
    <definedName name="_Key1" localSheetId="32" hidden="1">#REF!</definedName>
    <definedName name="_Key1" localSheetId="58" hidden="1">#REF!</definedName>
    <definedName name="_Key1" localSheetId="47" hidden="1">#REF!</definedName>
    <definedName name="_Key1" localSheetId="73" hidden="1">#REF!</definedName>
    <definedName name="_Key1" localSheetId="85" hidden="1">#REF!</definedName>
    <definedName name="_Key1" localSheetId="34" hidden="1">#REF!</definedName>
    <definedName name="_Key1" localSheetId="86" hidden="1">#REF!</definedName>
    <definedName name="_Key1" localSheetId="19" hidden="1">#REF!</definedName>
    <definedName name="_Key1" localSheetId="69" hidden="1">#REF!</definedName>
    <definedName name="_Key1" localSheetId="25" hidden="1">#REF!</definedName>
    <definedName name="_Key1" hidden="1">#REF!</definedName>
    <definedName name="_Key2" localSheetId="15" hidden="1">#REF!</definedName>
    <definedName name="_Key2" localSheetId="43" hidden="1">#REF!</definedName>
    <definedName name="_Key2" localSheetId="13" hidden="1">#REF!</definedName>
    <definedName name="_Key2" localSheetId="9" hidden="1">#REF!</definedName>
    <definedName name="_Key2" localSheetId="70" hidden="1">#REF!</definedName>
    <definedName name="_Key2" localSheetId="16" hidden="1">#REF!</definedName>
    <definedName name="_Key2" localSheetId="22" hidden="1">#REF!</definedName>
    <definedName name="_Key2" localSheetId="59" hidden="1">#REF!</definedName>
    <definedName name="_Key2" localSheetId="30" hidden="1">#REF!</definedName>
    <definedName name="_Key2" localSheetId="36" hidden="1">#REF!</definedName>
    <definedName name="_Key2" localSheetId="31" hidden="1">#REF!</definedName>
    <definedName name="_Key2" localSheetId="14" hidden="1">#REF!</definedName>
    <definedName name="_Key2" localSheetId="18" hidden="1">#REF!</definedName>
    <definedName name="_Key2" localSheetId="77" hidden="1">#REF!</definedName>
    <definedName name="_Key2" localSheetId="23" hidden="1">#REF!</definedName>
    <definedName name="_Key2" localSheetId="41" hidden="1">#REF!</definedName>
    <definedName name="_Key2" localSheetId="17" hidden="1">#REF!</definedName>
    <definedName name="_Key2" localSheetId="67" hidden="1">#REF!</definedName>
    <definedName name="_Key2" localSheetId="68" hidden="1">#REF!</definedName>
    <definedName name="_Key2" localSheetId="37" hidden="1">#REF!</definedName>
    <definedName name="_Key2" localSheetId="42" hidden="1">#REF!</definedName>
    <definedName name="_Key2" localSheetId="44" hidden="1">#REF!</definedName>
    <definedName name="_Key2" localSheetId="48" hidden="1">#REF!</definedName>
    <definedName name="_Key2" localSheetId="46" hidden="1">#REF!</definedName>
    <definedName name="_Key2" localSheetId="50" hidden="1">#REF!</definedName>
    <definedName name="_Key2" localSheetId="10" hidden="1">#REF!</definedName>
    <definedName name="_Key2" localSheetId="65" hidden="1">#REF!</definedName>
    <definedName name="_Key2" localSheetId="32" hidden="1">#REF!</definedName>
    <definedName name="_Key2" localSheetId="58" hidden="1">#REF!</definedName>
    <definedName name="_Key2" localSheetId="47" hidden="1">#REF!</definedName>
    <definedName name="_Key2" localSheetId="73" hidden="1">#REF!</definedName>
    <definedName name="_Key2" localSheetId="85" hidden="1">#REF!</definedName>
    <definedName name="_Key2" localSheetId="34" hidden="1">#REF!</definedName>
    <definedName name="_Key2" localSheetId="86" hidden="1">#REF!</definedName>
    <definedName name="_Key2" localSheetId="19" hidden="1">#REF!</definedName>
    <definedName name="_Key2" localSheetId="69" hidden="1">#REF!</definedName>
    <definedName name="_Key2" localSheetId="25" hidden="1">#REF!</definedName>
    <definedName name="_Key2" hidden="1">#REF!</definedName>
    <definedName name="_Sort" localSheetId="15" hidden="1">#REF!</definedName>
    <definedName name="_Sort" localSheetId="43" hidden="1">#REF!</definedName>
    <definedName name="_Sort" localSheetId="13" hidden="1">#REF!</definedName>
    <definedName name="_Sort" localSheetId="9" hidden="1">#REF!</definedName>
    <definedName name="_Sort" localSheetId="70" hidden="1">#REF!</definedName>
    <definedName name="_Sort" localSheetId="16" hidden="1">#REF!</definedName>
    <definedName name="_Sort" localSheetId="22" hidden="1">#REF!</definedName>
    <definedName name="_Sort" localSheetId="59" hidden="1">#REF!</definedName>
    <definedName name="_Sort" localSheetId="30" hidden="1">#REF!</definedName>
    <definedName name="_Sort" localSheetId="36" hidden="1">#REF!</definedName>
    <definedName name="_Sort" localSheetId="31" hidden="1">#REF!</definedName>
    <definedName name="_Sort" localSheetId="14" hidden="1">#REF!</definedName>
    <definedName name="_Sort" localSheetId="18" hidden="1">#REF!</definedName>
    <definedName name="_Sort" localSheetId="77" hidden="1">#REF!</definedName>
    <definedName name="_Sort" localSheetId="23" hidden="1">#REF!</definedName>
    <definedName name="_Sort" localSheetId="41" hidden="1">#REF!</definedName>
    <definedName name="_Sort" localSheetId="17" hidden="1">#REF!</definedName>
    <definedName name="_Sort" localSheetId="67" hidden="1">#REF!</definedName>
    <definedName name="_Sort" localSheetId="68" hidden="1">#REF!</definedName>
    <definedName name="_Sort" localSheetId="37" hidden="1">#REF!</definedName>
    <definedName name="_Sort" localSheetId="42" hidden="1">#REF!</definedName>
    <definedName name="_Sort" localSheetId="44" hidden="1">#REF!</definedName>
    <definedName name="_Sort" localSheetId="48" hidden="1">#REF!</definedName>
    <definedName name="_Sort" localSheetId="46" hidden="1">#REF!</definedName>
    <definedName name="_Sort" localSheetId="50" hidden="1">#REF!</definedName>
    <definedName name="_Sort" localSheetId="10" hidden="1">#REF!</definedName>
    <definedName name="_Sort" localSheetId="65" hidden="1">#REF!</definedName>
    <definedName name="_Sort" localSheetId="32" hidden="1">#REF!</definedName>
    <definedName name="_Sort" localSheetId="58" hidden="1">#REF!</definedName>
    <definedName name="_Sort" localSheetId="47" hidden="1">#REF!</definedName>
    <definedName name="_Sort" localSheetId="73" hidden="1">#REF!</definedName>
    <definedName name="_Sort" localSheetId="85" hidden="1">#REF!</definedName>
    <definedName name="_Sort" localSheetId="34" hidden="1">#REF!</definedName>
    <definedName name="_Sort" localSheetId="86" hidden="1">#REF!</definedName>
    <definedName name="_Sort" localSheetId="19" hidden="1">#REF!</definedName>
    <definedName name="_Sort" localSheetId="69" hidden="1">#REF!</definedName>
    <definedName name="_Sort" localSheetId="25" hidden="1">#REF!</definedName>
    <definedName name="_Sort" hidden="1">#REF!</definedName>
    <definedName name="_TES46">#N/A</definedName>
    <definedName name="AAAA">#N/A</definedName>
    <definedName name="ad" localSheetId="15" hidden="1">#REF!</definedName>
    <definedName name="ad" localSheetId="43" hidden="1">#REF!</definedName>
    <definedName name="ad" localSheetId="13" hidden="1">#REF!</definedName>
    <definedName name="ad" localSheetId="9" hidden="1">#REF!</definedName>
    <definedName name="ad" localSheetId="70" hidden="1">#REF!</definedName>
    <definedName name="ad" localSheetId="16" hidden="1">#REF!</definedName>
    <definedName name="ad" localSheetId="22" hidden="1">#REF!</definedName>
    <definedName name="ad" localSheetId="59" hidden="1">#REF!</definedName>
    <definedName name="ad" localSheetId="30" hidden="1">#REF!</definedName>
    <definedName name="ad" localSheetId="36" hidden="1">#REF!</definedName>
    <definedName name="ad" localSheetId="31" hidden="1">#REF!</definedName>
    <definedName name="ad" localSheetId="14" hidden="1">#REF!</definedName>
    <definedName name="ad" localSheetId="18" hidden="1">#REF!</definedName>
    <definedName name="ad" localSheetId="77" hidden="1">#REF!</definedName>
    <definedName name="ad" localSheetId="23" hidden="1">#REF!</definedName>
    <definedName name="ad" localSheetId="41" hidden="1">#REF!</definedName>
    <definedName name="ad" localSheetId="17" hidden="1">#REF!</definedName>
    <definedName name="ad" localSheetId="67" hidden="1">#REF!</definedName>
    <definedName name="ad" localSheetId="68" hidden="1">#REF!</definedName>
    <definedName name="ad" localSheetId="37" hidden="1">#REF!</definedName>
    <definedName name="ad" localSheetId="42" hidden="1">#REF!</definedName>
    <definedName name="ad" localSheetId="44" hidden="1">#REF!</definedName>
    <definedName name="ad" localSheetId="48" hidden="1">#REF!</definedName>
    <definedName name="ad" localSheetId="46" hidden="1">#REF!</definedName>
    <definedName name="ad" localSheetId="50" hidden="1">#REF!</definedName>
    <definedName name="ad" localSheetId="10" hidden="1">#REF!</definedName>
    <definedName name="ad" localSheetId="65" hidden="1">#REF!</definedName>
    <definedName name="ad" localSheetId="32" hidden="1">#REF!</definedName>
    <definedName name="ad" localSheetId="58" hidden="1">#REF!</definedName>
    <definedName name="ad" localSheetId="47" hidden="1">#REF!</definedName>
    <definedName name="ad" localSheetId="73" hidden="1">#REF!</definedName>
    <definedName name="ad" localSheetId="85" hidden="1">#REF!</definedName>
    <definedName name="ad" localSheetId="34" hidden="1">#REF!</definedName>
    <definedName name="ad" localSheetId="86" hidden="1">#REF!</definedName>
    <definedName name="ad" localSheetId="19" hidden="1">#REF!</definedName>
    <definedName name="ad" localSheetId="69" hidden="1">#REF!</definedName>
    <definedName name="ad" localSheetId="25" hidden="1">#REF!</definedName>
    <definedName name="ad" hidden="1">#REF!</definedName>
    <definedName name="ati">#N/A</definedName>
    <definedName name="BS">#N/A</definedName>
    <definedName name="CCC">#N/A</definedName>
    <definedName name="depr9200">#N/A</definedName>
    <definedName name="dfsfd">#N/A</definedName>
    <definedName name="Excel_BuiltIn__FilterDatabase_1" localSheetId="15">#REF!</definedName>
    <definedName name="Excel_BuiltIn__FilterDatabase_1" localSheetId="13">#REF!</definedName>
    <definedName name="Excel_BuiltIn__FilterDatabase_1" localSheetId="9">#REF!</definedName>
    <definedName name="Excel_BuiltIn__FilterDatabase_1" localSheetId="16">#REF!</definedName>
    <definedName name="Excel_BuiltIn__FilterDatabase_1" localSheetId="59">#REF!</definedName>
    <definedName name="Excel_BuiltIn__FilterDatabase_1" localSheetId="36">#REF!</definedName>
    <definedName name="Excel_BuiltIn__FilterDatabase_1" localSheetId="31">#REF!</definedName>
    <definedName name="Excel_BuiltIn__FilterDatabase_1" localSheetId="77">#REF!</definedName>
    <definedName name="Excel_BuiltIn__FilterDatabase_1" localSheetId="23">#REF!</definedName>
    <definedName name="Excel_BuiltIn__FilterDatabase_1" localSheetId="67">#REF!</definedName>
    <definedName name="Excel_BuiltIn__FilterDatabase_1" localSheetId="42">#REF!</definedName>
    <definedName name="Excel_BuiltIn__FilterDatabase_1" localSheetId="44">#REF!</definedName>
    <definedName name="Excel_BuiltIn__FilterDatabase_1" localSheetId="47">#REF!</definedName>
    <definedName name="Excel_BuiltIn__FilterDatabase_1" localSheetId="73">#REF!</definedName>
    <definedName name="Excel_BuiltIn__FilterDatabase_1" localSheetId="85">#REF!</definedName>
    <definedName name="Excel_BuiltIn__FilterDatabase_1" localSheetId="86">#REF!</definedName>
    <definedName name="Excel_BuiltIn__FilterDatabase_1">#REF!</definedName>
    <definedName name="Excel_BuiltIn_Print_Titles">NA()</definedName>
    <definedName name="Export_3" localSheetId="15">#REF!</definedName>
    <definedName name="Export_3" localSheetId="13">#REF!</definedName>
    <definedName name="Export_3" localSheetId="9">#REF!</definedName>
    <definedName name="Export_3" localSheetId="16">#REF!</definedName>
    <definedName name="Export_3" localSheetId="36">#REF!</definedName>
    <definedName name="Export_3" localSheetId="42">#REF!</definedName>
    <definedName name="Export_3" localSheetId="44">#REF!</definedName>
    <definedName name="Export_3" localSheetId="47">#REF!</definedName>
    <definedName name="Export_3" localSheetId="85">#REF!</definedName>
    <definedName name="Export_3" localSheetId="86">#REF!</definedName>
    <definedName name="Export_3">#REF!</definedName>
    <definedName name="FOB" localSheetId="15">'Summary FOB'!#REF!</definedName>
    <definedName name="FOB" localSheetId="13">'Summary FOB'!#REF!</definedName>
    <definedName name="FOB" localSheetId="9">'Summary FOB'!#REF!</definedName>
    <definedName name="FOB" localSheetId="16">'Summary FOB'!#REF!</definedName>
    <definedName name="FOB" localSheetId="36">'Summary FOB'!#REF!</definedName>
    <definedName name="FOB" localSheetId="77">'Summary FOB'!#REF!</definedName>
    <definedName name="FOB" localSheetId="42">'Summary FOB'!#REF!</definedName>
    <definedName name="FOB" localSheetId="44">'Summary FOB'!#REF!</definedName>
    <definedName name="FOB" localSheetId="10">'Summary FOB'!#REF!</definedName>
    <definedName name="FOB" localSheetId="47">'Summary FOB'!#REF!</definedName>
    <definedName name="FOB" localSheetId="85">'Summary FOB'!#REF!</definedName>
    <definedName name="FOB" localSheetId="86">'Summary FOB'!#REF!</definedName>
    <definedName name="FOB">'Summary FOB'!#REF!</definedName>
    <definedName name="LESY" localSheetId="15" hidden="1">#REF!</definedName>
    <definedName name="LESY" localSheetId="43" hidden="1">#REF!</definedName>
    <definedName name="LESY" localSheetId="13" hidden="1">#REF!</definedName>
    <definedName name="LESY" localSheetId="9" hidden="1">#REF!</definedName>
    <definedName name="LESY" localSheetId="70" hidden="1">#REF!</definedName>
    <definedName name="LESY" localSheetId="16" hidden="1">#REF!</definedName>
    <definedName name="LESY" localSheetId="22" hidden="1">#REF!</definedName>
    <definedName name="LESY" localSheetId="59" hidden="1">#REF!</definedName>
    <definedName name="LESY" localSheetId="30" hidden="1">#REF!</definedName>
    <definedName name="LESY" localSheetId="36" hidden="1">#REF!</definedName>
    <definedName name="LESY" localSheetId="31" hidden="1">#REF!</definedName>
    <definedName name="LESY" localSheetId="14" hidden="1">#REF!</definedName>
    <definedName name="LESY" localSheetId="18" hidden="1">#REF!</definedName>
    <definedName name="LESY" localSheetId="77" hidden="1">#REF!</definedName>
    <definedName name="LESY" localSheetId="23" hidden="1">#REF!</definedName>
    <definedName name="LESY" localSheetId="41" hidden="1">#REF!</definedName>
    <definedName name="LESY" localSheetId="17" hidden="1">#REF!</definedName>
    <definedName name="LESY" localSheetId="67" hidden="1">#REF!</definedName>
    <definedName name="LESY" localSheetId="68" hidden="1">#REF!</definedName>
    <definedName name="LESY" localSheetId="37" hidden="1">#REF!</definedName>
    <definedName name="LESY" localSheetId="42" hidden="1">#REF!</definedName>
    <definedName name="LESY" localSheetId="44" hidden="1">#REF!</definedName>
    <definedName name="LESY" localSheetId="48" hidden="1">#REF!</definedName>
    <definedName name="LESY" localSheetId="46" hidden="1">#REF!</definedName>
    <definedName name="LESY" localSheetId="50" hidden="1">#REF!</definedName>
    <definedName name="LESY" localSheetId="10" hidden="1">#REF!</definedName>
    <definedName name="LESY" localSheetId="65" hidden="1">#REF!</definedName>
    <definedName name="LESY" localSheetId="32" hidden="1">#REF!</definedName>
    <definedName name="LESY" localSheetId="58" hidden="1">#REF!</definedName>
    <definedName name="LESY" localSheetId="47" hidden="1">#REF!</definedName>
    <definedName name="LESY" localSheetId="73" hidden="1">#REF!</definedName>
    <definedName name="LESY" localSheetId="85" hidden="1">#REF!</definedName>
    <definedName name="LESY" localSheetId="34" hidden="1">#REF!</definedName>
    <definedName name="LESY" localSheetId="86" hidden="1">#REF!</definedName>
    <definedName name="LESY" localSheetId="19" hidden="1">#REF!</definedName>
    <definedName name="LESY" localSheetId="69" hidden="1">#REF!</definedName>
    <definedName name="LESY" localSheetId="25" hidden="1">#REF!</definedName>
    <definedName name="LESY" hidden="1">#REF!</definedName>
    <definedName name="partt">#N/A</definedName>
    <definedName name="PRINT_TITLES_MI">#N/A</definedName>
    <definedName name="project">#N/A</definedName>
    <definedName name="qqq">#N/A</definedName>
    <definedName name="Record3">#N/A</definedName>
    <definedName name="Record4">#N/A</definedName>
    <definedName name="solver_eng" localSheetId="5" hidden="1">1</definedName>
    <definedName name="solver_neg" localSheetId="5" hidden="1">1</definedName>
    <definedName name="solver_num" localSheetId="5" hidden="1">0</definedName>
    <definedName name="solver_opt" localSheetId="5" hidden="1">'Summary sales'!$Q$17</definedName>
    <definedName name="solver_typ" localSheetId="5" hidden="1">1</definedName>
    <definedName name="solver_val" localSheetId="5" hidden="1">0</definedName>
    <definedName name="solver_ver" localSheetId="5" hidden="1">3</definedName>
    <definedName name="SORTPEMB">#N/A</definedName>
    <definedName name="sumAugst">#N/A</definedName>
    <definedName name="TaxTV">10%</definedName>
    <definedName name="TaxXL">5%</definedName>
    <definedName name="test31">#N/A</definedName>
    <definedName name="test32">#N/A</definedName>
    <definedName name="test33">#N/A</definedName>
    <definedName name="test34">#N/A</definedName>
    <definedName name="test35">#N/A</definedName>
    <definedName name="test36">#N/A</definedName>
    <definedName name="test37">#N/A</definedName>
    <definedName name="test41">#N/A</definedName>
    <definedName name="test42">#N/A</definedName>
    <definedName name="test43">#N/A</definedName>
    <definedName name="test44">#N/A</definedName>
    <definedName name="test45">#N/A</definedName>
    <definedName name="test46">#N/A</definedName>
    <definedName name="test47">#N/A</definedName>
    <definedName name="zz">#N/A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O40" i="27" l="1"/>
  <c r="H37" i="64"/>
  <c r="H37" i="46"/>
  <c r="H37" i="22"/>
  <c r="H37" i="48"/>
  <c r="H36" i="92"/>
  <c r="H37" i="91"/>
  <c r="B67" i="9"/>
  <c r="H37" i="21"/>
  <c r="H37" i="67"/>
  <c r="H38" i="66"/>
  <c r="H37" i="8"/>
  <c r="H37" i="53"/>
  <c r="H37" i="80"/>
  <c r="H37" i="44"/>
  <c r="H37" i="14"/>
  <c r="H37" i="119"/>
  <c r="H37" i="18"/>
  <c r="H37" i="88"/>
  <c r="H37" i="128"/>
  <c r="H37" i="124"/>
  <c r="H37" i="112"/>
  <c r="H37" i="75"/>
  <c r="H37" i="77"/>
  <c r="H38" i="50"/>
  <c r="H37" i="19"/>
  <c r="H37" i="104"/>
  <c r="H37" i="107"/>
  <c r="H37" i="38"/>
  <c r="H37" i="16"/>
  <c r="H37" i="61"/>
  <c r="H37" i="95"/>
  <c r="H37" i="94"/>
  <c r="H37" i="11"/>
  <c r="H37" i="85"/>
  <c r="H37" i="65"/>
  <c r="H37" i="17"/>
  <c r="H38" i="43"/>
  <c r="H37" i="57"/>
  <c r="H37" i="24"/>
  <c r="H37" i="111"/>
  <c r="H37" i="109"/>
  <c r="H37" i="117"/>
  <c r="H37" i="121"/>
  <c r="H37" i="23"/>
  <c r="H37" i="125"/>
  <c r="H37" i="42"/>
  <c r="H36" i="46" l="1"/>
  <c r="H36" i="22"/>
  <c r="H36" i="64"/>
  <c r="H36" i="112"/>
  <c r="H36" i="48"/>
  <c r="H36" i="91"/>
  <c r="H36" i="21"/>
  <c r="H36" i="14"/>
  <c r="H36" i="119"/>
  <c r="H36" i="18"/>
  <c r="H36" i="88"/>
  <c r="H36" i="128"/>
  <c r="H36" i="124"/>
  <c r="H36" i="75"/>
  <c r="H36" i="77"/>
  <c r="H37" i="50"/>
  <c r="H36" i="19"/>
  <c r="H36" i="104"/>
  <c r="H36" i="107"/>
  <c r="H36" i="38"/>
  <c r="H36" i="16"/>
  <c r="H36" i="61"/>
  <c r="H36" i="95"/>
  <c r="H36" i="94"/>
  <c r="H36" i="11"/>
  <c r="H36" i="85"/>
  <c r="H36" i="67" l="1"/>
  <c r="H37" i="66"/>
  <c r="H36" i="8"/>
  <c r="H36" i="53"/>
  <c r="H36" i="44"/>
  <c r="J36" i="44"/>
  <c r="K36" i="44" s="1"/>
  <c r="H36" i="80"/>
  <c r="H36" i="65"/>
  <c r="H36" i="17"/>
  <c r="H37" i="43"/>
  <c r="H36" i="57"/>
  <c r="J36" i="57"/>
  <c r="K36" i="57" s="1"/>
  <c r="H36" i="24"/>
  <c r="H36" i="111"/>
  <c r="H36" i="109"/>
  <c r="H36" i="117"/>
  <c r="H36" i="121"/>
  <c r="H36" i="23"/>
  <c r="H36" i="125"/>
  <c r="J36" i="125"/>
  <c r="K36" i="125" s="1"/>
  <c r="H36" i="42"/>
  <c r="H35" i="46" l="1"/>
  <c r="H35" i="22"/>
  <c r="H35" i="64"/>
  <c r="H35" i="92"/>
  <c r="H35" i="91"/>
  <c r="H35" i="14"/>
  <c r="H35" i="119"/>
  <c r="H34" i="18"/>
  <c r="N35" i="18"/>
  <c r="P35" i="18" s="1"/>
  <c r="H35" i="18"/>
  <c r="J35" i="18" s="1"/>
  <c r="K35" i="18" s="1"/>
  <c r="H35" i="88"/>
  <c r="H35" i="128"/>
  <c r="H35" i="124"/>
  <c r="H35" i="112"/>
  <c r="H35" i="75"/>
  <c r="H35" i="77"/>
  <c r="H34" i="77"/>
  <c r="H36" i="50"/>
  <c r="H35" i="19"/>
  <c r="H35" i="104"/>
  <c r="H35" i="38"/>
  <c r="H35" i="48" l="1"/>
  <c r="H35" i="21"/>
  <c r="H35" i="67"/>
  <c r="H36" i="66"/>
  <c r="H35" i="8"/>
  <c r="H35" i="53"/>
  <c r="H35" i="80"/>
  <c r="H35" i="44"/>
  <c r="J35" i="44" s="1"/>
  <c r="K35" i="44" s="1"/>
  <c r="H35" i="107"/>
  <c r="H35" i="16"/>
  <c r="H35" i="61"/>
  <c r="H35" i="95"/>
  <c r="H35" i="94"/>
  <c r="H35" i="11"/>
  <c r="H35" i="85"/>
  <c r="H35" i="65"/>
  <c r="H35" i="17"/>
  <c r="H36" i="43"/>
  <c r="H35" i="57"/>
  <c r="H35" i="24"/>
  <c r="H35" i="111"/>
  <c r="H35" i="109"/>
  <c r="H35" i="117"/>
  <c r="H35" i="121"/>
  <c r="H35" i="23"/>
  <c r="H35" i="125"/>
  <c r="J35" i="125"/>
  <c r="K35" i="125" s="1"/>
  <c r="H35" i="42"/>
  <c r="H34" i="48" l="1"/>
  <c r="H34" i="92"/>
  <c r="H34" i="91"/>
  <c r="N43" i="20"/>
  <c r="M43" i="20"/>
  <c r="O43" i="20" s="1"/>
  <c r="K42" i="20"/>
  <c r="K41" i="20"/>
  <c r="K40" i="20"/>
  <c r="K39" i="20"/>
  <c r="K38" i="20"/>
  <c r="K37" i="20"/>
  <c r="K36" i="20"/>
  <c r="H34" i="21"/>
  <c r="H34" i="80"/>
  <c r="J34" i="80"/>
  <c r="H34" i="46"/>
  <c r="H34" i="22"/>
  <c r="H34" i="64"/>
  <c r="H34" i="14"/>
  <c r="H34" i="119"/>
  <c r="N34" i="18"/>
  <c r="P34" i="18" s="1"/>
  <c r="J34" i="18"/>
  <c r="K34" i="18" s="1"/>
  <c r="H34" i="88"/>
  <c r="H34" i="128"/>
  <c r="H34" i="124"/>
  <c r="H34" i="112"/>
  <c r="H34" i="75"/>
  <c r="H33" i="77"/>
  <c r="H35" i="50"/>
  <c r="H34" i="19"/>
  <c r="H34" i="104"/>
  <c r="H34" i="107"/>
  <c r="H34" i="38"/>
  <c r="H34" i="16"/>
  <c r="H34" i="61"/>
  <c r="H34" i="95"/>
  <c r="H34" i="94"/>
  <c r="H34" i="11"/>
  <c r="H34" i="85"/>
  <c r="H34" i="17"/>
  <c r="H34" i="23"/>
  <c r="M49" i="78" l="1"/>
  <c r="M48" i="78"/>
  <c r="M47" i="78"/>
  <c r="M46" i="78"/>
  <c r="H34" i="67" l="1"/>
  <c r="H35" i="66"/>
  <c r="H34" i="8"/>
  <c r="H34" i="53"/>
  <c r="H34" i="44"/>
  <c r="H34" i="65"/>
  <c r="H35" i="43"/>
  <c r="H34" i="57"/>
  <c r="H34" i="24"/>
  <c r="H34" i="111"/>
  <c r="H34" i="109"/>
  <c r="H34" i="117"/>
  <c r="H34" i="121"/>
  <c r="H34" i="125"/>
  <c r="H34" i="42"/>
  <c r="H33" i="17" l="1"/>
  <c r="H33" i="48" l="1"/>
  <c r="H33" i="92"/>
  <c r="J33" i="92" s="1"/>
  <c r="K33" i="92" s="1"/>
  <c r="H33" i="91"/>
  <c r="H33" i="21"/>
  <c r="H33" i="44"/>
  <c r="H33" i="46"/>
  <c r="H33" i="22"/>
  <c r="H33" i="64"/>
  <c r="H32" i="64"/>
  <c r="H33" i="14"/>
  <c r="H33" i="119"/>
  <c r="N37" i="18"/>
  <c r="P37" i="18" s="1"/>
  <c r="J37" i="18"/>
  <c r="K37" i="18" s="1"/>
  <c r="N36" i="18"/>
  <c r="P36" i="18" s="1"/>
  <c r="J36" i="18"/>
  <c r="K36" i="18" s="1"/>
  <c r="H33" i="18"/>
  <c r="H33" i="88"/>
  <c r="H33" i="128"/>
  <c r="H33" i="124"/>
  <c r="H33" i="112"/>
  <c r="H33" i="75"/>
  <c r="H34" i="50"/>
  <c r="H33" i="19"/>
  <c r="H33" i="104"/>
  <c r="H33" i="107"/>
  <c r="H33" i="38"/>
  <c r="H33" i="16"/>
  <c r="H33" i="61"/>
  <c r="H33" i="95"/>
  <c r="H33" i="94"/>
  <c r="H33" i="11"/>
  <c r="H33" i="85"/>
  <c r="H33" i="23"/>
  <c r="H33" i="125"/>
  <c r="H33" i="67" l="1"/>
  <c r="H34" i="66"/>
  <c r="H33" i="8"/>
  <c r="H33" i="53"/>
  <c r="H33" i="80"/>
  <c r="H33" i="65"/>
  <c r="H34" i="43"/>
  <c r="H33" i="57"/>
  <c r="H33" i="24"/>
  <c r="H33" i="111"/>
  <c r="H33" i="109"/>
  <c r="H33" i="117"/>
  <c r="H33" i="121"/>
  <c r="H33" i="42"/>
  <c r="M45" i="78"/>
  <c r="M44" i="78"/>
  <c r="H32" i="125"/>
  <c r="H31" i="125"/>
  <c r="H32" i="17"/>
  <c r="H31" i="17"/>
  <c r="H32" i="16"/>
  <c r="H32" i="38"/>
  <c r="H32" i="107"/>
  <c r="H32" i="104"/>
  <c r="H32" i="19"/>
  <c r="H32" i="77"/>
  <c r="H32" i="75"/>
  <c r="H32" i="112"/>
  <c r="H32" i="124"/>
  <c r="H32" i="128"/>
  <c r="H32" i="88"/>
  <c r="N32" i="18"/>
  <c r="P32" i="18" s="1"/>
  <c r="H32" i="18"/>
  <c r="J32" i="18" s="1"/>
  <c r="K32" i="18" s="1"/>
  <c r="H32" i="119"/>
  <c r="H32" i="14"/>
  <c r="H32" i="22"/>
  <c r="H32" i="46"/>
  <c r="H32" i="21"/>
  <c r="K35" i="20"/>
  <c r="K34" i="20"/>
  <c r="K33" i="20"/>
  <c r="H32" i="91"/>
  <c r="H32" i="92"/>
  <c r="H32" i="48"/>
  <c r="H32" i="67"/>
  <c r="H33" i="66"/>
  <c r="H32" i="8"/>
  <c r="H32" i="53"/>
  <c r="H32" i="80"/>
  <c r="H32" i="44"/>
  <c r="H33" i="50"/>
  <c r="H32" i="61"/>
  <c r="H32" i="95"/>
  <c r="H32" i="94"/>
  <c r="H32" i="11"/>
  <c r="H32" i="85"/>
  <c r="H32" i="65"/>
  <c r="H33" i="43"/>
  <c r="H32" i="57"/>
  <c r="H32" i="24"/>
  <c r="H32" i="111"/>
  <c r="H32" i="109"/>
  <c r="H32" i="117"/>
  <c r="H32" i="121"/>
  <c r="H32" i="23"/>
  <c r="H32" i="42"/>
  <c r="H31" i="92" l="1"/>
  <c r="H31" i="91"/>
  <c r="H31" i="64"/>
  <c r="H31" i="21"/>
  <c r="H31" i="46"/>
  <c r="H31" i="22"/>
  <c r="H31" i="14"/>
  <c r="H31" i="119"/>
  <c r="H31" i="88"/>
  <c r="H31" i="128"/>
  <c r="H31" i="124"/>
  <c r="H31" i="112"/>
  <c r="H31" i="75"/>
  <c r="H31" i="77"/>
  <c r="H31" i="19"/>
  <c r="H31" i="104"/>
  <c r="H31" i="107"/>
  <c r="H31" i="38"/>
  <c r="H31" i="16"/>
  <c r="H31" i="61" l="1"/>
  <c r="H31" i="48"/>
  <c r="H31" i="67"/>
  <c r="H32" i="66"/>
  <c r="H31" i="8"/>
  <c r="H31" i="53"/>
  <c r="H31" i="80"/>
  <c r="H31" i="44"/>
  <c r="H31" i="18"/>
  <c r="J31" i="18"/>
  <c r="K31" i="18" s="1"/>
  <c r="N31" i="18"/>
  <c r="P31" i="18" s="1"/>
  <c r="H32" i="50"/>
  <c r="H31" i="95"/>
  <c r="H31" i="94"/>
  <c r="H31" i="11"/>
  <c r="H31" i="85"/>
  <c r="H31" i="65"/>
  <c r="H32" i="43"/>
  <c r="H31" i="57"/>
  <c r="H31" i="24"/>
  <c r="H31" i="111"/>
  <c r="H31" i="109"/>
  <c r="H31" i="117"/>
  <c r="H31" i="121"/>
  <c r="H31" i="23"/>
  <c r="H31" i="42"/>
  <c r="H30" i="92" l="1"/>
  <c r="H30" i="91"/>
  <c r="K32" i="20"/>
  <c r="K31" i="20"/>
  <c r="K30" i="20"/>
  <c r="H30" i="21"/>
  <c r="H30" i="46"/>
  <c r="H30" i="22"/>
  <c r="H30" i="64"/>
  <c r="H30" i="14"/>
  <c r="H30" i="119"/>
  <c r="H29" i="18"/>
  <c r="J29" i="18" s="1"/>
  <c r="K29" i="18" s="1"/>
  <c r="N29" i="18"/>
  <c r="P29" i="18" s="1"/>
  <c r="H30" i="18"/>
  <c r="J30" i="18" s="1"/>
  <c r="K30" i="18" s="1"/>
  <c r="N30" i="18"/>
  <c r="P30" i="18" s="1"/>
  <c r="H30" i="88"/>
  <c r="H30" i="128"/>
  <c r="H30" i="124"/>
  <c r="H30" i="112"/>
  <c r="H30" i="75"/>
  <c r="H30" i="77"/>
  <c r="H30" i="19"/>
  <c r="H30" i="104"/>
  <c r="H30" i="107"/>
  <c r="H30" i="38"/>
  <c r="H30" i="16"/>
  <c r="H30" i="17"/>
  <c r="H30" i="125"/>
  <c r="H29" i="125"/>
  <c r="O45" i="78"/>
  <c r="P45" i="78" s="1"/>
  <c r="H30" i="48" l="1"/>
  <c r="H30" i="67"/>
  <c r="H31" i="66"/>
  <c r="H30" i="8"/>
  <c r="H30" i="53"/>
  <c r="H30" i="80"/>
  <c r="H30" i="44"/>
  <c r="H31" i="50"/>
  <c r="H30" i="61"/>
  <c r="H30" i="95"/>
  <c r="H30" i="94"/>
  <c r="H30" i="11"/>
  <c r="H30" i="85"/>
  <c r="H30" i="65"/>
  <c r="H31" i="43"/>
  <c r="H30" i="57"/>
  <c r="H30" i="24"/>
  <c r="H30" i="111"/>
  <c r="H30" i="109"/>
  <c r="H30" i="117"/>
  <c r="H30" i="121"/>
  <c r="H30" i="23"/>
  <c r="H30" i="42"/>
  <c r="H29" i="92" l="1"/>
  <c r="H29" i="91"/>
  <c r="H29" i="21"/>
  <c r="H29" i="46"/>
  <c r="H29" i="22"/>
  <c r="H29" i="64"/>
  <c r="H29" i="14"/>
  <c r="H29" i="119"/>
  <c r="H29" i="88"/>
  <c r="H29" i="128"/>
  <c r="H29" i="124"/>
  <c r="H29" i="112"/>
  <c r="H29" i="75"/>
  <c r="H29" i="77"/>
  <c r="H29" i="19"/>
  <c r="H29" i="104"/>
  <c r="H29" i="107"/>
  <c r="H29" i="38"/>
  <c r="H29" i="16"/>
  <c r="H29" i="17"/>
  <c r="BE44" i="40"/>
  <c r="BE35" i="40"/>
  <c r="BE26" i="40"/>
  <c r="BE17" i="40"/>
  <c r="BE6" i="40"/>
  <c r="BE8" i="40" s="1"/>
  <c r="BC44" i="40"/>
  <c r="BC35" i="40"/>
  <c r="BC26" i="40"/>
  <c r="BC17" i="40"/>
  <c r="BC6" i="40"/>
  <c r="BC8" i="40" s="1"/>
  <c r="BB47" i="40"/>
  <c r="BA47" i="40"/>
  <c r="AZ47" i="40"/>
  <c r="AY47" i="40"/>
  <c r="BB44" i="40"/>
  <c r="BA44" i="40"/>
  <c r="AZ44" i="40"/>
  <c r="AY44" i="40"/>
  <c r="BB35" i="40"/>
  <c r="BA35" i="40"/>
  <c r="AZ35" i="40"/>
  <c r="AY35" i="40"/>
  <c r="BB26" i="40"/>
  <c r="BA26" i="40"/>
  <c r="AZ26" i="40"/>
  <c r="AY26" i="40"/>
  <c r="BB17" i="40"/>
  <c r="BA17" i="40"/>
  <c r="AZ17" i="40"/>
  <c r="AY17" i="40"/>
  <c r="BB8" i="40"/>
  <c r="BA8" i="40"/>
  <c r="AZ8" i="40"/>
  <c r="AY8" i="40"/>
  <c r="AX47" i="40"/>
  <c r="AW47" i="40"/>
  <c r="AV47" i="40"/>
  <c r="AX44" i="40"/>
  <c r="AW44" i="40"/>
  <c r="AV44" i="40"/>
  <c r="AX35" i="40"/>
  <c r="AW35" i="40"/>
  <c r="AV35" i="40"/>
  <c r="AX26" i="40"/>
  <c r="AW26" i="40"/>
  <c r="AV26" i="40"/>
  <c r="AX17" i="40"/>
  <c r="AW17" i="40"/>
  <c r="AV17" i="40"/>
  <c r="AX8" i="40"/>
  <c r="AW8" i="40"/>
  <c r="AV8" i="40"/>
  <c r="AS47" i="40"/>
  <c r="AS44" i="40"/>
  <c r="AS35" i="40"/>
  <c r="AS26" i="40"/>
  <c r="AS17" i="40"/>
  <c r="AS8" i="40"/>
  <c r="AR47" i="40"/>
  <c r="AQ47" i="40"/>
  <c r="AP47" i="40"/>
  <c r="AR44" i="40"/>
  <c r="AQ44" i="40"/>
  <c r="AP44" i="40"/>
  <c r="AR35" i="40"/>
  <c r="AQ35" i="40"/>
  <c r="AP35" i="40"/>
  <c r="AR26" i="40"/>
  <c r="AQ26" i="40"/>
  <c r="AP26" i="40"/>
  <c r="AR17" i="40"/>
  <c r="AQ17" i="40"/>
  <c r="AP17" i="40"/>
  <c r="AR8" i="40"/>
  <c r="AQ8" i="40"/>
  <c r="AP8" i="40"/>
  <c r="AO47" i="40"/>
  <c r="AN47" i="40"/>
  <c r="AM47" i="40"/>
  <c r="AL47" i="40"/>
  <c r="AK47" i="40"/>
  <c r="AO44" i="40"/>
  <c r="AN44" i="40"/>
  <c r="AM44" i="40"/>
  <c r="AL44" i="40"/>
  <c r="AK44" i="40"/>
  <c r="AO35" i="40"/>
  <c r="AN35" i="40"/>
  <c r="AM35" i="40"/>
  <c r="AL35" i="40"/>
  <c r="AK35" i="40"/>
  <c r="AO26" i="40"/>
  <c r="AN26" i="40"/>
  <c r="AM26" i="40"/>
  <c r="AL26" i="40"/>
  <c r="AK26" i="40"/>
  <c r="AO17" i="40"/>
  <c r="AN17" i="40"/>
  <c r="AM17" i="40"/>
  <c r="AL17" i="40"/>
  <c r="AK17" i="40"/>
  <c r="AO8" i="40"/>
  <c r="AN8" i="40"/>
  <c r="AM8" i="40"/>
  <c r="AL8" i="40"/>
  <c r="AK8" i="40"/>
  <c r="AJ47" i="40"/>
  <c r="AI47" i="40"/>
  <c r="AH47" i="40"/>
  <c r="AJ44" i="40"/>
  <c r="AI44" i="40"/>
  <c r="AH44" i="40"/>
  <c r="AJ35" i="40"/>
  <c r="AI35" i="40"/>
  <c r="AH35" i="40"/>
  <c r="AJ26" i="40"/>
  <c r="AI26" i="40"/>
  <c r="AH26" i="40"/>
  <c r="AJ17" i="40"/>
  <c r="AI17" i="40"/>
  <c r="AH17" i="40"/>
  <c r="AJ8" i="40"/>
  <c r="AI8" i="40"/>
  <c r="AH8" i="40"/>
  <c r="Z47" i="40"/>
  <c r="Z44" i="40"/>
  <c r="Z35" i="40"/>
  <c r="Z26" i="40"/>
  <c r="Z17" i="40"/>
  <c r="Z8" i="40"/>
  <c r="Y47" i="40"/>
  <c r="Y44" i="40"/>
  <c r="Y35" i="40"/>
  <c r="Y26" i="40"/>
  <c r="Y17" i="40"/>
  <c r="Y8" i="40"/>
  <c r="J47" i="40"/>
  <c r="J44" i="40"/>
  <c r="J35" i="40"/>
  <c r="J26" i="40"/>
  <c r="J17" i="40"/>
  <c r="J8" i="40"/>
  <c r="T47" i="40"/>
  <c r="T44" i="40"/>
  <c r="T35" i="40"/>
  <c r="T26" i="40"/>
  <c r="T17" i="40"/>
  <c r="T8" i="40"/>
  <c r="G47" i="40"/>
  <c r="G44" i="40"/>
  <c r="G35" i="40"/>
  <c r="G26" i="40"/>
  <c r="G17" i="40"/>
  <c r="G8" i="40"/>
  <c r="F47" i="40"/>
  <c r="F44" i="40"/>
  <c r="F35" i="40"/>
  <c r="F26" i="40"/>
  <c r="F17" i="40"/>
  <c r="F8" i="40"/>
  <c r="E47" i="40"/>
  <c r="E44" i="40"/>
  <c r="E35" i="40"/>
  <c r="E26" i="40"/>
  <c r="E17" i="40"/>
  <c r="E8" i="40"/>
  <c r="H29" i="48" l="1"/>
  <c r="H29" i="67"/>
  <c r="H30" i="66"/>
  <c r="H29" i="8"/>
  <c r="H29" i="53"/>
  <c r="H29" i="80"/>
  <c r="H29" i="44"/>
  <c r="J29" i="44" s="1"/>
  <c r="K29" i="44" s="1"/>
  <c r="H30" i="50"/>
  <c r="H29" i="61"/>
  <c r="H29" i="95"/>
  <c r="H29" i="94"/>
  <c r="H29" i="11"/>
  <c r="H29" i="85"/>
  <c r="H29" i="65"/>
  <c r="H30" i="43"/>
  <c r="H29" i="57"/>
  <c r="H29" i="24"/>
  <c r="H29" i="111"/>
  <c r="H29" i="109"/>
  <c r="H29" i="117"/>
  <c r="H29" i="121"/>
  <c r="H29" i="23"/>
  <c r="O42" i="78"/>
  <c r="H29" i="42"/>
  <c r="H28" i="21" l="1"/>
  <c r="H28" i="92"/>
  <c r="H28" i="91"/>
  <c r="H27" i="21"/>
  <c r="H28" i="46"/>
  <c r="J28" i="46" s="1"/>
  <c r="J29" i="46"/>
  <c r="H28" i="22"/>
  <c r="H28" i="64"/>
  <c r="H27" i="64"/>
  <c r="H28" i="14"/>
  <c r="H28" i="119"/>
  <c r="H28" i="18"/>
  <c r="J28" i="18"/>
  <c r="K28" i="18" s="1"/>
  <c r="N28" i="18"/>
  <c r="P28" i="18"/>
  <c r="H28" i="88"/>
  <c r="H28" i="128"/>
  <c r="H28" i="124"/>
  <c r="H28" i="112"/>
  <c r="H28" i="75"/>
  <c r="H28" i="77"/>
  <c r="H29" i="50"/>
  <c r="H28" i="19"/>
  <c r="H28" i="104"/>
  <c r="H28" i="107"/>
  <c r="H28" i="38"/>
  <c r="H28" i="16"/>
  <c r="H28" i="17"/>
  <c r="H28" i="125"/>
  <c r="H28" i="48"/>
  <c r="H28" i="67"/>
  <c r="H29" i="66"/>
  <c r="H28" i="8"/>
  <c r="H28" i="53"/>
  <c r="H28" i="80"/>
  <c r="H28" i="44"/>
  <c r="H28" i="61"/>
  <c r="H28" i="95"/>
  <c r="H28" i="94"/>
  <c r="H28" i="11"/>
  <c r="H28" i="85"/>
  <c r="H28" i="65"/>
  <c r="H29" i="43"/>
  <c r="H28" i="57"/>
  <c r="H28" i="24"/>
  <c r="H28" i="111"/>
  <c r="H28" i="109"/>
  <c r="H28" i="117"/>
  <c r="H28" i="121"/>
  <c r="H28" i="23"/>
  <c r="H28" i="42"/>
  <c r="H27" i="48" l="1"/>
  <c r="H27" i="92"/>
  <c r="H27" i="91"/>
  <c r="H27" i="46"/>
  <c r="H27" i="22"/>
  <c r="H27" i="14"/>
  <c r="H27" i="119"/>
  <c r="H27" i="18"/>
  <c r="J27" i="18"/>
  <c r="K27" i="18" s="1"/>
  <c r="N27" i="18"/>
  <c r="P27" i="18"/>
  <c r="H27" i="88"/>
  <c r="H27" i="128"/>
  <c r="H27" i="124"/>
  <c r="H27" i="112"/>
  <c r="H27" i="75"/>
  <c r="H27" i="77"/>
  <c r="H27" i="19"/>
  <c r="H27" i="104"/>
  <c r="J27" i="104" s="1"/>
  <c r="K27" i="104" s="1"/>
  <c r="H27" i="107"/>
  <c r="H27" i="38"/>
  <c r="H27" i="16"/>
  <c r="J36" i="65"/>
  <c r="K36" i="65" s="1"/>
  <c r="J37" i="65"/>
  <c r="K37" i="65" s="1"/>
  <c r="J35" i="65"/>
  <c r="K35" i="65" s="1"/>
  <c r="H27" i="17"/>
  <c r="H27" i="23"/>
  <c r="H27" i="125"/>
  <c r="H27" i="67" l="1"/>
  <c r="H28" i="66"/>
  <c r="H27" i="8"/>
  <c r="H27" i="53"/>
  <c r="H27" i="80"/>
  <c r="H27" i="44"/>
  <c r="H28" i="50"/>
  <c r="H27" i="61"/>
  <c r="H27" i="95"/>
  <c r="H27" i="94"/>
  <c r="H27" i="11"/>
  <c r="H27" i="85"/>
  <c r="H27" i="65"/>
  <c r="H28" i="43"/>
  <c r="H27" i="57"/>
  <c r="H27" i="24"/>
  <c r="H27" i="111"/>
  <c r="H27" i="109"/>
  <c r="H27" i="117"/>
  <c r="H27" i="121"/>
  <c r="H27" i="42" l="1"/>
  <c r="H27" i="66" l="1"/>
  <c r="H26" i="67"/>
  <c r="H26" i="48"/>
  <c r="H26" i="92"/>
  <c r="H26" i="91"/>
  <c r="N31" i="20"/>
  <c r="H26" i="21"/>
  <c r="H26" i="8"/>
  <c r="H26" i="53"/>
  <c r="H26" i="80"/>
  <c r="H26" i="44"/>
  <c r="H26" i="46"/>
  <c r="H26" i="22"/>
  <c r="H26" i="64"/>
  <c r="H26" i="14"/>
  <c r="H26" i="119"/>
  <c r="H26" i="18"/>
  <c r="J26" i="18"/>
  <c r="K26" i="18" s="1"/>
  <c r="N26" i="18"/>
  <c r="P26" i="18" s="1"/>
  <c r="H26" i="88"/>
  <c r="H26" i="128"/>
  <c r="H26" i="124"/>
  <c r="H26" i="112"/>
  <c r="H26" i="75"/>
  <c r="H26" i="77"/>
  <c r="H27" i="50"/>
  <c r="H26" i="19"/>
  <c r="H26" i="104"/>
  <c r="J26" i="104"/>
  <c r="K26" i="104" s="1"/>
  <c r="H26" i="107"/>
  <c r="H26" i="38"/>
  <c r="H26" i="16"/>
  <c r="H26" i="17"/>
  <c r="H26" i="23"/>
  <c r="H26" i="125"/>
  <c r="BD47" i="40" l="1"/>
  <c r="BD44" i="40"/>
  <c r="BD35" i="40"/>
  <c r="BD26" i="40"/>
  <c r="BD17" i="40"/>
  <c r="BD8" i="40"/>
  <c r="H26" i="61" l="1"/>
  <c r="H26" i="95"/>
  <c r="H26" i="94"/>
  <c r="H26" i="11"/>
  <c r="H26" i="85"/>
  <c r="H26" i="65"/>
  <c r="H27" i="43"/>
  <c r="H26" i="57"/>
  <c r="H26" i="24"/>
  <c r="H26" i="111"/>
  <c r="H26" i="109"/>
  <c r="H26" i="117"/>
  <c r="H26" i="121"/>
  <c r="O38" i="78"/>
  <c r="P38" i="78" s="1"/>
  <c r="H26" i="42"/>
  <c r="H25" i="21" l="1"/>
  <c r="H25" i="65" l="1"/>
  <c r="H25" i="92"/>
  <c r="H25" i="91"/>
  <c r="K10" i="20"/>
  <c r="K11" i="20"/>
  <c r="K12" i="20"/>
  <c r="K13" i="20"/>
  <c r="K14" i="20"/>
  <c r="K15" i="20"/>
  <c r="K16" i="20"/>
  <c r="K17" i="20"/>
  <c r="K18" i="20"/>
  <c r="K19" i="20"/>
  <c r="K20" i="20"/>
  <c r="K21" i="20"/>
  <c r="K22" i="20"/>
  <c r="K23" i="20"/>
  <c r="K24" i="20"/>
  <c r="K25" i="20"/>
  <c r="K26" i="20"/>
  <c r="K27" i="20"/>
  <c r="K28" i="20"/>
  <c r="K29" i="20"/>
  <c r="M31" i="20"/>
  <c r="O31" i="20" s="1"/>
  <c r="K9" i="20"/>
  <c r="H25" i="46" l="1"/>
  <c r="H25" i="22"/>
  <c r="H25" i="64"/>
  <c r="H25" i="14"/>
  <c r="H25" i="119"/>
  <c r="H25" i="18"/>
  <c r="H25" i="88"/>
  <c r="H25" i="128"/>
  <c r="H25" i="124"/>
  <c r="H25" i="112"/>
  <c r="H25" i="75"/>
  <c r="H25" i="77"/>
  <c r="H25" i="19"/>
  <c r="H25" i="104"/>
  <c r="J25" i="104" s="1"/>
  <c r="K25" i="104" s="1"/>
  <c r="H25" i="107"/>
  <c r="H25" i="38"/>
  <c r="H25" i="16"/>
  <c r="H25" i="17"/>
  <c r="H25" i="23"/>
  <c r="H25" i="125"/>
  <c r="H25" i="48" l="1"/>
  <c r="H25" i="67"/>
  <c r="H26" i="66"/>
  <c r="H25" i="8"/>
  <c r="H25" i="53"/>
  <c r="H25" i="80"/>
  <c r="H25" i="44"/>
  <c r="H26" i="50"/>
  <c r="H25" i="61"/>
  <c r="H25" i="95"/>
  <c r="H25" i="94"/>
  <c r="H25" i="11"/>
  <c r="H25" i="85"/>
  <c r="H26" i="43"/>
  <c r="H25" i="57"/>
  <c r="H25" i="24"/>
  <c r="H25" i="111"/>
  <c r="H25" i="109"/>
  <c r="H25" i="117"/>
  <c r="H25" i="121"/>
  <c r="H25" i="42"/>
  <c r="H24" i="48" l="1"/>
  <c r="H24" i="92"/>
  <c r="H24" i="91"/>
  <c r="H24" i="21"/>
  <c r="H24" i="67"/>
  <c r="H25" i="66"/>
  <c r="H24" i="8"/>
  <c r="H24" i="53"/>
  <c r="H24" i="80"/>
  <c r="H24" i="44"/>
  <c r="H24" i="46"/>
  <c r="H24" i="22"/>
  <c r="H24" i="64"/>
  <c r="H24" i="14"/>
  <c r="H24" i="119"/>
  <c r="N24" i="18"/>
  <c r="P24" i="18"/>
  <c r="H24" i="18"/>
  <c r="J24" i="18" s="1"/>
  <c r="K24" i="18" s="1"/>
  <c r="H24" i="88"/>
  <c r="H24" i="128"/>
  <c r="H24" i="124"/>
  <c r="J24" i="124" s="1"/>
  <c r="K24" i="124" s="1"/>
  <c r="H24" i="112"/>
  <c r="H24" i="75"/>
  <c r="H24" i="77"/>
  <c r="H25" i="50"/>
  <c r="H24" i="19"/>
  <c r="H24" i="104"/>
  <c r="J24" i="104" s="1"/>
  <c r="K24" i="104" s="1"/>
  <c r="H24" i="107"/>
  <c r="H24" i="38"/>
  <c r="H24" i="16"/>
  <c r="H24" i="61"/>
  <c r="H24" i="95"/>
  <c r="H24" i="94"/>
  <c r="H24" i="11"/>
  <c r="H24" i="85"/>
  <c r="J24" i="85" s="1"/>
  <c r="K24" i="85" s="1"/>
  <c r="H24" i="17"/>
  <c r="H25" i="43"/>
  <c r="H24" i="57"/>
  <c r="H24" i="24"/>
  <c r="H24" i="111"/>
  <c r="H24" i="109"/>
  <c r="H24" i="117"/>
  <c r="H24" i="121"/>
  <c r="H24" i="23"/>
  <c r="H24" i="125"/>
  <c r="H24" i="42"/>
  <c r="H23" i="92" l="1"/>
  <c r="J23" i="92" s="1"/>
  <c r="K23" i="92" s="1"/>
  <c r="H23" i="91"/>
  <c r="H23" i="21"/>
  <c r="H23" i="46"/>
  <c r="H23" i="22"/>
  <c r="H23" i="64"/>
  <c r="H23" i="14"/>
  <c r="H23" i="119"/>
  <c r="H23" i="18"/>
  <c r="H22" i="18"/>
  <c r="H23" i="88"/>
  <c r="H23" i="128"/>
  <c r="H23" i="124"/>
  <c r="H23" i="112"/>
  <c r="H23" i="75"/>
  <c r="H23" i="77"/>
  <c r="H23" i="19"/>
  <c r="H23" i="104"/>
  <c r="J23" i="104" s="1"/>
  <c r="K23" i="104" s="1"/>
  <c r="H23" i="107"/>
  <c r="H23" i="38"/>
  <c r="H23" i="16"/>
  <c r="H23" i="11"/>
  <c r="H23" i="17"/>
  <c r="F8" i="94" l="1"/>
  <c r="F9" i="94" s="1"/>
  <c r="F10" i="94" s="1"/>
  <c r="F11" i="94" s="1"/>
  <c r="F12" i="94" s="1"/>
  <c r="F13" i="94" s="1"/>
  <c r="F14" i="94" s="1"/>
  <c r="F15" i="94" s="1"/>
  <c r="F16" i="94" s="1"/>
  <c r="F17" i="94" s="1"/>
  <c r="F18" i="94" s="1"/>
  <c r="F19" i="94" s="1"/>
  <c r="F20" i="94" s="1"/>
  <c r="F21" i="94" s="1"/>
  <c r="F22" i="94" s="1"/>
  <c r="F23" i="94" s="1"/>
  <c r="F24" i="94" s="1"/>
  <c r="F25" i="94" s="1"/>
  <c r="F26" i="94" s="1"/>
  <c r="F27" i="94" s="1"/>
  <c r="F28" i="94" s="1"/>
  <c r="F29" i="94" s="1"/>
  <c r="F30" i="94" s="1"/>
  <c r="F31" i="94" s="1"/>
  <c r="F32" i="94" s="1"/>
  <c r="F33" i="94" s="1"/>
  <c r="F34" i="94" s="1"/>
  <c r="F35" i="94" s="1"/>
  <c r="F36" i="94" s="1"/>
  <c r="F37" i="94" s="1"/>
  <c r="H23" i="94"/>
  <c r="H23" i="95"/>
  <c r="H23" i="111"/>
  <c r="H23" i="48"/>
  <c r="H23" i="67"/>
  <c r="H24" i="66"/>
  <c r="H23" i="8"/>
  <c r="J23" i="8" s="1"/>
  <c r="K23" i="8" s="1"/>
  <c r="H23" i="53"/>
  <c r="H23" i="80"/>
  <c r="H23" i="44"/>
  <c r="H24" i="50"/>
  <c r="H23" i="61"/>
  <c r="H23" i="85"/>
  <c r="J23" i="85" s="1"/>
  <c r="K23" i="85" s="1"/>
  <c r="H24" i="43"/>
  <c r="H23" i="57"/>
  <c r="H23" i="24"/>
  <c r="H23" i="109"/>
  <c r="H23" i="117"/>
  <c r="H23" i="121"/>
  <c r="H23" i="23"/>
  <c r="H23" i="125"/>
  <c r="H23" i="42"/>
  <c r="H21" i="18" l="1"/>
  <c r="H19" i="18"/>
  <c r="H18" i="18"/>
  <c r="H17" i="18"/>
  <c r="H16" i="18"/>
  <c r="H20" i="18"/>
  <c r="H22" i="92" l="1"/>
  <c r="H22" i="91"/>
  <c r="H22" i="21"/>
  <c r="H22" i="46"/>
  <c r="H22" i="22"/>
  <c r="H22" i="64"/>
  <c r="H22" i="14"/>
  <c r="H22" i="112"/>
  <c r="H22" i="75"/>
  <c r="H22" i="38"/>
  <c r="H22" i="48" l="1"/>
  <c r="H22" i="67"/>
  <c r="H23" i="66"/>
  <c r="H22" i="8"/>
  <c r="J22" i="8" s="1"/>
  <c r="K22" i="8" s="1"/>
  <c r="H22" i="53"/>
  <c r="H22" i="80"/>
  <c r="J22" i="80" s="1"/>
  <c r="K22" i="80" s="1"/>
  <c r="H22" i="44"/>
  <c r="J22" i="44" s="1"/>
  <c r="K22" i="44" s="1"/>
  <c r="H22" i="119"/>
  <c r="H22" i="88"/>
  <c r="H22" i="128"/>
  <c r="H22" i="124"/>
  <c r="H21" i="124"/>
  <c r="H20" i="124"/>
  <c r="H19" i="124"/>
  <c r="H22" i="77"/>
  <c r="H23" i="50"/>
  <c r="H22" i="50"/>
  <c r="H22" i="19"/>
  <c r="H22" i="104"/>
  <c r="J22" i="104" s="1"/>
  <c r="K22" i="104" s="1"/>
  <c r="H22" i="107"/>
  <c r="J22" i="107" s="1"/>
  <c r="K22" i="107" s="1"/>
  <c r="H22" i="16"/>
  <c r="J22" i="16" s="1"/>
  <c r="K22" i="16" s="1"/>
  <c r="H22" i="61"/>
  <c r="H22" i="95"/>
  <c r="H22" i="94"/>
  <c r="H22" i="11"/>
  <c r="H22" i="85"/>
  <c r="J22" i="85" s="1"/>
  <c r="K22" i="85" s="1"/>
  <c r="H22" i="17"/>
  <c r="H23" i="43"/>
  <c r="H22" i="57"/>
  <c r="H22" i="24"/>
  <c r="H22" i="111"/>
  <c r="H22" i="109"/>
  <c r="H22" i="117"/>
  <c r="H22" i="121"/>
  <c r="H22" i="23"/>
  <c r="H22" i="125"/>
  <c r="M32" i="78"/>
  <c r="M31" i="78"/>
  <c r="H22" i="42"/>
  <c r="C8" i="27"/>
  <c r="C9" i="27"/>
  <c r="C10" i="27"/>
  <c r="C11" i="27"/>
  <c r="C12" i="27"/>
  <c r="C13" i="27"/>
  <c r="C14" i="27"/>
  <c r="C15" i="27"/>
  <c r="C16" i="27"/>
  <c r="C17" i="27"/>
  <c r="C18" i="27"/>
  <c r="C19" i="27"/>
  <c r="C20" i="27"/>
  <c r="C21" i="27"/>
  <c r="C22" i="27"/>
  <c r="C23" i="27"/>
  <c r="H21" i="61" l="1"/>
  <c r="H21" i="95"/>
  <c r="H21" i="94"/>
  <c r="H21" i="11"/>
  <c r="H21" i="17"/>
  <c r="H21" i="48"/>
  <c r="H21" i="92"/>
  <c r="H21" i="91"/>
  <c r="H21" i="21"/>
  <c r="H21" i="46"/>
  <c r="H21" i="22"/>
  <c r="H21" i="64"/>
  <c r="H21" i="14"/>
  <c r="H21" i="128"/>
  <c r="H21" i="75"/>
  <c r="H21" i="77"/>
  <c r="H21" i="19"/>
  <c r="H21" i="38"/>
  <c r="H21" i="67" l="1"/>
  <c r="H22" i="66"/>
  <c r="H21" i="8"/>
  <c r="H21" i="53"/>
  <c r="H21" i="80"/>
  <c r="H21" i="44"/>
  <c r="J21" i="44" s="1"/>
  <c r="K21" i="44" s="1"/>
  <c r="H21" i="119"/>
  <c r="H20" i="119"/>
  <c r="H21" i="88"/>
  <c r="H21" i="112"/>
  <c r="H21" i="104"/>
  <c r="J21" i="104" s="1"/>
  <c r="K21" i="104" s="1"/>
  <c r="H21" i="107"/>
  <c r="H21" i="16"/>
  <c r="H21" i="85"/>
  <c r="H22" i="43"/>
  <c r="H21" i="57"/>
  <c r="H21" i="24"/>
  <c r="H21" i="111"/>
  <c r="H21" i="109"/>
  <c r="H21" i="117"/>
  <c r="H21" i="121"/>
  <c r="H21" i="23"/>
  <c r="H21" i="125"/>
  <c r="M30" i="78"/>
  <c r="M29" i="78"/>
  <c r="M28" i="78"/>
  <c r="M27" i="78"/>
  <c r="M26" i="78"/>
  <c r="M25" i="78"/>
  <c r="M24" i="78"/>
  <c r="M23" i="78"/>
  <c r="M22" i="78"/>
  <c r="M21" i="78"/>
  <c r="H21" i="42"/>
  <c r="H20" i="92"/>
  <c r="H20" i="91"/>
  <c r="H20" i="21"/>
  <c r="H20" i="46"/>
  <c r="H20" i="22"/>
  <c r="H20" i="64"/>
  <c r="H20" i="14"/>
  <c r="H20" i="88"/>
  <c r="H20" i="128"/>
  <c r="H20" i="112"/>
  <c r="H20" i="75"/>
  <c r="H20" i="77"/>
  <c r="H20" i="19"/>
  <c r="H20" i="107"/>
  <c r="H20" i="38"/>
  <c r="H20" i="17"/>
  <c r="H20" i="125"/>
  <c r="H20" i="48" l="1"/>
  <c r="H21" i="50"/>
  <c r="H20" i="50"/>
  <c r="H19" i="50"/>
  <c r="H20" i="16"/>
  <c r="H20" i="61"/>
  <c r="H20" i="95"/>
  <c r="H20" i="94"/>
  <c r="H20" i="11"/>
  <c r="M25" i="20" l="1"/>
  <c r="O25" i="20" s="1"/>
  <c r="M22" i="20"/>
  <c r="O22" i="20" s="1"/>
  <c r="M21" i="20"/>
  <c r="O21" i="20" s="1"/>
  <c r="N25" i="20"/>
  <c r="N24" i="20"/>
  <c r="M24" i="20"/>
  <c r="O24" i="20" s="1"/>
  <c r="N23" i="20"/>
  <c r="M23" i="20"/>
  <c r="O23" i="20" s="1"/>
  <c r="N22" i="20"/>
  <c r="N21" i="20"/>
  <c r="H20" i="67"/>
  <c r="H21" i="66"/>
  <c r="H20" i="66"/>
  <c r="H19" i="66"/>
  <c r="H18" i="66"/>
  <c r="H20" i="8"/>
  <c r="H20" i="53"/>
  <c r="H20" i="80"/>
  <c r="H20" i="44"/>
  <c r="H20" i="104"/>
  <c r="J20" i="104" s="1"/>
  <c r="K20" i="104" s="1"/>
  <c r="H20" i="85"/>
  <c r="H21" i="43"/>
  <c r="H20" i="57"/>
  <c r="H20" i="24"/>
  <c r="H20" i="111"/>
  <c r="H20" i="109"/>
  <c r="H20" i="117"/>
  <c r="H20" i="121"/>
  <c r="H20" i="23"/>
  <c r="H19" i="23"/>
  <c r="H18" i="23"/>
  <c r="H17" i="23"/>
  <c r="H20" i="42"/>
  <c r="H19" i="92" l="1"/>
  <c r="H19" i="91"/>
  <c r="H19" i="21"/>
  <c r="H19" i="46"/>
  <c r="H19" i="22"/>
  <c r="H19" i="64"/>
  <c r="H19" i="14"/>
  <c r="H19" i="119"/>
  <c r="H19" i="88"/>
  <c r="H19" i="128"/>
  <c r="H19" i="112"/>
  <c r="H19" i="77"/>
  <c r="H19" i="19"/>
  <c r="H19" i="107"/>
  <c r="H19" i="38"/>
  <c r="H19" i="16"/>
  <c r="H19" i="17"/>
  <c r="H19" i="117"/>
  <c r="H19" i="48" l="1"/>
  <c r="H19" i="61"/>
  <c r="H19" i="95"/>
  <c r="H19" i="94"/>
  <c r="H19" i="11"/>
  <c r="N27" i="20" l="1"/>
  <c r="M27" i="20"/>
  <c r="O27" i="20" s="1"/>
  <c r="N26" i="20"/>
  <c r="M26" i="20"/>
  <c r="O26" i="20" s="1"/>
  <c r="H19" i="67"/>
  <c r="H19" i="8"/>
  <c r="H19" i="53"/>
  <c r="H19" i="80"/>
  <c r="H19" i="44"/>
  <c r="H19" i="104"/>
  <c r="J19" i="104" s="1"/>
  <c r="K19" i="104" s="1"/>
  <c r="H19" i="85"/>
  <c r="H20" i="43"/>
  <c r="H19" i="57"/>
  <c r="H19" i="24"/>
  <c r="H19" i="111"/>
  <c r="H19" i="109"/>
  <c r="J19" i="109" s="1"/>
  <c r="K19" i="109" s="1"/>
  <c r="H19" i="121"/>
  <c r="H19" i="125"/>
  <c r="M20" i="78"/>
  <c r="M19" i="78"/>
  <c r="H19" i="42"/>
  <c r="H18" i="48"/>
  <c r="H18" i="92"/>
  <c r="H18" i="91"/>
  <c r="H18" i="21" l="1"/>
  <c r="H18" i="67"/>
  <c r="H18" i="8"/>
  <c r="H18" i="53"/>
  <c r="H18" i="80"/>
  <c r="H18" i="44"/>
  <c r="H18" i="46"/>
  <c r="H18" i="22"/>
  <c r="H18" i="64"/>
  <c r="H18" i="14"/>
  <c r="H18" i="119"/>
  <c r="H18" i="88"/>
  <c r="H18" i="128"/>
  <c r="H18" i="124"/>
  <c r="H18" i="112"/>
  <c r="H18" i="75"/>
  <c r="I18" i="75" s="1"/>
  <c r="H19" i="75" s="1"/>
  <c r="H18" i="77"/>
  <c r="H18" i="19"/>
  <c r="H18" i="104"/>
  <c r="J18" i="104" s="1"/>
  <c r="K18" i="104" s="1"/>
  <c r="H18" i="107"/>
  <c r="H18" i="38"/>
  <c r="H18" i="16"/>
  <c r="H18" i="61"/>
  <c r="H18" i="95"/>
  <c r="H18" i="94"/>
  <c r="H18" i="11"/>
  <c r="H18" i="85"/>
  <c r="H18" i="17"/>
  <c r="H19" i="43"/>
  <c r="H18" i="57"/>
  <c r="H18" i="24"/>
  <c r="H18" i="111"/>
  <c r="H18" i="109"/>
  <c r="H18" i="117"/>
  <c r="H18" i="121"/>
  <c r="H18" i="125"/>
  <c r="X4" i="40" l="1"/>
  <c r="H18" i="42" l="1"/>
  <c r="H17" i="48" l="1"/>
  <c r="H17" i="92"/>
  <c r="H17" i="91"/>
  <c r="H17" i="21"/>
  <c r="H17" i="67"/>
  <c r="H17" i="8"/>
  <c r="H17" i="53"/>
  <c r="H17" i="80"/>
  <c r="H17" i="44"/>
  <c r="H17" i="46"/>
  <c r="H17" i="22"/>
  <c r="H17" i="64"/>
  <c r="H17" i="14"/>
  <c r="H17" i="119"/>
  <c r="H17" i="88"/>
  <c r="H17" i="128"/>
  <c r="H17" i="124"/>
  <c r="H17" i="112"/>
  <c r="H17" i="75"/>
  <c r="H17" i="77"/>
  <c r="H18" i="50"/>
  <c r="H17" i="19"/>
  <c r="H17" i="104"/>
  <c r="J17" i="104" s="1"/>
  <c r="K17" i="104" s="1"/>
  <c r="H17" i="107"/>
  <c r="H17" i="38"/>
  <c r="H17" i="16"/>
  <c r="H17" i="61"/>
  <c r="H17" i="95"/>
  <c r="H17" i="94"/>
  <c r="H17" i="11"/>
  <c r="H17" i="85"/>
  <c r="H17" i="17"/>
  <c r="H18" i="43"/>
  <c r="H17" i="57"/>
  <c r="H17" i="24"/>
  <c r="H17" i="111"/>
  <c r="H17" i="109"/>
  <c r="H17" i="117"/>
  <c r="H17" i="121"/>
  <c r="H17" i="125"/>
  <c r="H17" i="42" l="1"/>
  <c r="O3" i="40" l="1"/>
  <c r="H16" i="48" l="1"/>
  <c r="H16" i="92"/>
  <c r="H16" i="91"/>
  <c r="N17" i="20"/>
  <c r="M17" i="20"/>
  <c r="O17" i="20" s="1"/>
  <c r="H16" i="21"/>
  <c r="H16" i="46"/>
  <c r="H16" i="22"/>
  <c r="H16" i="64"/>
  <c r="H16" i="14"/>
  <c r="H16" i="119"/>
  <c r="H16" i="88"/>
  <c r="H16" i="128"/>
  <c r="H16" i="124"/>
  <c r="H16" i="112"/>
  <c r="H16" i="75"/>
  <c r="H16" i="77"/>
  <c r="H17" i="50"/>
  <c r="H16" i="19"/>
  <c r="H16" i="104"/>
  <c r="J16" i="104" s="1"/>
  <c r="K16" i="104" s="1"/>
  <c r="H16" i="107"/>
  <c r="H16" i="38"/>
  <c r="H16" i="16"/>
  <c r="H16" i="61"/>
  <c r="H16" i="95"/>
  <c r="H16" i="11"/>
  <c r="H16" i="67" l="1"/>
  <c r="H17" i="66"/>
  <c r="H16" i="8"/>
  <c r="H16" i="53"/>
  <c r="H16" i="80"/>
  <c r="H16" i="44"/>
  <c r="H16" i="94"/>
  <c r="H16" i="85"/>
  <c r="H16" i="17"/>
  <c r="H17" i="43"/>
  <c r="H16" i="57"/>
  <c r="H16" i="24"/>
  <c r="H16" i="111"/>
  <c r="H16" i="109"/>
  <c r="H16" i="117"/>
  <c r="H16" i="121"/>
  <c r="H16" i="23"/>
  <c r="H16" i="125"/>
  <c r="H16" i="42"/>
  <c r="AG50" i="40" l="1"/>
  <c r="AG49" i="40" l="1"/>
  <c r="H15" i="48"/>
  <c r="H15" i="92"/>
  <c r="H15" i="91"/>
  <c r="H15" i="21"/>
  <c r="J16" i="44"/>
  <c r="K16" i="44" s="1"/>
  <c r="H15" i="46"/>
  <c r="H15" i="22"/>
  <c r="H15" i="64"/>
  <c r="H15" i="14"/>
  <c r="H15" i="119"/>
  <c r="H15" i="88"/>
  <c r="H15" i="128"/>
  <c r="H15" i="124"/>
  <c r="H15" i="112"/>
  <c r="H15" i="75"/>
  <c r="H15" i="77"/>
  <c r="H16" i="50"/>
  <c r="H15" i="19"/>
  <c r="H15" i="104"/>
  <c r="J15" i="104" s="1"/>
  <c r="K15" i="104" s="1"/>
  <c r="H15" i="107"/>
  <c r="H15" i="38"/>
  <c r="H15" i="16"/>
  <c r="H15" i="61"/>
  <c r="H15" i="11"/>
  <c r="H15" i="85"/>
  <c r="H15" i="17"/>
  <c r="H15" i="125"/>
  <c r="H15" i="67" l="1"/>
  <c r="H16" i="66"/>
  <c r="H15" i="8"/>
  <c r="H15" i="53"/>
  <c r="H15" i="80"/>
  <c r="H15" i="44"/>
  <c r="J15" i="44" s="1"/>
  <c r="K15" i="44" s="1"/>
  <c r="H15" i="95"/>
  <c r="H15" i="94"/>
  <c r="H16" i="43"/>
  <c r="H15" i="57"/>
  <c r="H15" i="24"/>
  <c r="H15" i="111"/>
  <c r="H15" i="109"/>
  <c r="H15" i="117"/>
  <c r="H15" i="121"/>
  <c r="H15" i="23"/>
  <c r="H15" i="42"/>
  <c r="H14" i="48"/>
  <c r="H14" i="92"/>
  <c r="H14" i="91"/>
  <c r="H14" i="21" l="1"/>
  <c r="H14" i="46"/>
  <c r="H14" i="22"/>
  <c r="H14" i="64"/>
  <c r="H14" i="14"/>
  <c r="H14" i="119"/>
  <c r="H14" i="88"/>
  <c r="H14" i="128"/>
  <c r="H14" i="124"/>
  <c r="H14" i="112"/>
  <c r="H14" i="77"/>
  <c r="H15" i="50"/>
  <c r="H14" i="19"/>
  <c r="H14" i="104"/>
  <c r="J14" i="104" s="1"/>
  <c r="K14" i="104" s="1"/>
  <c r="H14" i="107"/>
  <c r="H14" i="38"/>
  <c r="H14" i="16"/>
  <c r="H14" i="61"/>
  <c r="H14" i="95"/>
  <c r="H14" i="11"/>
  <c r="M18" i="78"/>
  <c r="M17" i="78"/>
  <c r="M16" i="78"/>
  <c r="M15" i="78"/>
  <c r="M14" i="78"/>
  <c r="J15" i="42"/>
  <c r="H14" i="67" l="1"/>
  <c r="H15" i="66"/>
  <c r="H14" i="8"/>
  <c r="H14" i="53"/>
  <c r="H14" i="80"/>
  <c r="H14" i="44"/>
  <c r="H14" i="94"/>
  <c r="H14" i="85"/>
  <c r="H14" i="17"/>
  <c r="H15" i="43"/>
  <c r="H14" i="57"/>
  <c r="H14" i="24"/>
  <c r="H14" i="111"/>
  <c r="H14" i="109"/>
  <c r="H14" i="117"/>
  <c r="H14" i="121"/>
  <c r="H14" i="23"/>
  <c r="H14" i="125"/>
  <c r="H14" i="42"/>
  <c r="H13" i="42" l="1"/>
  <c r="H13" i="125"/>
  <c r="H13" i="48"/>
  <c r="H13" i="92"/>
  <c r="H13" i="91"/>
  <c r="H13" i="21" l="1"/>
  <c r="H13" i="67"/>
  <c r="H14" i="66"/>
  <c r="H13" i="8"/>
  <c r="H13" i="53"/>
  <c r="H13" i="80"/>
  <c r="H13" i="44"/>
  <c r="H13" i="46"/>
  <c r="H13" i="22"/>
  <c r="H13" i="64"/>
  <c r="H13" i="14"/>
  <c r="H13" i="119"/>
  <c r="H13" i="88"/>
  <c r="H13" i="128"/>
  <c r="H13" i="124"/>
  <c r="H13" i="112"/>
  <c r="H13" i="75"/>
  <c r="I13" i="75" s="1"/>
  <c r="H14" i="75" s="1"/>
  <c r="H13" i="77"/>
  <c r="H14" i="50"/>
  <c r="H13" i="19"/>
  <c r="H13" i="104"/>
  <c r="H13" i="107" l="1"/>
  <c r="H13" i="38"/>
  <c r="H13" i="16"/>
  <c r="H13" i="61"/>
  <c r="H13" i="95"/>
  <c r="H13" i="94"/>
  <c r="H13" i="11"/>
  <c r="H13" i="85"/>
  <c r="H13" i="17"/>
  <c r="H14" i="43"/>
  <c r="H13" i="57"/>
  <c r="H13" i="24"/>
  <c r="H13" i="111"/>
  <c r="H13" i="109"/>
  <c r="H13" i="117"/>
  <c r="H13" i="121"/>
  <c r="H13" i="23"/>
  <c r="H12" i="92" l="1"/>
  <c r="J12" i="92" s="1"/>
  <c r="K12" i="92" s="1"/>
  <c r="H12" i="91"/>
  <c r="H12" i="21"/>
  <c r="H12" i="46"/>
  <c r="H12" i="22"/>
  <c r="H12" i="64"/>
  <c r="H12" i="14"/>
  <c r="H12" i="119"/>
  <c r="H12" i="88"/>
  <c r="H12" i="128"/>
  <c r="H12" i="124"/>
  <c r="H12" i="112"/>
  <c r="H11" i="75"/>
  <c r="I11" i="75" s="1"/>
  <c r="H12" i="75" s="1"/>
  <c r="H12" i="77"/>
  <c r="H12" i="19"/>
  <c r="H12" i="104"/>
  <c r="H12" i="107"/>
  <c r="H12" i="38"/>
  <c r="H12" i="16"/>
  <c r="H12" i="17"/>
  <c r="H12" i="125"/>
  <c r="H12" i="48" l="1"/>
  <c r="N14" i="20"/>
  <c r="M14" i="20"/>
  <c r="O14" i="20" s="1"/>
  <c r="N13" i="20"/>
  <c r="M13" i="20"/>
  <c r="O13" i="20" s="1"/>
  <c r="H12" i="67"/>
  <c r="H13" i="66"/>
  <c r="H12" i="8"/>
  <c r="H12" i="53"/>
  <c r="H12" i="80"/>
  <c r="H12" i="44"/>
  <c r="H13" i="50"/>
  <c r="H12" i="61"/>
  <c r="H12" i="95"/>
  <c r="H12" i="94"/>
  <c r="H12" i="11"/>
  <c r="H12" i="85"/>
  <c r="H13" i="43"/>
  <c r="H12" i="57"/>
  <c r="H12" i="24"/>
  <c r="H12" i="111"/>
  <c r="H12" i="109"/>
  <c r="H12" i="117"/>
  <c r="H12" i="121"/>
  <c r="H12" i="23"/>
  <c r="O15" i="78"/>
  <c r="P15" i="78" s="1"/>
  <c r="H12" i="42"/>
  <c r="J43" i="126" l="1"/>
  <c r="J42" i="126"/>
  <c r="J41" i="126"/>
  <c r="J40" i="126"/>
  <c r="J39" i="126"/>
  <c r="J38" i="126"/>
  <c r="J37" i="126"/>
  <c r="J34" i="126"/>
  <c r="J33" i="126"/>
  <c r="J32" i="126"/>
  <c r="J31" i="126"/>
  <c r="J30" i="126"/>
  <c r="J29" i="126"/>
  <c r="J28" i="126"/>
  <c r="J25" i="126"/>
  <c r="J24" i="126"/>
  <c r="J23" i="126"/>
  <c r="J22" i="126"/>
  <c r="J21" i="126"/>
  <c r="J20" i="126"/>
  <c r="J19" i="126"/>
  <c r="J16" i="126"/>
  <c r="J15" i="126"/>
  <c r="J14" i="126"/>
  <c r="J13" i="126"/>
  <c r="J12" i="126"/>
  <c r="J11" i="126"/>
  <c r="J10" i="126"/>
  <c r="J46" i="126"/>
  <c r="J47" i="126" s="1"/>
  <c r="H46" i="126"/>
  <c r="H47" i="126" s="1"/>
  <c r="G46" i="126"/>
  <c r="G47" i="126" s="1"/>
  <c r="F46" i="126"/>
  <c r="H43" i="126"/>
  <c r="G43" i="126"/>
  <c r="F43" i="126"/>
  <c r="H42" i="126"/>
  <c r="G42" i="126"/>
  <c r="F42" i="126"/>
  <c r="H41" i="126"/>
  <c r="G41" i="126"/>
  <c r="F41" i="126"/>
  <c r="H40" i="126"/>
  <c r="G40" i="126"/>
  <c r="F40" i="126"/>
  <c r="H39" i="126"/>
  <c r="G39" i="126"/>
  <c r="F39" i="126"/>
  <c r="H38" i="126"/>
  <c r="G38" i="126"/>
  <c r="H37" i="126"/>
  <c r="G37" i="126"/>
  <c r="F37" i="126"/>
  <c r="H34" i="126"/>
  <c r="G34" i="126"/>
  <c r="F34" i="126"/>
  <c r="H33" i="126"/>
  <c r="G33" i="126"/>
  <c r="F33" i="126"/>
  <c r="H32" i="126"/>
  <c r="G32" i="126"/>
  <c r="F32" i="126"/>
  <c r="H31" i="126"/>
  <c r="G31" i="126"/>
  <c r="F31" i="126"/>
  <c r="H30" i="126"/>
  <c r="G30" i="126"/>
  <c r="F30" i="126"/>
  <c r="H29" i="126"/>
  <c r="G29" i="126"/>
  <c r="F29" i="126"/>
  <c r="H28" i="126"/>
  <c r="G28" i="126"/>
  <c r="F28" i="126"/>
  <c r="H25" i="126"/>
  <c r="G25" i="126"/>
  <c r="F25" i="126"/>
  <c r="H24" i="126"/>
  <c r="G24" i="126"/>
  <c r="F24" i="126"/>
  <c r="H23" i="126"/>
  <c r="G23" i="126"/>
  <c r="F23" i="126"/>
  <c r="H22" i="126"/>
  <c r="G22" i="126"/>
  <c r="F22" i="126"/>
  <c r="H21" i="126"/>
  <c r="G21" i="126"/>
  <c r="F21" i="126"/>
  <c r="H20" i="126"/>
  <c r="G20" i="126"/>
  <c r="F20" i="126"/>
  <c r="H19" i="126"/>
  <c r="G19" i="126"/>
  <c r="F19" i="126"/>
  <c r="H16" i="126"/>
  <c r="G16" i="126"/>
  <c r="F16" i="126"/>
  <c r="H15" i="126"/>
  <c r="G15" i="126"/>
  <c r="F15" i="126"/>
  <c r="H14" i="126"/>
  <c r="G14" i="126"/>
  <c r="F14" i="126"/>
  <c r="H13" i="126"/>
  <c r="G13" i="126"/>
  <c r="F13" i="126"/>
  <c r="H12" i="126"/>
  <c r="G12" i="126"/>
  <c r="F12" i="126"/>
  <c r="H11" i="126"/>
  <c r="G11" i="126"/>
  <c r="F11" i="126"/>
  <c r="H10" i="126"/>
  <c r="G10" i="126"/>
  <c r="F10" i="126"/>
  <c r="H7" i="126"/>
  <c r="G7" i="126"/>
  <c r="F7" i="126"/>
  <c r="G6" i="126"/>
  <c r="F6" i="126"/>
  <c r="O46" i="126"/>
  <c r="O47" i="126" s="1"/>
  <c r="M46" i="126"/>
  <c r="M47" i="126" s="1"/>
  <c r="K46" i="126"/>
  <c r="K47" i="126" s="1"/>
  <c r="O43" i="126"/>
  <c r="M43" i="126"/>
  <c r="K43" i="126"/>
  <c r="O42" i="126"/>
  <c r="M42" i="126"/>
  <c r="K42" i="126"/>
  <c r="O41" i="126"/>
  <c r="M41" i="126"/>
  <c r="K41" i="126"/>
  <c r="O40" i="126"/>
  <c r="M40" i="126"/>
  <c r="K40" i="126"/>
  <c r="O39" i="126"/>
  <c r="M39" i="126"/>
  <c r="K39" i="126"/>
  <c r="O38" i="126"/>
  <c r="M38" i="126"/>
  <c r="K38" i="126"/>
  <c r="O37" i="126"/>
  <c r="M37" i="126"/>
  <c r="K37" i="126"/>
  <c r="O34" i="126"/>
  <c r="M34" i="126"/>
  <c r="K34" i="126"/>
  <c r="O33" i="126"/>
  <c r="M33" i="126"/>
  <c r="K33" i="126"/>
  <c r="O32" i="126"/>
  <c r="M32" i="126"/>
  <c r="K32" i="126"/>
  <c r="O31" i="126"/>
  <c r="M31" i="126"/>
  <c r="K31" i="126"/>
  <c r="O30" i="126"/>
  <c r="M30" i="126"/>
  <c r="K30" i="126"/>
  <c r="O29" i="126"/>
  <c r="M29" i="126"/>
  <c r="K29" i="126"/>
  <c r="O28" i="126"/>
  <c r="M28" i="126"/>
  <c r="K28" i="126"/>
  <c r="O25" i="126"/>
  <c r="M25" i="126"/>
  <c r="K25" i="126"/>
  <c r="O24" i="126"/>
  <c r="M24" i="126"/>
  <c r="K24" i="126"/>
  <c r="O23" i="126"/>
  <c r="M23" i="126"/>
  <c r="K23" i="126"/>
  <c r="O22" i="126"/>
  <c r="M22" i="126"/>
  <c r="K22" i="126"/>
  <c r="O21" i="126"/>
  <c r="M21" i="126"/>
  <c r="K21" i="126"/>
  <c r="O20" i="126"/>
  <c r="M20" i="126"/>
  <c r="K20" i="126"/>
  <c r="O19" i="126"/>
  <c r="M19" i="126"/>
  <c r="K19" i="126"/>
  <c r="O16" i="126"/>
  <c r="M16" i="126"/>
  <c r="K16" i="126"/>
  <c r="O15" i="126"/>
  <c r="M15" i="126"/>
  <c r="K15" i="126"/>
  <c r="O14" i="126"/>
  <c r="M14" i="126"/>
  <c r="K14" i="126"/>
  <c r="O13" i="126"/>
  <c r="M13" i="126"/>
  <c r="K13" i="126"/>
  <c r="O12" i="126"/>
  <c r="M12" i="126"/>
  <c r="O11" i="126"/>
  <c r="M11" i="126"/>
  <c r="K46" i="87"/>
  <c r="P46" i="126" s="1"/>
  <c r="P47" i="126" s="1"/>
  <c r="K43" i="87"/>
  <c r="P43" i="126" s="1"/>
  <c r="K42" i="87"/>
  <c r="P42" i="126" s="1"/>
  <c r="K41" i="87"/>
  <c r="P41" i="126" s="1"/>
  <c r="K40" i="87"/>
  <c r="P40" i="126" s="1"/>
  <c r="K39" i="87"/>
  <c r="P39" i="126" s="1"/>
  <c r="K38" i="87"/>
  <c r="P38" i="126" s="1"/>
  <c r="K37" i="87"/>
  <c r="P37" i="126" s="1"/>
  <c r="K34" i="87"/>
  <c r="P34" i="126" s="1"/>
  <c r="K33" i="87"/>
  <c r="P33" i="126" s="1"/>
  <c r="K32" i="87"/>
  <c r="P32" i="126" s="1"/>
  <c r="K31" i="87"/>
  <c r="P31" i="126" s="1"/>
  <c r="K30" i="87"/>
  <c r="P30" i="126" s="1"/>
  <c r="K29" i="87"/>
  <c r="P29" i="126" s="1"/>
  <c r="K28" i="87"/>
  <c r="P28" i="126" s="1"/>
  <c r="K25" i="87"/>
  <c r="P25" i="126" s="1"/>
  <c r="K24" i="87"/>
  <c r="P24" i="126" s="1"/>
  <c r="K23" i="87"/>
  <c r="P23" i="126" s="1"/>
  <c r="K22" i="87"/>
  <c r="P22" i="126" s="1"/>
  <c r="K21" i="87"/>
  <c r="P21" i="126" s="1"/>
  <c r="K20" i="87"/>
  <c r="P20" i="126" s="1"/>
  <c r="K19" i="87"/>
  <c r="P19" i="126" s="1"/>
  <c r="K16" i="87"/>
  <c r="P16" i="126" s="1"/>
  <c r="K15" i="87"/>
  <c r="P15" i="126" s="1"/>
  <c r="K14" i="87"/>
  <c r="P14" i="126" s="1"/>
  <c r="K13" i="87"/>
  <c r="P13" i="126" s="1"/>
  <c r="K12" i="87"/>
  <c r="P12" i="126" s="1"/>
  <c r="K11" i="87"/>
  <c r="P11" i="126" s="1"/>
  <c r="K10" i="87"/>
  <c r="K7" i="87"/>
  <c r="I46" i="87"/>
  <c r="N46" i="126" s="1"/>
  <c r="N47" i="126" s="1"/>
  <c r="I43" i="87"/>
  <c r="N43" i="126" s="1"/>
  <c r="I42" i="87"/>
  <c r="N42" i="126" s="1"/>
  <c r="I41" i="87"/>
  <c r="N41" i="126" s="1"/>
  <c r="I40" i="87"/>
  <c r="N40" i="126" s="1"/>
  <c r="I39" i="87"/>
  <c r="N39" i="126" s="1"/>
  <c r="I38" i="87"/>
  <c r="N38" i="126" s="1"/>
  <c r="I37" i="87"/>
  <c r="N37" i="126" s="1"/>
  <c r="I34" i="87"/>
  <c r="N34" i="126" s="1"/>
  <c r="I33" i="87"/>
  <c r="N33" i="126" s="1"/>
  <c r="I32" i="87"/>
  <c r="N32" i="126" s="1"/>
  <c r="I31" i="87"/>
  <c r="N31" i="126" s="1"/>
  <c r="I30" i="87"/>
  <c r="I29" i="87"/>
  <c r="I28" i="87"/>
  <c r="N28" i="126" s="1"/>
  <c r="I25" i="87"/>
  <c r="N25" i="126" s="1"/>
  <c r="I24" i="87"/>
  <c r="I23" i="87"/>
  <c r="I22" i="87"/>
  <c r="N22" i="126" s="1"/>
  <c r="I21" i="87"/>
  <c r="I20" i="87"/>
  <c r="I19" i="87"/>
  <c r="I16" i="87"/>
  <c r="N16" i="126" s="1"/>
  <c r="I15" i="87"/>
  <c r="I14" i="87"/>
  <c r="N14" i="126" s="1"/>
  <c r="I13" i="87"/>
  <c r="N13" i="126" s="1"/>
  <c r="I12" i="87"/>
  <c r="N12" i="126" s="1"/>
  <c r="I11" i="87"/>
  <c r="N11" i="126" s="1"/>
  <c r="I10" i="87"/>
  <c r="I7" i="87"/>
  <c r="F6" i="87"/>
  <c r="J50" i="87"/>
  <c r="H50" i="87"/>
  <c r="E50" i="87"/>
  <c r="J47" i="87"/>
  <c r="H47" i="87"/>
  <c r="F47" i="87"/>
  <c r="E47" i="87"/>
  <c r="L46" i="87"/>
  <c r="Q46" i="126" s="1"/>
  <c r="Q47" i="126" s="1"/>
  <c r="G46" i="87"/>
  <c r="G47" i="87" s="1"/>
  <c r="H44" i="87"/>
  <c r="L43" i="87"/>
  <c r="Q43" i="126" s="1"/>
  <c r="G43" i="87"/>
  <c r="L42" i="87"/>
  <c r="Q42" i="126" s="1"/>
  <c r="G42" i="87"/>
  <c r="L42" i="126" s="1"/>
  <c r="L41" i="87"/>
  <c r="Q41" i="126" s="1"/>
  <c r="G41" i="87"/>
  <c r="L41" i="126" s="1"/>
  <c r="L40" i="87"/>
  <c r="Q40" i="126" s="1"/>
  <c r="G40" i="87"/>
  <c r="L40" i="126" s="1"/>
  <c r="L39" i="87"/>
  <c r="Q39" i="126" s="1"/>
  <c r="G39" i="87"/>
  <c r="L39" i="126" s="1"/>
  <c r="G38" i="87"/>
  <c r="L38" i="126" s="1"/>
  <c r="L37" i="87"/>
  <c r="Q37" i="126" s="1"/>
  <c r="J44" i="87"/>
  <c r="G37" i="87"/>
  <c r="F44" i="87"/>
  <c r="E44" i="87"/>
  <c r="H35" i="87"/>
  <c r="L34" i="87"/>
  <c r="Q34" i="126" s="1"/>
  <c r="G34" i="87"/>
  <c r="L34" i="126" s="1"/>
  <c r="L33" i="87"/>
  <c r="Q33" i="126" s="1"/>
  <c r="G33" i="87"/>
  <c r="L33" i="126" s="1"/>
  <c r="L32" i="87"/>
  <c r="Q32" i="126" s="1"/>
  <c r="G32" i="87"/>
  <c r="L32" i="126" s="1"/>
  <c r="L31" i="87"/>
  <c r="Q31" i="126" s="1"/>
  <c r="G31" i="87"/>
  <c r="L31" i="126" s="1"/>
  <c r="L30" i="87"/>
  <c r="Q30" i="126" s="1"/>
  <c r="G30" i="87"/>
  <c r="L30" i="126" s="1"/>
  <c r="L29" i="87"/>
  <c r="Q29" i="126" s="1"/>
  <c r="G29" i="87"/>
  <c r="L29" i="126" s="1"/>
  <c r="L28" i="87"/>
  <c r="J35" i="87"/>
  <c r="G28" i="87"/>
  <c r="F35" i="87"/>
  <c r="E35" i="87"/>
  <c r="H26" i="87"/>
  <c r="L25" i="87"/>
  <c r="Q25" i="126" s="1"/>
  <c r="G25" i="87"/>
  <c r="L25" i="126" s="1"/>
  <c r="L24" i="87"/>
  <c r="Q24" i="126" s="1"/>
  <c r="G24" i="87"/>
  <c r="L24" i="126" s="1"/>
  <c r="L23" i="87"/>
  <c r="Q23" i="126" s="1"/>
  <c r="G23" i="87"/>
  <c r="L23" i="126" s="1"/>
  <c r="L22" i="87"/>
  <c r="Q22" i="126" s="1"/>
  <c r="G22" i="87"/>
  <c r="L22" i="126" s="1"/>
  <c r="L21" i="87"/>
  <c r="Q21" i="126" s="1"/>
  <c r="G21" i="87"/>
  <c r="L21" i="126" s="1"/>
  <c r="L20" i="87"/>
  <c r="Q20" i="126" s="1"/>
  <c r="G20" i="87"/>
  <c r="L20" i="126" s="1"/>
  <c r="L19" i="87"/>
  <c r="Q19" i="126" s="1"/>
  <c r="J26" i="87"/>
  <c r="G19" i="87"/>
  <c r="F26" i="87"/>
  <c r="E26" i="87"/>
  <c r="L16" i="87"/>
  <c r="Q16" i="126" s="1"/>
  <c r="G16" i="87"/>
  <c r="L16" i="126" s="1"/>
  <c r="L15" i="87"/>
  <c r="Q15" i="126" s="1"/>
  <c r="G15" i="87"/>
  <c r="L15" i="126" s="1"/>
  <c r="L14" i="87"/>
  <c r="Q14" i="126" s="1"/>
  <c r="G14" i="87"/>
  <c r="L13" i="87"/>
  <c r="Q13" i="126" s="1"/>
  <c r="G13" i="87"/>
  <c r="L13" i="126" s="1"/>
  <c r="L12" i="87"/>
  <c r="Q12" i="126" s="1"/>
  <c r="J17" i="87"/>
  <c r="G12" i="87"/>
  <c r="L12" i="126" s="1"/>
  <c r="F12" i="87"/>
  <c r="K12" i="126" s="1"/>
  <c r="E17" i="87"/>
  <c r="L11" i="87"/>
  <c r="Q11" i="126" s="1"/>
  <c r="G11" i="87"/>
  <c r="L11" i="126" s="1"/>
  <c r="F11" i="87"/>
  <c r="K11" i="126" s="1"/>
  <c r="H17" i="87"/>
  <c r="J8" i="87"/>
  <c r="H8" i="87"/>
  <c r="E8" i="87"/>
  <c r="H11" i="92"/>
  <c r="J11" i="92" s="1"/>
  <c r="K11" i="92" s="1"/>
  <c r="H11" i="91"/>
  <c r="H11" i="21"/>
  <c r="H11" i="46"/>
  <c r="H11" i="22"/>
  <c r="H11" i="64"/>
  <c r="H11" i="14"/>
  <c r="H11" i="119"/>
  <c r="H11" i="88"/>
  <c r="H11" i="128"/>
  <c r="H11" i="124"/>
  <c r="H11" i="112"/>
  <c r="H11" i="77"/>
  <c r="H11" i="104"/>
  <c r="H11" i="19"/>
  <c r="H11" i="107"/>
  <c r="H11" i="38"/>
  <c r="H11" i="16"/>
  <c r="H11" i="17"/>
  <c r="H11" i="125"/>
  <c r="O14" i="78"/>
  <c r="P14" i="78" s="1"/>
  <c r="M13" i="78"/>
  <c r="O13" i="78" s="1"/>
  <c r="P13" i="78" s="1"/>
  <c r="M12" i="78"/>
  <c r="O12" i="78" s="1"/>
  <c r="P12" i="78" s="1"/>
  <c r="M11" i="78"/>
  <c r="O11" i="78" s="1"/>
  <c r="P11" i="78" s="1"/>
  <c r="M10" i="78"/>
  <c r="O10" i="78" s="1"/>
  <c r="P10" i="78" s="1"/>
  <c r="M9" i="78"/>
  <c r="I26" i="87" l="1"/>
  <c r="D19" i="126"/>
  <c r="L47" i="87"/>
  <c r="D13" i="87"/>
  <c r="D15" i="87"/>
  <c r="K26" i="87"/>
  <c r="N15" i="126"/>
  <c r="D28" i="126"/>
  <c r="D33" i="87"/>
  <c r="D43" i="87"/>
  <c r="R12" i="126"/>
  <c r="D20" i="87"/>
  <c r="M26" i="126"/>
  <c r="R39" i="126"/>
  <c r="I35" i="87"/>
  <c r="O26" i="126"/>
  <c r="D23" i="87"/>
  <c r="L46" i="126"/>
  <c r="L47" i="126" s="1"/>
  <c r="D28" i="87"/>
  <c r="D39" i="87"/>
  <c r="Q26" i="126"/>
  <c r="R40" i="126"/>
  <c r="D14" i="87"/>
  <c r="D21" i="87"/>
  <c r="D37" i="87"/>
  <c r="K47" i="87"/>
  <c r="R32" i="126"/>
  <c r="R11" i="126"/>
  <c r="N19" i="126"/>
  <c r="P26" i="126"/>
  <c r="N30" i="126"/>
  <c r="R30" i="126" s="1"/>
  <c r="D41" i="87"/>
  <c r="D25" i="87"/>
  <c r="D12" i="87"/>
  <c r="G26" i="87"/>
  <c r="G35" i="87"/>
  <c r="N20" i="126"/>
  <c r="R20" i="126" s="1"/>
  <c r="E20" i="126" s="1"/>
  <c r="L28" i="126"/>
  <c r="L35" i="126" s="1"/>
  <c r="G44" i="126"/>
  <c r="D46" i="126"/>
  <c r="D47" i="126" s="1"/>
  <c r="D40" i="87"/>
  <c r="D16" i="87"/>
  <c r="L43" i="126"/>
  <c r="R43" i="126" s="1"/>
  <c r="D25" i="126"/>
  <c r="D24" i="87"/>
  <c r="D42" i="87"/>
  <c r="D37" i="126"/>
  <c r="D29" i="87"/>
  <c r="N23" i="126"/>
  <c r="R23" i="126" s="1"/>
  <c r="H44" i="126"/>
  <c r="D30" i="87"/>
  <c r="I44" i="87"/>
  <c r="N24" i="126"/>
  <c r="R24" i="126" s="1"/>
  <c r="N29" i="126"/>
  <c r="R29" i="126" s="1"/>
  <c r="R15" i="126"/>
  <c r="R41" i="126"/>
  <c r="G44" i="87"/>
  <c r="L35" i="87"/>
  <c r="D30" i="126"/>
  <c r="R34" i="126"/>
  <c r="L14" i="126"/>
  <c r="R14" i="126" s="1"/>
  <c r="K26" i="126"/>
  <c r="K35" i="87"/>
  <c r="D31" i="87"/>
  <c r="I17" i="87"/>
  <c r="D32" i="87"/>
  <c r="K44" i="87"/>
  <c r="Q28" i="126"/>
  <c r="Q35" i="126" s="1"/>
  <c r="D34" i="87"/>
  <c r="N21" i="126"/>
  <c r="R21" i="126" s="1"/>
  <c r="L19" i="126"/>
  <c r="L26" i="126" s="1"/>
  <c r="L37" i="126"/>
  <c r="D15" i="126"/>
  <c r="I13" i="126"/>
  <c r="D13" i="126"/>
  <c r="I12" i="126"/>
  <c r="E12" i="126" s="1"/>
  <c r="D12" i="126"/>
  <c r="I11" i="126"/>
  <c r="E11" i="126" s="1"/>
  <c r="D11" i="126"/>
  <c r="I43" i="126"/>
  <c r="D43" i="126"/>
  <c r="I42" i="126"/>
  <c r="D42" i="126"/>
  <c r="I41" i="126"/>
  <c r="D41" i="126"/>
  <c r="I40" i="126"/>
  <c r="D40" i="126"/>
  <c r="I39" i="126"/>
  <c r="D39" i="126"/>
  <c r="I34" i="126"/>
  <c r="D34" i="126"/>
  <c r="I33" i="126"/>
  <c r="D33" i="126"/>
  <c r="I32" i="126"/>
  <c r="E32" i="126" s="1"/>
  <c r="D32" i="126"/>
  <c r="I31" i="126"/>
  <c r="D31" i="126"/>
  <c r="I29" i="126"/>
  <c r="D29" i="126"/>
  <c r="I24" i="126"/>
  <c r="D24" i="126"/>
  <c r="I23" i="126"/>
  <c r="D23" i="126"/>
  <c r="I22" i="126"/>
  <c r="D22" i="126"/>
  <c r="I21" i="126"/>
  <c r="D21" i="126"/>
  <c r="I20" i="126"/>
  <c r="D20" i="126"/>
  <c r="I16" i="126"/>
  <c r="D16" i="126"/>
  <c r="I14" i="126"/>
  <c r="D14" i="126"/>
  <c r="I15" i="126"/>
  <c r="P44" i="126"/>
  <c r="O44" i="126"/>
  <c r="N44" i="126"/>
  <c r="M44" i="126"/>
  <c r="K44" i="126"/>
  <c r="R16" i="126"/>
  <c r="I25" i="126"/>
  <c r="H26" i="126"/>
  <c r="G26" i="126"/>
  <c r="R31" i="126"/>
  <c r="P35" i="126"/>
  <c r="O35" i="126"/>
  <c r="M35" i="126"/>
  <c r="K35" i="126"/>
  <c r="R25" i="126"/>
  <c r="R22" i="126"/>
  <c r="F47" i="126"/>
  <c r="I46" i="126"/>
  <c r="H35" i="126"/>
  <c r="G50" i="126"/>
  <c r="G35" i="126"/>
  <c r="R42" i="126"/>
  <c r="R33" i="126"/>
  <c r="J44" i="126"/>
  <c r="I37" i="126"/>
  <c r="J35" i="126"/>
  <c r="I28" i="126"/>
  <c r="F35" i="126"/>
  <c r="J26" i="126"/>
  <c r="I19" i="126"/>
  <c r="F26" i="126"/>
  <c r="I30" i="126"/>
  <c r="R13" i="126"/>
  <c r="H49" i="87"/>
  <c r="J49" i="87"/>
  <c r="D22" i="87"/>
  <c r="I47" i="87"/>
  <c r="D46" i="87"/>
  <c r="D47" i="87" s="1"/>
  <c r="E49" i="87"/>
  <c r="L26" i="87"/>
  <c r="D19" i="87"/>
  <c r="D11" i="87"/>
  <c r="K17" i="87"/>
  <c r="H11" i="48"/>
  <c r="H11" i="67"/>
  <c r="H12" i="66"/>
  <c r="H11" i="8"/>
  <c r="H11" i="53"/>
  <c r="H11" i="80"/>
  <c r="H11" i="44"/>
  <c r="H12" i="50"/>
  <c r="H11" i="61"/>
  <c r="H11" i="95"/>
  <c r="H11" i="94"/>
  <c r="H11" i="11"/>
  <c r="H11" i="85"/>
  <c r="H12" i="43"/>
  <c r="H11" i="57"/>
  <c r="H11" i="24"/>
  <c r="H11" i="111"/>
  <c r="H11" i="109"/>
  <c r="H11" i="117"/>
  <c r="H11" i="121"/>
  <c r="H11" i="23"/>
  <c r="H11" i="42"/>
  <c r="E33" i="126" l="1"/>
  <c r="E39" i="126"/>
  <c r="E41" i="126"/>
  <c r="D35" i="87"/>
  <c r="L44" i="126"/>
  <c r="E34" i="126"/>
  <c r="E40" i="126"/>
  <c r="N35" i="126"/>
  <c r="R46" i="126"/>
  <c r="R47" i="126" s="1"/>
  <c r="E21" i="126"/>
  <c r="E42" i="126"/>
  <c r="E43" i="126"/>
  <c r="E29" i="126"/>
  <c r="E31" i="126"/>
  <c r="E22" i="126"/>
  <c r="E24" i="126"/>
  <c r="D26" i="126"/>
  <c r="E23" i="126"/>
  <c r="R37" i="126"/>
  <c r="E37" i="126" s="1"/>
  <c r="E16" i="126"/>
  <c r="E13" i="126"/>
  <c r="E30" i="126"/>
  <c r="R19" i="126"/>
  <c r="R26" i="126" s="1"/>
  <c r="E14" i="126"/>
  <c r="N26" i="126"/>
  <c r="R28" i="126"/>
  <c r="R35" i="126" s="1"/>
  <c r="E15" i="126"/>
  <c r="D35" i="126"/>
  <c r="E25" i="126"/>
  <c r="E28" i="126"/>
  <c r="I26" i="126"/>
  <c r="I47" i="126"/>
  <c r="E46" i="126"/>
  <c r="E47" i="126" s="1"/>
  <c r="I35" i="126"/>
  <c r="D26" i="87"/>
  <c r="H10" i="92"/>
  <c r="J10" i="92" s="1"/>
  <c r="K10" i="92" s="1"/>
  <c r="H10" i="91"/>
  <c r="H10" i="21"/>
  <c r="H10" i="46"/>
  <c r="H10" i="22"/>
  <c r="H10" i="64"/>
  <c r="H10" i="14"/>
  <c r="H10" i="119"/>
  <c r="H10" i="88"/>
  <c r="H10" i="128"/>
  <c r="H10" i="124"/>
  <c r="H10" i="112"/>
  <c r="H10" i="75"/>
  <c r="H10" i="77"/>
  <c r="H10" i="19"/>
  <c r="H10" i="104"/>
  <c r="H10" i="107"/>
  <c r="H10" i="38"/>
  <c r="H10" i="16"/>
  <c r="H10" i="17"/>
  <c r="H10" i="125"/>
  <c r="E35" i="126" l="1"/>
  <c r="E19" i="126"/>
  <c r="E26" i="126" s="1"/>
  <c r="H10" i="48"/>
  <c r="H10" i="67"/>
  <c r="H11" i="66"/>
  <c r="H10" i="8"/>
  <c r="H10" i="53"/>
  <c r="H10" i="80"/>
  <c r="H10" i="44"/>
  <c r="H11" i="50"/>
  <c r="H10" i="61"/>
  <c r="H10" i="95"/>
  <c r="H10" i="94"/>
  <c r="H10" i="11"/>
  <c r="H10" i="85"/>
  <c r="H11" i="43"/>
  <c r="H10" i="57"/>
  <c r="H10" i="24"/>
  <c r="H10" i="111"/>
  <c r="H10" i="109"/>
  <c r="H10" i="117"/>
  <c r="H10" i="121"/>
  <c r="H10" i="23"/>
  <c r="H10" i="42"/>
  <c r="B19" i="9" l="1"/>
  <c r="B18" i="9"/>
  <c r="B17" i="9"/>
  <c r="B16" i="9"/>
  <c r="B15" i="9"/>
  <c r="B14" i="9"/>
  <c r="B13" i="9"/>
  <c r="B12" i="9"/>
  <c r="B11" i="9"/>
  <c r="B10" i="9"/>
  <c r="B9" i="9"/>
  <c r="A9" i="9"/>
  <c r="A10" i="9" s="1"/>
  <c r="A11" i="9" s="1"/>
  <c r="A12" i="9" s="1"/>
  <c r="A13" i="9" s="1"/>
  <c r="A14" i="9" s="1"/>
  <c r="A15" i="9" s="1"/>
  <c r="A16" i="9" s="1"/>
  <c r="A17" i="9" s="1"/>
  <c r="A18" i="9" s="1"/>
  <c r="A19" i="9" s="1"/>
  <c r="H9" i="92" l="1"/>
  <c r="H9" i="91"/>
  <c r="H9" i="21"/>
  <c r="H9" i="46"/>
  <c r="H9" i="22"/>
  <c r="H9" i="64"/>
  <c r="H9" i="14"/>
  <c r="H9" i="119"/>
  <c r="H9" i="88"/>
  <c r="H9" i="128"/>
  <c r="H9" i="124"/>
  <c r="H9" i="112"/>
  <c r="H9" i="75"/>
  <c r="H9" i="77"/>
  <c r="H9" i="19"/>
  <c r="H9" i="104"/>
  <c r="H9" i="107"/>
  <c r="H9" i="38"/>
  <c r="H9" i="16"/>
  <c r="H9" i="17"/>
  <c r="H9" i="125"/>
  <c r="H9" i="42"/>
  <c r="J9" i="42" s="1"/>
  <c r="K9" i="42" s="1"/>
  <c r="H8" i="42"/>
  <c r="J8" i="42" s="1"/>
  <c r="J37" i="42"/>
  <c r="K37" i="42" s="1"/>
  <c r="J36" i="42"/>
  <c r="K36" i="42" s="1"/>
  <c r="J35" i="42"/>
  <c r="K35" i="42" s="1"/>
  <c r="J34" i="42"/>
  <c r="K34" i="42" s="1"/>
  <c r="J33" i="42"/>
  <c r="K33" i="42" s="1"/>
  <c r="J32" i="42"/>
  <c r="K32" i="42" s="1"/>
  <c r="J31" i="42"/>
  <c r="K31" i="42" s="1"/>
  <c r="J30" i="42"/>
  <c r="K30" i="42" s="1"/>
  <c r="J29" i="42"/>
  <c r="K29" i="42" s="1"/>
  <c r="J28" i="42"/>
  <c r="K28" i="42" s="1"/>
  <c r="J27" i="42"/>
  <c r="K27" i="42" s="1"/>
  <c r="J26" i="42"/>
  <c r="K26" i="42" s="1"/>
  <c r="J25" i="42"/>
  <c r="K25" i="42" s="1"/>
  <c r="J24" i="42"/>
  <c r="K24" i="42" s="1"/>
  <c r="J23" i="42"/>
  <c r="K23" i="42" s="1"/>
  <c r="J22" i="42"/>
  <c r="K22" i="42" s="1"/>
  <c r="J21" i="42"/>
  <c r="K21" i="42" s="1"/>
  <c r="J20" i="42"/>
  <c r="K20" i="42" s="1"/>
  <c r="J19" i="42"/>
  <c r="K19" i="42" s="1"/>
  <c r="J18" i="42"/>
  <c r="K18" i="42" s="1"/>
  <c r="J17" i="42"/>
  <c r="K17" i="42" s="1"/>
  <c r="J16" i="42"/>
  <c r="K16" i="42" s="1"/>
  <c r="K15" i="42"/>
  <c r="J14" i="42"/>
  <c r="K14" i="42" s="1"/>
  <c r="J13" i="42"/>
  <c r="K13" i="42" s="1"/>
  <c r="J12" i="42"/>
  <c r="K12" i="42" s="1"/>
  <c r="J11" i="42"/>
  <c r="K11" i="42" s="1"/>
  <c r="J10" i="42"/>
  <c r="K10" i="42" s="1"/>
  <c r="A8" i="42"/>
  <c r="A9" i="42" s="1"/>
  <c r="A10" i="42" s="1"/>
  <c r="A11" i="42" s="1"/>
  <c r="A12" i="42" s="1"/>
  <c r="A13" i="42" s="1"/>
  <c r="A14" i="42" s="1"/>
  <c r="A15" i="42" s="1"/>
  <c r="A16" i="42" s="1"/>
  <c r="A17" i="42" s="1"/>
  <c r="A18" i="42" s="1"/>
  <c r="A19" i="42" s="1"/>
  <c r="A20" i="42" s="1"/>
  <c r="A21" i="42" s="1"/>
  <c r="A22" i="42" s="1"/>
  <c r="A23" i="42" s="1"/>
  <c r="A24" i="42" s="1"/>
  <c r="A25" i="42" s="1"/>
  <c r="A26" i="42" s="1"/>
  <c r="A27" i="42" s="1"/>
  <c r="A28" i="42" s="1"/>
  <c r="A29" i="42" s="1"/>
  <c r="A30" i="42" s="1"/>
  <c r="J7" i="42"/>
  <c r="K7" i="42" s="1"/>
  <c r="A34" i="42" l="1"/>
  <c r="A31" i="42"/>
  <c r="J39" i="42"/>
  <c r="K8" i="42"/>
  <c r="K4" i="42" s="1"/>
  <c r="K39" i="42" l="1"/>
  <c r="K40" i="42" s="1"/>
  <c r="A35" i="42"/>
  <c r="A32" i="42"/>
  <c r="A36" i="42" l="1"/>
  <c r="A33" i="42"/>
  <c r="A37" i="42" s="1"/>
  <c r="H9" i="48" l="1"/>
  <c r="M8" i="20"/>
  <c r="H9" i="67"/>
  <c r="H10" i="66"/>
  <c r="H9" i="8"/>
  <c r="H9" i="53"/>
  <c r="H9" i="80"/>
  <c r="H9" i="44"/>
  <c r="H10" i="50"/>
  <c r="H9" i="61"/>
  <c r="H9" i="95"/>
  <c r="H9" i="94"/>
  <c r="H9" i="11"/>
  <c r="H9" i="85"/>
  <c r="H10" i="43"/>
  <c r="H9" i="57"/>
  <c r="H9" i="24"/>
  <c r="H9" i="111"/>
  <c r="H9" i="109"/>
  <c r="H9" i="117"/>
  <c r="H9" i="121"/>
  <c r="H9" i="23"/>
  <c r="D46" i="40" l="1"/>
  <c r="BE47" i="40"/>
  <c r="BC47" i="40"/>
  <c r="AU47" i="40"/>
  <c r="AT47" i="40"/>
  <c r="AF47" i="40"/>
  <c r="AE47" i="40"/>
  <c r="AD47" i="40"/>
  <c r="AC47" i="40"/>
  <c r="AB47" i="40"/>
  <c r="AA47" i="40"/>
  <c r="X47" i="40"/>
  <c r="W47" i="40"/>
  <c r="V47" i="40"/>
  <c r="U47" i="40"/>
  <c r="S47" i="40"/>
  <c r="R47" i="40"/>
  <c r="Q47" i="40"/>
  <c r="P47" i="40"/>
  <c r="O47" i="40"/>
  <c r="N47" i="40"/>
  <c r="M47" i="40"/>
  <c r="AF44" i="40"/>
  <c r="AE44" i="40"/>
  <c r="AD44" i="40"/>
  <c r="AC44" i="40"/>
  <c r="AA44" i="40"/>
  <c r="X44" i="40"/>
  <c r="W44" i="40"/>
  <c r="V44" i="40"/>
  <c r="U44" i="40"/>
  <c r="S44" i="40"/>
  <c r="R44" i="40"/>
  <c r="Q44" i="40"/>
  <c r="P44" i="40"/>
  <c r="N44" i="40"/>
  <c r="M44" i="40"/>
  <c r="AF35" i="40"/>
  <c r="AE35" i="40"/>
  <c r="AD35" i="40"/>
  <c r="AC35" i="40"/>
  <c r="AB35" i="40"/>
  <c r="AA35" i="40"/>
  <c r="X35" i="40"/>
  <c r="W35" i="40"/>
  <c r="V35" i="40"/>
  <c r="U35" i="40"/>
  <c r="S35" i="40"/>
  <c r="R35" i="40"/>
  <c r="Q35" i="40"/>
  <c r="P35" i="40"/>
  <c r="N35" i="40"/>
  <c r="M35" i="40"/>
  <c r="AF26" i="40"/>
  <c r="AE26" i="40"/>
  <c r="AD26" i="40"/>
  <c r="AC26" i="40"/>
  <c r="AB26" i="40"/>
  <c r="AA26" i="40"/>
  <c r="X26" i="40"/>
  <c r="W26" i="40"/>
  <c r="V26" i="40"/>
  <c r="U26" i="40"/>
  <c r="S26" i="40"/>
  <c r="R26" i="40"/>
  <c r="Q26" i="40"/>
  <c r="P26" i="40"/>
  <c r="N26" i="40"/>
  <c r="M26" i="40"/>
  <c r="AU17" i="40"/>
  <c r="AT17" i="40"/>
  <c r="AF17" i="40"/>
  <c r="AE17" i="40"/>
  <c r="AD17" i="40"/>
  <c r="AC17" i="40"/>
  <c r="AB17" i="40"/>
  <c r="AA17" i="40"/>
  <c r="X17" i="40"/>
  <c r="W17" i="40"/>
  <c r="V17" i="40"/>
  <c r="U17" i="40"/>
  <c r="S17" i="40"/>
  <c r="R17" i="40"/>
  <c r="Q17" i="40"/>
  <c r="P17" i="40"/>
  <c r="N17" i="40"/>
  <c r="M17" i="40"/>
  <c r="AU8" i="40"/>
  <c r="AT8" i="40"/>
  <c r="AF8" i="40"/>
  <c r="AE8" i="40"/>
  <c r="AD8" i="40"/>
  <c r="AC8" i="40"/>
  <c r="AB8" i="40"/>
  <c r="AA8" i="40"/>
  <c r="X8" i="40"/>
  <c r="W8" i="40"/>
  <c r="V8" i="40"/>
  <c r="U8" i="40"/>
  <c r="S8" i="40"/>
  <c r="R8" i="40"/>
  <c r="Q8" i="40"/>
  <c r="P8" i="40"/>
  <c r="N8" i="40"/>
  <c r="M8" i="40"/>
  <c r="H8" i="92" l="1"/>
  <c r="H8" i="91"/>
  <c r="H8" i="21" l="1"/>
  <c r="H8" i="46"/>
  <c r="H8" i="22"/>
  <c r="H8" i="64"/>
  <c r="H8" i="14"/>
  <c r="H8" i="119"/>
  <c r="H8" i="88"/>
  <c r="H8" i="128"/>
  <c r="H8" i="124"/>
  <c r="H8" i="112"/>
  <c r="H8" i="75"/>
  <c r="H8" i="77"/>
  <c r="H8" i="19"/>
  <c r="H8" i="104"/>
  <c r="H8" i="107"/>
  <c r="H8" i="38"/>
  <c r="H8" i="16"/>
  <c r="H8" i="17"/>
  <c r="H8" i="125"/>
  <c r="H8" i="48" l="1"/>
  <c r="H8" i="67"/>
  <c r="H9" i="66"/>
  <c r="H8" i="8"/>
  <c r="H8" i="80"/>
  <c r="H8" i="44"/>
  <c r="H9" i="50"/>
  <c r="H8" i="61"/>
  <c r="H8" i="95"/>
  <c r="H8" i="94"/>
  <c r="H8" i="11"/>
  <c r="H8" i="85"/>
  <c r="H9" i="43"/>
  <c r="H8" i="57"/>
  <c r="H8" i="24"/>
  <c r="H8" i="111"/>
  <c r="H8" i="109"/>
  <c r="H8" i="117"/>
  <c r="H8" i="121"/>
  <c r="H8" i="23"/>
  <c r="H8" i="53" l="1"/>
  <c r="J8" i="53" s="1"/>
  <c r="K8" i="53" s="1"/>
  <c r="O8" i="78"/>
  <c r="B5" i="41" l="1"/>
  <c r="D20" i="40"/>
  <c r="X50" i="40"/>
  <c r="W50" i="40"/>
  <c r="V50" i="40"/>
  <c r="U50" i="40"/>
  <c r="T50" i="40"/>
  <c r="S50" i="40"/>
  <c r="R50" i="40"/>
  <c r="Q50" i="40"/>
  <c r="P50" i="40"/>
  <c r="O50" i="40"/>
  <c r="N50" i="40"/>
  <c r="M50" i="40"/>
  <c r="L50" i="40"/>
  <c r="K50" i="40"/>
  <c r="I50" i="40"/>
  <c r="H50" i="40"/>
  <c r="G50" i="40"/>
  <c r="F50" i="40"/>
  <c r="E50" i="40"/>
  <c r="I49" i="40"/>
  <c r="E49" i="40"/>
  <c r="AA50" i="40"/>
  <c r="Z50" i="40"/>
  <c r="Y50" i="40"/>
  <c r="AF50" i="40"/>
  <c r="AE50" i="40"/>
  <c r="AD50" i="40"/>
  <c r="AC50" i="40"/>
  <c r="AC49" i="40"/>
  <c r="AS50" i="40"/>
  <c r="AR50" i="40"/>
  <c r="AQ50" i="40"/>
  <c r="AP50" i="40"/>
  <c r="AO50" i="40"/>
  <c r="AN50" i="40"/>
  <c r="AM50" i="40"/>
  <c r="AL50" i="40"/>
  <c r="AK50" i="40"/>
  <c r="AJ50" i="40"/>
  <c r="AI50" i="40"/>
  <c r="AH50" i="40"/>
  <c r="BB50" i="40"/>
  <c r="BA50" i="40"/>
  <c r="AZ50" i="40"/>
  <c r="AY50" i="40"/>
  <c r="AX50" i="40"/>
  <c r="AW50" i="40"/>
  <c r="AV50" i="40"/>
  <c r="BB49" i="40"/>
  <c r="BD50" i="40"/>
  <c r="BD49" i="40"/>
  <c r="BA49" i="40"/>
  <c r="AZ49" i="40"/>
  <c r="AY49" i="40"/>
  <c r="AX49" i="40"/>
  <c r="AW49" i="40"/>
  <c r="AP49" i="40"/>
  <c r="AO49" i="40"/>
  <c r="AN49" i="40"/>
  <c r="AM49" i="40"/>
  <c r="AL49" i="40"/>
  <c r="AK49" i="40"/>
  <c r="AJ49" i="40"/>
  <c r="AF49" i="40"/>
  <c r="AE49" i="40"/>
  <c r="AD49" i="40"/>
  <c r="AA49" i="40"/>
  <c r="U49" i="40"/>
  <c r="T49" i="40"/>
  <c r="S49" i="40"/>
  <c r="R49" i="40"/>
  <c r="Q49" i="40"/>
  <c r="P49" i="40"/>
  <c r="O49" i="40"/>
  <c r="N49" i="40"/>
  <c r="D43" i="40"/>
  <c r="D42" i="40"/>
  <c r="D41" i="40"/>
  <c r="D40" i="40"/>
  <c r="D39" i="40"/>
  <c r="D34" i="40"/>
  <c r="D33" i="40"/>
  <c r="D31" i="40"/>
  <c r="D30" i="40"/>
  <c r="D25" i="40"/>
  <c r="D24" i="40"/>
  <c r="D22" i="40"/>
  <c r="D21" i="40"/>
  <c r="H49" i="40"/>
  <c r="G49" i="40"/>
  <c r="F49" i="40"/>
  <c r="K6" i="87"/>
  <c r="K8" i="87" l="1"/>
  <c r="K49" i="87" s="1"/>
  <c r="K50" i="87"/>
  <c r="H6" i="126"/>
  <c r="H50" i="126" s="1"/>
  <c r="I6" i="87"/>
  <c r="C5" i="41"/>
  <c r="BC50" i="40"/>
  <c r="BC49" i="40"/>
  <c r="BE50" i="40"/>
  <c r="BE49" i="40"/>
  <c r="B6" i="41"/>
  <c r="AS49" i="40"/>
  <c r="AR49" i="40"/>
  <c r="AQ49" i="40"/>
  <c r="AH49" i="40"/>
  <c r="AI49" i="40"/>
  <c r="AV49" i="40"/>
  <c r="V49" i="40"/>
  <c r="W49" i="40"/>
  <c r="Y49" i="40"/>
  <c r="X49" i="40"/>
  <c r="Z49" i="40"/>
  <c r="M49" i="40"/>
  <c r="K49" i="40"/>
  <c r="L49" i="40"/>
  <c r="D47" i="40"/>
  <c r="D16" i="40"/>
  <c r="D15" i="40"/>
  <c r="D14" i="40"/>
  <c r="D13" i="40"/>
  <c r="D12" i="40"/>
  <c r="D11" i="40"/>
  <c r="A4" i="126"/>
  <c r="B6" i="126" s="1"/>
  <c r="I8" i="87" l="1"/>
  <c r="I49" i="87" s="1"/>
  <c r="I50" i="87"/>
  <c r="B7" i="126"/>
  <c r="C6" i="126"/>
  <c r="B9" i="41"/>
  <c r="B10" i="41" s="1"/>
  <c r="C6" i="41"/>
  <c r="O60" i="78"/>
  <c r="P60" i="78" s="1"/>
  <c r="O59" i="78"/>
  <c r="P59" i="78" s="1"/>
  <c r="C9" i="41" l="1"/>
  <c r="B10" i="126"/>
  <c r="C7" i="126"/>
  <c r="C10" i="41"/>
  <c r="B11" i="41"/>
  <c r="J37" i="21"/>
  <c r="K37" i="21" s="1"/>
  <c r="J37" i="119"/>
  <c r="K37" i="119" s="1"/>
  <c r="J38" i="50"/>
  <c r="K38" i="50" s="1"/>
  <c r="J37" i="48"/>
  <c r="K37" i="48" s="1"/>
  <c r="B66" i="9"/>
  <c r="J37" i="67"/>
  <c r="K37" i="67" s="1"/>
  <c r="J37" i="124"/>
  <c r="K37" i="124" s="1"/>
  <c r="J37" i="112"/>
  <c r="K37" i="112" s="1"/>
  <c r="J37" i="77"/>
  <c r="K37" i="77" s="1"/>
  <c r="J37" i="107"/>
  <c r="K37" i="107" s="1"/>
  <c r="J37" i="38"/>
  <c r="K37" i="38" s="1"/>
  <c r="J37" i="23"/>
  <c r="K37" i="23" s="1"/>
  <c r="B11" i="126" l="1"/>
  <c r="C10" i="126"/>
  <c r="B12" i="41"/>
  <c r="C11" i="41"/>
  <c r="C11" i="126" l="1"/>
  <c r="B12" i="126"/>
  <c r="C12" i="41"/>
  <c r="B13" i="41"/>
  <c r="B65" i="9"/>
  <c r="B64" i="9"/>
  <c r="B63" i="9"/>
  <c r="O56" i="78"/>
  <c r="P56" i="78" s="1"/>
  <c r="B13" i="126" l="1"/>
  <c r="C12" i="126"/>
  <c r="C13" i="41"/>
  <c r="B14" i="41"/>
  <c r="C36" i="27"/>
  <c r="C37" i="27"/>
  <c r="C38" i="27"/>
  <c r="J36" i="119"/>
  <c r="K36" i="119" s="1"/>
  <c r="J35" i="119"/>
  <c r="K35" i="119" s="1"/>
  <c r="J37" i="88"/>
  <c r="K37" i="88" s="1"/>
  <c r="J36" i="88"/>
  <c r="K36" i="88" s="1"/>
  <c r="J35" i="88"/>
  <c r="K35" i="88" s="1"/>
  <c r="J36" i="124"/>
  <c r="K36" i="124" s="1"/>
  <c r="J35" i="124"/>
  <c r="K35" i="124" s="1"/>
  <c r="J36" i="112"/>
  <c r="K36" i="112" s="1"/>
  <c r="J35" i="112"/>
  <c r="K35" i="112" s="1"/>
  <c r="J36" i="77"/>
  <c r="K36" i="77" s="1"/>
  <c r="J35" i="77"/>
  <c r="K35" i="77" s="1"/>
  <c r="J37" i="50"/>
  <c r="K37" i="50" s="1"/>
  <c r="J36" i="50"/>
  <c r="K36" i="50" s="1"/>
  <c r="J37" i="19"/>
  <c r="K37" i="19" s="1"/>
  <c r="J36" i="19"/>
  <c r="K36" i="19" s="1"/>
  <c r="J35" i="19"/>
  <c r="K35" i="19" s="1"/>
  <c r="J36" i="107"/>
  <c r="K36" i="107" s="1"/>
  <c r="J35" i="107"/>
  <c r="K35" i="107" s="1"/>
  <c r="J36" i="38"/>
  <c r="K36" i="38" s="1"/>
  <c r="J35" i="38"/>
  <c r="K35" i="38" s="1"/>
  <c r="N42" i="20"/>
  <c r="M42" i="20"/>
  <c r="O42" i="20" s="1"/>
  <c r="B62" i="9"/>
  <c r="B61" i="9"/>
  <c r="B60" i="9"/>
  <c r="J37" i="80"/>
  <c r="K37" i="80" s="1"/>
  <c r="J36" i="80"/>
  <c r="K36" i="80" s="1"/>
  <c r="J35" i="80"/>
  <c r="K35" i="80" s="1"/>
  <c r="J37" i="16"/>
  <c r="K37" i="16" s="1"/>
  <c r="J36" i="16"/>
  <c r="K36" i="16" s="1"/>
  <c r="J35" i="16"/>
  <c r="K35" i="16" s="1"/>
  <c r="J37" i="94"/>
  <c r="K37" i="94" s="1"/>
  <c r="J36" i="94"/>
  <c r="K36" i="94" s="1"/>
  <c r="J35" i="94"/>
  <c r="K35" i="94" s="1"/>
  <c r="J37" i="85"/>
  <c r="K37" i="85" s="1"/>
  <c r="J36" i="85"/>
  <c r="K36" i="85" s="1"/>
  <c r="J35" i="85"/>
  <c r="K35" i="85" s="1"/>
  <c r="J37" i="17"/>
  <c r="K37" i="17" s="1"/>
  <c r="J36" i="17"/>
  <c r="K36" i="17" s="1"/>
  <c r="J35" i="17"/>
  <c r="K35" i="17" s="1"/>
  <c r="J38" i="43"/>
  <c r="K38" i="43" s="1"/>
  <c r="J37" i="43"/>
  <c r="K37" i="43" s="1"/>
  <c r="J36" i="43"/>
  <c r="K36" i="43" s="1"/>
  <c r="J37" i="57"/>
  <c r="K37" i="57" s="1"/>
  <c r="J35" i="57"/>
  <c r="K35" i="57" s="1"/>
  <c r="J37" i="24"/>
  <c r="K37" i="24" s="1"/>
  <c r="J36" i="24"/>
  <c r="K36" i="24" s="1"/>
  <c r="J35" i="24"/>
  <c r="K35" i="24" s="1"/>
  <c r="J37" i="111"/>
  <c r="K37" i="111" s="1"/>
  <c r="J36" i="111"/>
  <c r="K36" i="111" s="1"/>
  <c r="J35" i="111"/>
  <c r="K35" i="111" s="1"/>
  <c r="J37" i="109"/>
  <c r="K37" i="109" s="1"/>
  <c r="J36" i="109"/>
  <c r="K36" i="109" s="1"/>
  <c r="J35" i="109"/>
  <c r="K35" i="109" s="1"/>
  <c r="J37" i="117"/>
  <c r="K37" i="117" s="1"/>
  <c r="J36" i="117"/>
  <c r="K36" i="117" s="1"/>
  <c r="J35" i="117"/>
  <c r="K35" i="117" s="1"/>
  <c r="J34" i="117"/>
  <c r="K34" i="117" s="1"/>
  <c r="J34" i="121"/>
  <c r="K34" i="121" s="1"/>
  <c r="J37" i="121"/>
  <c r="K37" i="121" s="1"/>
  <c r="J36" i="121"/>
  <c r="K36" i="121" s="1"/>
  <c r="J35" i="121"/>
  <c r="K35" i="121" s="1"/>
  <c r="J34" i="125"/>
  <c r="K34" i="125" s="1"/>
  <c r="O61" i="78"/>
  <c r="P61" i="78" s="1"/>
  <c r="B61" i="78"/>
  <c r="B60" i="78"/>
  <c r="B59" i="78"/>
  <c r="O58" i="78"/>
  <c r="P58" i="78" s="1"/>
  <c r="B58" i="78"/>
  <c r="O57" i="78"/>
  <c r="P57" i="78" s="1"/>
  <c r="B57" i="78"/>
  <c r="B14" i="126" l="1"/>
  <c r="C13" i="126"/>
  <c r="C14" i="41"/>
  <c r="B15" i="41"/>
  <c r="B15" i="126" l="1"/>
  <c r="C14" i="126"/>
  <c r="B18" i="41"/>
  <c r="C15" i="41"/>
  <c r="J36" i="48"/>
  <c r="J35" i="48"/>
  <c r="K35" i="48" s="1"/>
  <c r="J36" i="92"/>
  <c r="K36" i="92" s="1"/>
  <c r="J35" i="92"/>
  <c r="K35" i="92" s="1"/>
  <c r="J36" i="21"/>
  <c r="K36" i="21" s="1"/>
  <c r="J35" i="21"/>
  <c r="K35" i="21" s="1"/>
  <c r="J36" i="67"/>
  <c r="K36" i="67" s="1"/>
  <c r="J35" i="67"/>
  <c r="K35" i="67" s="1"/>
  <c r="B16" i="126" l="1"/>
  <c r="C15" i="126"/>
  <c r="C18" i="41"/>
  <c r="B19" i="41"/>
  <c r="K36" i="48"/>
  <c r="C16" i="126" l="1"/>
  <c r="B19" i="126"/>
  <c r="C19" i="41"/>
  <c r="B20" i="41"/>
  <c r="N41" i="20"/>
  <c r="N40" i="20"/>
  <c r="N39" i="20"/>
  <c r="M41" i="20"/>
  <c r="O41" i="20" s="1"/>
  <c r="M40" i="20"/>
  <c r="O40" i="20" s="1"/>
  <c r="M39" i="20"/>
  <c r="O39" i="20" s="1"/>
  <c r="B59" i="9"/>
  <c r="C19" i="126" l="1"/>
  <c r="B20" i="126"/>
  <c r="B21" i="41"/>
  <c r="C20" i="41"/>
  <c r="B21" i="126" l="1"/>
  <c r="C20" i="126"/>
  <c r="C21" i="41"/>
  <c r="B22" i="41"/>
  <c r="J32" i="8"/>
  <c r="K32" i="8" s="1"/>
  <c r="J32" i="80"/>
  <c r="K32" i="80" s="1"/>
  <c r="J32" i="44"/>
  <c r="K32" i="44" s="1"/>
  <c r="J32" i="16"/>
  <c r="K32" i="16" s="1"/>
  <c r="J32" i="85"/>
  <c r="K32" i="85" s="1"/>
  <c r="C21" i="126" l="1"/>
  <c r="B22" i="126"/>
  <c r="C22" i="41"/>
  <c r="B23" i="41"/>
  <c r="B23" i="126" l="1"/>
  <c r="C22" i="126"/>
  <c r="C23" i="41"/>
  <c r="B24" i="41"/>
  <c r="B24" i="126" l="1"/>
  <c r="C23" i="126"/>
  <c r="B27" i="41"/>
  <c r="C24" i="41"/>
  <c r="J31" i="112"/>
  <c r="K31" i="112" s="1"/>
  <c r="C24" i="126" l="1"/>
  <c r="B25" i="126"/>
  <c r="B28" i="41"/>
  <c r="C27" i="41"/>
  <c r="B28" i="126" l="1"/>
  <c r="C25" i="126"/>
  <c r="C28" i="41"/>
  <c r="B29" i="41"/>
  <c r="B29" i="126" l="1"/>
  <c r="C28" i="126"/>
  <c r="B30" i="41"/>
  <c r="C29" i="41"/>
  <c r="B30" i="126" l="1"/>
  <c r="C29" i="126"/>
  <c r="C30" i="41"/>
  <c r="B31" i="41"/>
  <c r="O55" i="78"/>
  <c r="P55" i="78" s="1"/>
  <c r="O54" i="78"/>
  <c r="P54" i="78" s="1"/>
  <c r="O53" i="78"/>
  <c r="P53" i="78" s="1"/>
  <c r="O52" i="78"/>
  <c r="P52" i="78" s="1"/>
  <c r="O51" i="78"/>
  <c r="P51" i="78" s="1"/>
  <c r="O50" i="78"/>
  <c r="P50" i="78" s="1"/>
  <c r="O49" i="78"/>
  <c r="P49" i="78" s="1"/>
  <c r="O48" i="78"/>
  <c r="P48" i="78" s="1"/>
  <c r="B56" i="78"/>
  <c r="B55" i="78"/>
  <c r="O47" i="78"/>
  <c r="P47" i="78" s="1"/>
  <c r="O46" i="78"/>
  <c r="P46" i="78" s="1"/>
  <c r="O44" i="78"/>
  <c r="P44" i="78" s="1"/>
  <c r="O43" i="78"/>
  <c r="P43" i="78" s="1"/>
  <c r="P42" i="78"/>
  <c r="O41" i="78"/>
  <c r="P41" i="78" s="1"/>
  <c r="O40" i="78"/>
  <c r="P40" i="78" s="1"/>
  <c r="B54" i="78"/>
  <c r="B53" i="78"/>
  <c r="B52" i="78"/>
  <c r="B51" i="78"/>
  <c r="B50" i="78"/>
  <c r="B49" i="78"/>
  <c r="B48" i="78"/>
  <c r="B31" i="126" l="1"/>
  <c r="C30" i="126"/>
  <c r="B32" i="41"/>
  <c r="C31" i="41"/>
  <c r="M36" i="20"/>
  <c r="C31" i="126" l="1"/>
  <c r="B32" i="126"/>
  <c r="B33" i="41"/>
  <c r="C32" i="41"/>
  <c r="N37" i="20"/>
  <c r="M37" i="20"/>
  <c r="O37" i="20" s="1"/>
  <c r="N36" i="20"/>
  <c r="O36" i="20"/>
  <c r="B47" i="78"/>
  <c r="B46" i="78"/>
  <c r="C32" i="126" l="1"/>
  <c r="B33" i="126"/>
  <c r="C33" i="41"/>
  <c r="B36" i="41"/>
  <c r="B34" i="126" l="1"/>
  <c r="C33" i="126"/>
  <c r="B37" i="41"/>
  <c r="C36" i="41"/>
  <c r="C34" i="126" l="1"/>
  <c r="B37" i="126"/>
  <c r="B38" i="41"/>
  <c r="C37" i="41"/>
  <c r="B38" i="126" l="1"/>
  <c r="C37" i="126"/>
  <c r="B39" i="41"/>
  <c r="C38" i="41"/>
  <c r="B39" i="126" l="1"/>
  <c r="C38" i="126"/>
  <c r="C39" i="41"/>
  <c r="B40" i="41"/>
  <c r="B83" i="127"/>
  <c r="B82" i="127"/>
  <c r="B81" i="127"/>
  <c r="B80" i="127"/>
  <c r="B79" i="127"/>
  <c r="B78" i="127"/>
  <c r="B77" i="127"/>
  <c r="B76" i="127"/>
  <c r="B40" i="126" l="1"/>
  <c r="C39" i="126"/>
  <c r="C40" i="41"/>
  <c r="B41" i="41"/>
  <c r="J25" i="80"/>
  <c r="K25" i="80" s="1"/>
  <c r="J25" i="92"/>
  <c r="K25" i="92" s="1"/>
  <c r="N32" i="20"/>
  <c r="M32" i="20"/>
  <c r="O32" i="20" s="1"/>
  <c r="J26" i="44"/>
  <c r="K26" i="44" s="1"/>
  <c r="J25" i="112"/>
  <c r="K25" i="112" s="1"/>
  <c r="C40" i="126" l="1"/>
  <c r="B41" i="126"/>
  <c r="B42" i="41"/>
  <c r="C41" i="41"/>
  <c r="J25" i="8"/>
  <c r="K25" i="8" s="1"/>
  <c r="J25" i="53"/>
  <c r="K25" i="53" s="1"/>
  <c r="J26" i="53"/>
  <c r="K26" i="53" s="1"/>
  <c r="J27" i="53"/>
  <c r="K27" i="53" s="1"/>
  <c r="J28" i="53"/>
  <c r="K28" i="53" s="1"/>
  <c r="J29" i="53"/>
  <c r="K29" i="53" s="1"/>
  <c r="J30" i="53"/>
  <c r="K30" i="53" s="1"/>
  <c r="J31" i="53"/>
  <c r="K31" i="53" s="1"/>
  <c r="J32" i="53"/>
  <c r="K32" i="53" s="1"/>
  <c r="J33" i="53"/>
  <c r="K33" i="53" s="1"/>
  <c r="J34" i="53"/>
  <c r="K34" i="53" s="1"/>
  <c r="J35" i="53"/>
  <c r="K35" i="53" s="1"/>
  <c r="J36" i="53"/>
  <c r="K36" i="53" s="1"/>
  <c r="J37" i="53"/>
  <c r="K37" i="53" s="1"/>
  <c r="J26" i="43"/>
  <c r="J24" i="92"/>
  <c r="K24" i="92" s="1"/>
  <c r="J24" i="80"/>
  <c r="K24" i="80" s="1"/>
  <c r="J23" i="80"/>
  <c r="K23" i="80" s="1"/>
  <c r="J21" i="80"/>
  <c r="K21" i="80" s="1"/>
  <c r="K34" i="80"/>
  <c r="J33" i="80"/>
  <c r="K33" i="80" s="1"/>
  <c r="J31" i="80"/>
  <c r="K31" i="80" s="1"/>
  <c r="J30" i="80"/>
  <c r="K30" i="80" s="1"/>
  <c r="J29" i="80"/>
  <c r="K29" i="80" s="1"/>
  <c r="J28" i="80"/>
  <c r="K28" i="80" s="1"/>
  <c r="J27" i="80"/>
  <c r="K27" i="80" s="1"/>
  <c r="J26" i="80"/>
  <c r="K26" i="80" s="1"/>
  <c r="J25" i="44"/>
  <c r="K25" i="44" s="1"/>
  <c r="J24" i="77"/>
  <c r="K24" i="77" s="1"/>
  <c r="O39" i="78"/>
  <c r="P39" i="78" s="1"/>
  <c r="B45" i="78"/>
  <c r="B44" i="78"/>
  <c r="B43" i="78"/>
  <c r="B42" i="78"/>
  <c r="B42" i="126" l="1"/>
  <c r="C41" i="126"/>
  <c r="B45" i="41"/>
  <c r="C42" i="41"/>
  <c r="J35" i="61"/>
  <c r="K35" i="61" s="1"/>
  <c r="J36" i="61"/>
  <c r="K36" i="61" s="1"/>
  <c r="J37" i="61"/>
  <c r="K37" i="61" s="1"/>
  <c r="B43" i="126" l="1"/>
  <c r="C42" i="126"/>
  <c r="A43" i="41"/>
  <c r="C45" i="41"/>
  <c r="J23" i="77"/>
  <c r="K23" i="77" s="1"/>
  <c r="B46" i="126" l="1"/>
  <c r="C46" i="126" s="1"/>
  <c r="C43" i="126"/>
  <c r="O37" i="78"/>
  <c r="P37" i="78" s="1"/>
  <c r="O36" i="78"/>
  <c r="P36" i="78" s="1"/>
  <c r="O35" i="78"/>
  <c r="P35" i="78" s="1"/>
  <c r="O34" i="78"/>
  <c r="P34" i="78" s="1"/>
  <c r="O33" i="78"/>
  <c r="P33" i="78" s="1"/>
  <c r="O32" i="78"/>
  <c r="P32" i="78" s="1"/>
  <c r="O31" i="78"/>
  <c r="P31" i="78" s="1"/>
  <c r="O30" i="78"/>
  <c r="P30" i="78" s="1"/>
  <c r="B41" i="78"/>
  <c r="B40" i="78"/>
  <c r="B39" i="78"/>
  <c r="B38" i="78"/>
  <c r="J22" i="92" l="1"/>
  <c r="K22" i="92" s="1"/>
  <c r="J21" i="92" l="1"/>
  <c r="K21" i="92" s="1"/>
  <c r="J20" i="92" l="1"/>
  <c r="K20" i="92" s="1"/>
  <c r="J37" i="46"/>
  <c r="K37" i="46" s="1"/>
  <c r="J35" i="95"/>
  <c r="K35" i="95" s="1"/>
  <c r="J36" i="95"/>
  <c r="K36" i="95" s="1"/>
  <c r="J37" i="95"/>
  <c r="K37" i="95" s="1"/>
  <c r="J33" i="8" l="1"/>
  <c r="K33" i="8" s="1"/>
  <c r="J34" i="8"/>
  <c r="K34" i="8" s="1"/>
  <c r="J35" i="8"/>
  <c r="K35" i="8" s="1"/>
  <c r="J36" i="8"/>
  <c r="K36" i="8" s="1"/>
  <c r="J37" i="8"/>
  <c r="K37" i="8" s="1"/>
  <c r="J21" i="14"/>
  <c r="K21" i="14" s="1"/>
  <c r="J22" i="14"/>
  <c r="K22" i="14" s="1"/>
  <c r="J23" i="14"/>
  <c r="K23" i="14" s="1"/>
  <c r="J24" i="14"/>
  <c r="K24" i="14" s="1"/>
  <c r="J25" i="14"/>
  <c r="K25" i="14" s="1"/>
  <c r="J26" i="14"/>
  <c r="K26" i="14" s="1"/>
  <c r="J27" i="14"/>
  <c r="K27" i="14" s="1"/>
  <c r="J28" i="14"/>
  <c r="K28" i="14" s="1"/>
  <c r="J29" i="14"/>
  <c r="K29" i="14" s="1"/>
  <c r="J30" i="14"/>
  <c r="K30" i="14" s="1"/>
  <c r="J31" i="14"/>
  <c r="K31" i="14" s="1"/>
  <c r="J32" i="14"/>
  <c r="K32" i="14" s="1"/>
  <c r="J33" i="14"/>
  <c r="K33" i="14" s="1"/>
  <c r="J34" i="14"/>
  <c r="K34" i="14" s="1"/>
  <c r="J35" i="14"/>
  <c r="K35" i="14" s="1"/>
  <c r="J36" i="14"/>
  <c r="K36" i="14" s="1"/>
  <c r="J37" i="14"/>
  <c r="K37" i="14" s="1"/>
  <c r="O29" i="78"/>
  <c r="P29" i="78" s="1"/>
  <c r="J18" i="92" l="1"/>
  <c r="K18" i="92" s="1"/>
  <c r="J35" i="91"/>
  <c r="K35" i="91" s="1"/>
  <c r="J36" i="91"/>
  <c r="K36" i="91" s="1"/>
  <c r="J37" i="91"/>
  <c r="K37" i="91" s="1"/>
  <c r="J31" i="22"/>
  <c r="K31" i="22" s="1"/>
  <c r="J32" i="22"/>
  <c r="K32" i="22" s="1"/>
  <c r="J33" i="22"/>
  <c r="K33" i="22" s="1"/>
  <c r="J34" i="22"/>
  <c r="K34" i="22" s="1"/>
  <c r="J35" i="22"/>
  <c r="K35" i="22" s="1"/>
  <c r="J36" i="22"/>
  <c r="K36" i="22" s="1"/>
  <c r="J37" i="22"/>
  <c r="K37" i="22" s="1"/>
  <c r="J21" i="64"/>
  <c r="K21" i="64" s="1"/>
  <c r="J22" i="64"/>
  <c r="K22" i="64" s="1"/>
  <c r="J23" i="64"/>
  <c r="K23" i="64" s="1"/>
  <c r="J24" i="64"/>
  <c r="K24" i="64" s="1"/>
  <c r="J25" i="64"/>
  <c r="K25" i="64" s="1"/>
  <c r="J26" i="64"/>
  <c r="K26" i="64" s="1"/>
  <c r="J27" i="64"/>
  <c r="K27" i="64" s="1"/>
  <c r="J28" i="64"/>
  <c r="K28" i="64" s="1"/>
  <c r="J29" i="64"/>
  <c r="K29" i="64" s="1"/>
  <c r="J30" i="64"/>
  <c r="K30" i="64" s="1"/>
  <c r="J31" i="64"/>
  <c r="K31" i="64" s="1"/>
  <c r="J32" i="64"/>
  <c r="K32" i="64" s="1"/>
  <c r="J33" i="64"/>
  <c r="K33" i="64" s="1"/>
  <c r="J34" i="64"/>
  <c r="K34" i="64" s="1"/>
  <c r="J35" i="64"/>
  <c r="K35" i="64" s="1"/>
  <c r="J36" i="64"/>
  <c r="K36" i="64" s="1"/>
  <c r="J37" i="64"/>
  <c r="K37" i="64" s="1"/>
  <c r="J35" i="11"/>
  <c r="K35" i="11" s="1"/>
  <c r="J36" i="11"/>
  <c r="K36" i="11" s="1"/>
  <c r="J37" i="11"/>
  <c r="K37" i="11" s="1"/>
  <c r="O28" i="78" l="1"/>
  <c r="P28" i="78" s="1"/>
  <c r="O27" i="78"/>
  <c r="P27" i="78" s="1"/>
  <c r="F8" i="11"/>
  <c r="F9" i="11" s="1"/>
  <c r="F10" i="11" s="1"/>
  <c r="F11" i="11" s="1"/>
  <c r="F12" i="11" s="1"/>
  <c r="F13" i="11" s="1"/>
  <c r="F14" i="11" s="1"/>
  <c r="F15" i="11" s="1"/>
  <c r="F16" i="11" s="1"/>
  <c r="F17" i="11" s="1"/>
  <c r="F18" i="11" s="1"/>
  <c r="F19" i="11" s="1"/>
  <c r="F20" i="11" s="1"/>
  <c r="F21" i="11" s="1"/>
  <c r="F22" i="11" s="1"/>
  <c r="F23" i="11" s="1"/>
  <c r="F24" i="11" s="1"/>
  <c r="F25" i="11" s="1"/>
  <c r="F26" i="11" s="1"/>
  <c r="F27" i="11" s="1"/>
  <c r="F28" i="11" s="1"/>
  <c r="F29" i="11" s="1"/>
  <c r="F30" i="11" s="1"/>
  <c r="F31" i="11" s="1"/>
  <c r="F32" i="11" s="1"/>
  <c r="F33" i="11" s="1"/>
  <c r="F34" i="11" s="1"/>
  <c r="F35" i="11" s="1"/>
  <c r="F36" i="11" s="1"/>
  <c r="F37" i="11" s="1"/>
  <c r="D8" i="11"/>
  <c r="D9" i="11" s="1"/>
  <c r="D10" i="11" s="1"/>
  <c r="D11" i="11" s="1"/>
  <c r="D12" i="11" s="1"/>
  <c r="D13" i="11" s="1"/>
  <c r="D14" i="11" s="1"/>
  <c r="D15" i="11" s="1"/>
  <c r="D16" i="11" s="1"/>
  <c r="D17" i="11" s="1"/>
  <c r="D18" i="11" s="1"/>
  <c r="D19" i="11" s="1"/>
  <c r="D20" i="11" s="1"/>
  <c r="D21" i="11" s="1"/>
  <c r="D22" i="11" s="1"/>
  <c r="D23" i="11" s="1"/>
  <c r="D24" i="11" s="1"/>
  <c r="D25" i="11" s="1"/>
  <c r="D26" i="11" s="1"/>
  <c r="D27" i="11" s="1"/>
  <c r="D28" i="11" s="1"/>
  <c r="D29" i="11" s="1"/>
  <c r="D30" i="11" s="1"/>
  <c r="D31" i="11" s="1"/>
  <c r="D32" i="11" s="1"/>
  <c r="D33" i="11" s="1"/>
  <c r="D34" i="11" s="1"/>
  <c r="D35" i="11" s="1"/>
  <c r="D36" i="11" s="1"/>
  <c r="D37" i="11" s="1"/>
  <c r="F8" i="117"/>
  <c r="F9" i="117" s="1"/>
  <c r="F10" i="117" s="1"/>
  <c r="F11" i="117" s="1"/>
  <c r="F12" i="117" s="1"/>
  <c r="F13" i="117" s="1"/>
  <c r="F14" i="117" s="1"/>
  <c r="F15" i="117" s="1"/>
  <c r="F16" i="117" s="1"/>
  <c r="F17" i="117" s="1"/>
  <c r="F18" i="117" s="1"/>
  <c r="F19" i="117" s="1"/>
  <c r="F20" i="117" s="1"/>
  <c r="F21" i="117" s="1"/>
  <c r="F22" i="117" s="1"/>
  <c r="F23" i="117" s="1"/>
  <c r="F24" i="117" s="1"/>
  <c r="F25" i="117" s="1"/>
  <c r="F26" i="117" s="1"/>
  <c r="F27" i="117" s="1"/>
  <c r="F28" i="117" s="1"/>
  <c r="F29" i="117" s="1"/>
  <c r="F30" i="117" s="1"/>
  <c r="F31" i="117" s="1"/>
  <c r="F32" i="117" s="1"/>
  <c r="F33" i="117" s="1"/>
  <c r="F34" i="117" s="1"/>
  <c r="F35" i="117" s="1"/>
  <c r="F36" i="117" s="1"/>
  <c r="F37" i="117" s="1"/>
  <c r="D8" i="117"/>
  <c r="D9" i="117" s="1"/>
  <c r="D10" i="117" s="1"/>
  <c r="D11" i="117" s="1"/>
  <c r="D12" i="117" s="1"/>
  <c r="D13" i="117" s="1"/>
  <c r="D14" i="117" s="1"/>
  <c r="D15" i="117" s="1"/>
  <c r="D16" i="117" s="1"/>
  <c r="D17" i="117" s="1"/>
  <c r="D18" i="117" s="1"/>
  <c r="D19" i="117" s="1"/>
  <c r="D20" i="117" s="1"/>
  <c r="D21" i="117" s="1"/>
  <c r="D22" i="117" s="1"/>
  <c r="D23" i="117" s="1"/>
  <c r="D24" i="117" s="1"/>
  <c r="D25" i="117" s="1"/>
  <c r="D26" i="117" s="1"/>
  <c r="D27" i="117" s="1"/>
  <c r="D28" i="117" s="1"/>
  <c r="D29" i="117" s="1"/>
  <c r="D30" i="117" s="1"/>
  <c r="D31" i="117" s="1"/>
  <c r="D32" i="117" s="1"/>
  <c r="D33" i="117" s="1"/>
  <c r="D34" i="117" s="1"/>
  <c r="D35" i="117" s="1"/>
  <c r="D36" i="117" s="1"/>
  <c r="D37" i="117" s="1"/>
  <c r="J35" i="46" l="1"/>
  <c r="K35" i="46" s="1"/>
  <c r="J36" i="46"/>
  <c r="K36" i="46" s="1"/>
  <c r="J35" i="23"/>
  <c r="K35" i="23" s="1"/>
  <c r="J36" i="23"/>
  <c r="K36" i="23" s="1"/>
  <c r="O26" i="78" l="1"/>
  <c r="P26" i="78" s="1"/>
  <c r="O25" i="78"/>
  <c r="P25" i="78" s="1"/>
  <c r="J35" i="75" l="1"/>
  <c r="K35" i="75" s="1"/>
  <c r="J36" i="75"/>
  <c r="K36" i="75" s="1"/>
  <c r="J37" i="75"/>
  <c r="K37" i="75" s="1"/>
  <c r="O24" i="78" l="1"/>
  <c r="P24" i="78" s="1"/>
  <c r="O23" i="78"/>
  <c r="P23" i="78" s="1"/>
  <c r="B37" i="78"/>
  <c r="B36" i="78"/>
  <c r="B35" i="78"/>
  <c r="B34" i="78"/>
  <c r="B33" i="78"/>
  <c r="B32" i="78"/>
  <c r="B31" i="78"/>
  <c r="B30" i="78"/>
  <c r="B29" i="78"/>
  <c r="B28" i="78"/>
  <c r="B27" i="78"/>
  <c r="F8" i="104"/>
  <c r="F9" i="104" s="1"/>
  <c r="F10" i="104" s="1"/>
  <c r="F11" i="104" s="1"/>
  <c r="F12" i="104" s="1"/>
  <c r="F13" i="104" s="1"/>
  <c r="F14" i="104" s="1"/>
  <c r="F15" i="104" s="1"/>
  <c r="F16" i="104" s="1"/>
  <c r="F17" i="104" s="1"/>
  <c r="F18" i="104" s="1"/>
  <c r="F19" i="104" s="1"/>
  <c r="F20" i="104" s="1"/>
  <c r="F21" i="104" s="1"/>
  <c r="F22" i="104" s="1"/>
  <c r="F23" i="104" s="1"/>
  <c r="F24" i="104" s="1"/>
  <c r="F25" i="104" s="1"/>
  <c r="F26" i="104" s="1"/>
  <c r="F27" i="104" s="1"/>
  <c r="F28" i="104" s="1"/>
  <c r="F29" i="104" s="1"/>
  <c r="F30" i="104" s="1"/>
  <c r="F31" i="104" s="1"/>
  <c r="F32" i="104" s="1"/>
  <c r="F33" i="104" s="1"/>
  <c r="F34" i="104" s="1"/>
  <c r="F35" i="104" s="1"/>
  <c r="F36" i="104" s="1"/>
  <c r="F37" i="104" s="1"/>
  <c r="D8" i="104"/>
  <c r="D9" i="104" s="1"/>
  <c r="D10" i="104" s="1"/>
  <c r="D11" i="104" s="1"/>
  <c r="D12" i="104" s="1"/>
  <c r="D13" i="104" s="1"/>
  <c r="D14" i="104" s="1"/>
  <c r="D15" i="104" s="1"/>
  <c r="D16" i="104" s="1"/>
  <c r="D17" i="104" s="1"/>
  <c r="D18" i="104" s="1"/>
  <c r="D19" i="104" s="1"/>
  <c r="D20" i="104" s="1"/>
  <c r="D21" i="104" s="1"/>
  <c r="D22" i="104" s="1"/>
  <c r="D23" i="104" s="1"/>
  <c r="D24" i="104" s="1"/>
  <c r="D25" i="104" s="1"/>
  <c r="D26" i="104" s="1"/>
  <c r="D27" i="104" s="1"/>
  <c r="D28" i="104" s="1"/>
  <c r="D29" i="104" s="1"/>
  <c r="D30" i="104" s="1"/>
  <c r="D31" i="104" s="1"/>
  <c r="D32" i="104" s="1"/>
  <c r="D33" i="104" s="1"/>
  <c r="D34" i="104" s="1"/>
  <c r="D35" i="104" s="1"/>
  <c r="D36" i="104" s="1"/>
  <c r="D37" i="104" s="1"/>
  <c r="F8" i="95"/>
  <c r="F9" i="95" s="1"/>
  <c r="F10" i="95" s="1"/>
  <c r="F11" i="95" s="1"/>
  <c r="F12" i="95" s="1"/>
  <c r="F13" i="95" s="1"/>
  <c r="F14" i="95" s="1"/>
  <c r="F15" i="95" s="1"/>
  <c r="F16" i="95" s="1"/>
  <c r="F17" i="95" s="1"/>
  <c r="F18" i="95" s="1"/>
  <c r="F19" i="95" s="1"/>
  <c r="F20" i="95" s="1"/>
  <c r="F21" i="95" s="1"/>
  <c r="F22" i="95" s="1"/>
  <c r="F23" i="95" s="1"/>
  <c r="F24" i="95" s="1"/>
  <c r="F25" i="95" s="1"/>
  <c r="F26" i="95" s="1"/>
  <c r="F27" i="95" s="1"/>
  <c r="F28" i="95" s="1"/>
  <c r="F29" i="95" s="1"/>
  <c r="F30" i="95" s="1"/>
  <c r="F31" i="95" s="1"/>
  <c r="F32" i="95" s="1"/>
  <c r="F33" i="95" s="1"/>
  <c r="F34" i="95" s="1"/>
  <c r="F35" i="95" s="1"/>
  <c r="F36" i="95" s="1"/>
  <c r="F37" i="95" s="1"/>
  <c r="J15" i="92" l="1"/>
  <c r="O22" i="78" l="1"/>
  <c r="P22" i="78" s="1"/>
  <c r="J14" i="92" l="1"/>
  <c r="K14" i="92" s="1"/>
  <c r="O21" i="78"/>
  <c r="P21" i="78" s="1"/>
  <c r="O20" i="78"/>
  <c r="P20" i="78" s="1"/>
  <c r="J13" i="92" l="1"/>
  <c r="K13" i="92" s="1"/>
  <c r="O19" i="78"/>
  <c r="P19" i="78" s="1"/>
  <c r="O18" i="78"/>
  <c r="P18" i="78" s="1"/>
  <c r="N16" i="20" l="1"/>
  <c r="M16" i="20"/>
  <c r="O16" i="20" s="1"/>
  <c r="N15" i="20"/>
  <c r="M15" i="20"/>
  <c r="O15" i="20" s="1"/>
  <c r="O17" i="78" l="1"/>
  <c r="P17" i="78" s="1"/>
  <c r="B32" i="127" l="1"/>
  <c r="B31" i="127"/>
  <c r="B30" i="127"/>
  <c r="B29" i="127"/>
  <c r="B28" i="127"/>
  <c r="B27" i="127"/>
  <c r="B26" i="127"/>
  <c r="B25" i="127"/>
  <c r="B24" i="127"/>
  <c r="B23" i="127"/>
  <c r="B22" i="127"/>
  <c r="B21" i="127"/>
  <c r="B20" i="127"/>
  <c r="B19" i="127"/>
  <c r="B18" i="127"/>
  <c r="B17" i="127"/>
  <c r="B16" i="127"/>
  <c r="B15" i="127"/>
  <c r="B14" i="127"/>
  <c r="B13" i="127"/>
  <c r="B12" i="127"/>
  <c r="B11" i="127"/>
  <c r="B10" i="127"/>
  <c r="J12" i="80" l="1"/>
  <c r="K12" i="80" s="1"/>
  <c r="J11" i="8" l="1"/>
  <c r="K11" i="8" s="1"/>
  <c r="J11" i="85"/>
  <c r="K11" i="85" s="1"/>
  <c r="J10" i="80" l="1"/>
  <c r="K10" i="80" s="1"/>
  <c r="J11" i="88"/>
  <c r="K11" i="88" s="1"/>
  <c r="J10" i="88"/>
  <c r="K10" i="88" s="1"/>
  <c r="J9" i="88"/>
  <c r="K9" i="88" s="1"/>
  <c r="J12" i="88"/>
  <c r="K12" i="88" s="1"/>
  <c r="J10" i="85"/>
  <c r="K10" i="85" s="1"/>
  <c r="J9" i="23" l="1"/>
  <c r="K9" i="23" s="1"/>
  <c r="N12" i="20"/>
  <c r="M12" i="20"/>
  <c r="O12" i="20" s="1"/>
  <c r="N11" i="20"/>
  <c r="M11" i="20"/>
  <c r="O11" i="20" s="1"/>
  <c r="N10" i="20"/>
  <c r="M10" i="20"/>
  <c r="O10" i="20" s="1"/>
  <c r="J8" i="104" l="1"/>
  <c r="K8" i="104" s="1"/>
  <c r="J10" i="104"/>
  <c r="K10" i="104" s="1"/>
  <c r="J9" i="104"/>
  <c r="K9" i="104" s="1"/>
  <c r="J7" i="104"/>
  <c r="K7" i="104" s="1"/>
  <c r="J34" i="66" l="1"/>
  <c r="K34" i="66" s="1"/>
  <c r="J35" i="66"/>
  <c r="K35" i="66" s="1"/>
  <c r="J36" i="66"/>
  <c r="K36" i="66" s="1"/>
  <c r="J37" i="66"/>
  <c r="K37" i="66" s="1"/>
  <c r="J38" i="66"/>
  <c r="K38" i="66" s="1"/>
  <c r="J37" i="44"/>
  <c r="K37" i="44" s="1"/>
  <c r="N9" i="20" l="1"/>
  <c r="M9" i="20"/>
  <c r="O9" i="20" s="1"/>
  <c r="AB38" i="40" l="1"/>
  <c r="AB44" i="40" s="1"/>
  <c r="AB50" i="40" s="1"/>
  <c r="AU23" i="40"/>
  <c r="AU26" i="40" s="1"/>
  <c r="AU32" i="40" s="1"/>
  <c r="AT23" i="40"/>
  <c r="D7" i="40"/>
  <c r="D6" i="40"/>
  <c r="B6" i="40"/>
  <c r="M10" i="126"/>
  <c r="H17" i="126"/>
  <c r="G17" i="126"/>
  <c r="M7" i="126"/>
  <c r="M6" i="126"/>
  <c r="M8" i="126" s="1"/>
  <c r="L10" i="87"/>
  <c r="P10" i="126"/>
  <c r="O10" i="126"/>
  <c r="N10" i="126"/>
  <c r="G10" i="87"/>
  <c r="F10" i="87"/>
  <c r="L7" i="87"/>
  <c r="Q7" i="126" s="1"/>
  <c r="P7" i="126"/>
  <c r="O7" i="126"/>
  <c r="N7" i="126"/>
  <c r="G7" i="87"/>
  <c r="L7" i="126" s="1"/>
  <c r="F7" i="87"/>
  <c r="J7" i="126"/>
  <c r="L6" i="87"/>
  <c r="P6" i="126"/>
  <c r="O6" i="126"/>
  <c r="G6" i="87"/>
  <c r="G8" i="87" l="1"/>
  <c r="D8" i="40"/>
  <c r="L10" i="126"/>
  <c r="G17" i="87"/>
  <c r="G50" i="87"/>
  <c r="K10" i="126"/>
  <c r="D10" i="126" s="1"/>
  <c r="D17" i="126" s="1"/>
  <c r="F50" i="87"/>
  <c r="F17" i="87"/>
  <c r="G49" i="87"/>
  <c r="K7" i="126"/>
  <c r="F8" i="87"/>
  <c r="F49" i="87" s="1"/>
  <c r="Q10" i="126"/>
  <c r="R10" i="126" s="1"/>
  <c r="L17" i="87"/>
  <c r="L8" i="87"/>
  <c r="D7" i="126"/>
  <c r="M17" i="126"/>
  <c r="M49" i="126" s="1"/>
  <c r="M50" i="126"/>
  <c r="Q17" i="126"/>
  <c r="P17" i="126"/>
  <c r="P50" i="126"/>
  <c r="O17" i="126"/>
  <c r="O50" i="126"/>
  <c r="N17" i="126"/>
  <c r="L17" i="126"/>
  <c r="J17" i="126"/>
  <c r="H8" i="126"/>
  <c r="H49" i="126" s="1"/>
  <c r="P8" i="126"/>
  <c r="O8" i="126"/>
  <c r="AU35" i="40"/>
  <c r="D23" i="40"/>
  <c r="AT26" i="40"/>
  <c r="AT32" i="40" s="1"/>
  <c r="H5" i="41"/>
  <c r="GR5" i="41"/>
  <c r="N6" i="126"/>
  <c r="N8" i="126" s="1"/>
  <c r="D29" i="40"/>
  <c r="AU38" i="40"/>
  <c r="AU44" i="40" s="1"/>
  <c r="AU50" i="40" s="1"/>
  <c r="J6" i="126"/>
  <c r="K6" i="126"/>
  <c r="L6" i="126"/>
  <c r="L8" i="126" s="1"/>
  <c r="Q6" i="126"/>
  <c r="Q8" i="126" s="1"/>
  <c r="AB49" i="40"/>
  <c r="D28" i="40"/>
  <c r="D10" i="40"/>
  <c r="D17" i="40" s="1"/>
  <c r="D7" i="87"/>
  <c r="D10" i="87"/>
  <c r="D19" i="40"/>
  <c r="D37" i="40"/>
  <c r="A6" i="40"/>
  <c r="C6" i="40"/>
  <c r="B7" i="40"/>
  <c r="R7" i="126"/>
  <c r="D6" i="87"/>
  <c r="A5" i="41"/>
  <c r="K8" i="126" l="1"/>
  <c r="GR6" i="41"/>
  <c r="H6" i="41"/>
  <c r="K17" i="126"/>
  <c r="J8" i="126"/>
  <c r="D6" i="126"/>
  <c r="D8" i="126" s="1"/>
  <c r="P49" i="126"/>
  <c r="F38" i="126"/>
  <c r="K50" i="126"/>
  <c r="N50" i="126"/>
  <c r="O49" i="126"/>
  <c r="L50" i="126"/>
  <c r="J50" i="126"/>
  <c r="GR7" i="41"/>
  <c r="N49" i="126"/>
  <c r="J49" i="126"/>
  <c r="K49" i="126"/>
  <c r="L49" i="126"/>
  <c r="R17" i="126"/>
  <c r="D8" i="87"/>
  <c r="AT35" i="40"/>
  <c r="AT38" i="40" s="1"/>
  <c r="D32" i="40"/>
  <c r="H7" i="41"/>
  <c r="J49" i="40"/>
  <c r="B10" i="40"/>
  <c r="AU49" i="40"/>
  <c r="D38" i="40"/>
  <c r="J50" i="40"/>
  <c r="B11" i="40"/>
  <c r="R6" i="126"/>
  <c r="D26" i="40"/>
  <c r="D17" i="87"/>
  <c r="C7" i="40"/>
  <c r="AJ9" i="41" l="1"/>
  <c r="FP9" i="41"/>
  <c r="DX9" i="41"/>
  <c r="FD9" i="41"/>
  <c r="GV9" i="41"/>
  <c r="EV9" i="41"/>
  <c r="AZ9" i="41"/>
  <c r="CF9" i="41"/>
  <c r="GR9" i="41"/>
  <c r="EB9" i="41"/>
  <c r="GF9" i="41"/>
  <c r="L9" i="41"/>
  <c r="BX9" i="41"/>
  <c r="CV9" i="41"/>
  <c r="GN9" i="41"/>
  <c r="T9" i="41"/>
  <c r="DT9" i="41"/>
  <c r="CJ9" i="41"/>
  <c r="X9" i="41"/>
  <c r="BD9" i="41"/>
  <c r="FH9" i="41"/>
  <c r="AN9" i="41"/>
  <c r="EN9" i="41"/>
  <c r="DP9" i="41"/>
  <c r="GB9" i="41"/>
  <c r="EF9" i="41"/>
  <c r="AB9" i="41"/>
  <c r="AV9" i="41"/>
  <c r="DD9" i="41"/>
  <c r="P9" i="41"/>
  <c r="CZ9" i="41"/>
  <c r="BP9" i="41"/>
  <c r="CR9" i="41"/>
  <c r="BL9" i="41"/>
  <c r="DL9" i="41"/>
  <c r="BH9" i="41"/>
  <c r="EZ9" i="41"/>
  <c r="CB9" i="41"/>
  <c r="BT9" i="41"/>
  <c r="F44" i="126"/>
  <c r="F50" i="126"/>
  <c r="D38" i="126"/>
  <c r="I38" i="126"/>
  <c r="I44" i="126" s="1"/>
  <c r="AR9" i="41"/>
  <c r="AF9" i="41"/>
  <c r="GZ9" i="41"/>
  <c r="FL9" i="41"/>
  <c r="EJ9" i="41"/>
  <c r="ER9" i="41"/>
  <c r="H9" i="41"/>
  <c r="DH9" i="41"/>
  <c r="CN9" i="41"/>
  <c r="FX9" i="41"/>
  <c r="A10" i="40"/>
  <c r="GJ9" i="41"/>
  <c r="FT9" i="41"/>
  <c r="R8" i="126"/>
  <c r="AT44" i="40"/>
  <c r="AT50" i="40" s="1"/>
  <c r="AT49" i="40"/>
  <c r="DP10" i="41"/>
  <c r="BH10" i="41"/>
  <c r="FP10" i="41"/>
  <c r="AZ10" i="41"/>
  <c r="X10" i="41"/>
  <c r="DT10" i="41"/>
  <c r="AB10" i="41"/>
  <c r="DH10" i="41"/>
  <c r="BL10" i="41"/>
  <c r="H10" i="41"/>
  <c r="EF10" i="41"/>
  <c r="AF10" i="41"/>
  <c r="BP10" i="41"/>
  <c r="CJ10" i="41"/>
  <c r="FH10" i="41"/>
  <c r="DL10" i="41"/>
  <c r="EJ10" i="41"/>
  <c r="T10" i="41"/>
  <c r="CN10" i="41"/>
  <c r="EZ10" i="41"/>
  <c r="DD10" i="41"/>
  <c r="GF10" i="41"/>
  <c r="FL10" i="41"/>
  <c r="ER10" i="41"/>
  <c r="GR10" i="41"/>
  <c r="P10" i="41"/>
  <c r="AV10" i="41"/>
  <c r="GN10" i="41"/>
  <c r="GB10" i="41"/>
  <c r="EN10" i="41"/>
  <c r="CR10" i="41"/>
  <c r="CF10" i="41"/>
  <c r="CZ10" i="41"/>
  <c r="DX10" i="41"/>
  <c r="CB10" i="41"/>
  <c r="FT10" i="41"/>
  <c r="AR10" i="41"/>
  <c r="GV10" i="41"/>
  <c r="GJ10" i="41"/>
  <c r="BT10" i="41"/>
  <c r="CV10" i="41"/>
  <c r="AN10" i="41"/>
  <c r="GZ10" i="41"/>
  <c r="EB10" i="41"/>
  <c r="FD10" i="41"/>
  <c r="BD10" i="41"/>
  <c r="L10" i="41"/>
  <c r="EV10" i="41"/>
  <c r="FX10" i="41"/>
  <c r="AJ10" i="41"/>
  <c r="BX10" i="41"/>
  <c r="D50" i="40"/>
  <c r="D44" i="40"/>
  <c r="D35" i="40"/>
  <c r="B12" i="40"/>
  <c r="C11" i="40"/>
  <c r="EZ11" i="41" l="1"/>
  <c r="AB11" i="41"/>
  <c r="X11" i="41"/>
  <c r="CN11" i="41"/>
  <c r="D44" i="126"/>
  <c r="D49" i="126" s="1"/>
  <c r="D50" i="126"/>
  <c r="GF11" i="41"/>
  <c r="BP11" i="41"/>
  <c r="AJ11" i="41"/>
  <c r="DP11" i="41"/>
  <c r="GJ11" i="41"/>
  <c r="EF11" i="41"/>
  <c r="GB11" i="41"/>
  <c r="CF11" i="41"/>
  <c r="L11" i="41"/>
  <c r="CJ11" i="41"/>
  <c r="EJ11" i="41"/>
  <c r="BH11" i="41"/>
  <c r="DX11" i="41"/>
  <c r="BD11" i="41"/>
  <c r="GN11" i="41"/>
  <c r="ER11" i="41"/>
  <c r="AF11" i="41"/>
  <c r="FD11" i="41"/>
  <c r="BL11" i="41"/>
  <c r="FH11" i="41"/>
  <c r="FT11" i="41"/>
  <c r="CR11" i="41"/>
  <c r="DT11" i="41"/>
  <c r="BT11" i="41"/>
  <c r="FX11" i="41"/>
  <c r="GV11" i="41"/>
  <c r="AN11" i="41"/>
  <c r="T11" i="41"/>
  <c r="H11" i="41"/>
  <c r="DL11" i="41"/>
  <c r="DH11" i="41"/>
  <c r="EB11" i="41"/>
  <c r="AR11" i="41"/>
  <c r="CB11" i="41"/>
  <c r="P11" i="41"/>
  <c r="GZ11" i="41"/>
  <c r="AV11" i="41"/>
  <c r="CV11" i="41"/>
  <c r="EN11" i="41"/>
  <c r="DD11" i="41"/>
  <c r="GR11" i="41"/>
  <c r="FL11" i="41"/>
  <c r="AZ11" i="41"/>
  <c r="BX11" i="41"/>
  <c r="CZ11" i="41"/>
  <c r="EV11" i="41"/>
  <c r="FP11" i="41"/>
  <c r="B13" i="40"/>
  <c r="FT12" i="41" s="1"/>
  <c r="C12" i="40"/>
  <c r="CB12" i="41" l="1"/>
  <c r="DD12" i="41"/>
  <c r="BT12" i="41"/>
  <c r="DX12" i="41"/>
  <c r="BX12" i="41"/>
  <c r="P12" i="41"/>
  <c r="GN12" i="41"/>
  <c r="GB12" i="41"/>
  <c r="ER12" i="41"/>
  <c r="AF12" i="41"/>
  <c r="BP12" i="41"/>
  <c r="DH12" i="41"/>
  <c r="FP12" i="41"/>
  <c r="GR12" i="41"/>
  <c r="CV12" i="41"/>
  <c r="CF12" i="41"/>
  <c r="BH12" i="41"/>
  <c r="EF12" i="41"/>
  <c r="AJ12" i="41"/>
  <c r="B14" i="40"/>
  <c r="AN13" i="41" s="1"/>
  <c r="C13" i="40"/>
  <c r="C10" i="40"/>
  <c r="A13" i="41"/>
  <c r="ER13" i="41" l="1"/>
  <c r="CJ13" i="41"/>
  <c r="BH13" i="41"/>
  <c r="EF13" i="41"/>
  <c r="CV13" i="41"/>
  <c r="P13" i="41"/>
  <c r="X13" i="41"/>
  <c r="DX13" i="41"/>
  <c r="GB13" i="41"/>
  <c r="DP13" i="41"/>
  <c r="H13" i="41"/>
  <c r="AV13" i="41"/>
  <c r="EV13" i="41"/>
  <c r="AJ13" i="41"/>
  <c r="FL13" i="41"/>
  <c r="FP13" i="41"/>
  <c r="FH13" i="41"/>
  <c r="GV13" i="41"/>
  <c r="B15" i="40"/>
  <c r="DH14" i="41" s="1"/>
  <c r="C14" i="40"/>
  <c r="B16" i="40" l="1"/>
  <c r="C15" i="40"/>
  <c r="C16" i="40" l="1"/>
  <c r="B19" i="40"/>
  <c r="B20" i="40" l="1"/>
  <c r="A19" i="40"/>
  <c r="C20" i="40" l="1"/>
  <c r="B21" i="40"/>
  <c r="B22" i="40"/>
  <c r="C21" i="40"/>
  <c r="C22" i="40" l="1"/>
  <c r="B23" i="40"/>
  <c r="C23" i="40" l="1"/>
  <c r="B24" i="40"/>
  <c r="C19" i="40"/>
  <c r="A23" i="41"/>
  <c r="B25" i="40" l="1"/>
  <c r="C24" i="40"/>
  <c r="C25" i="40" l="1"/>
  <c r="B28" i="40"/>
  <c r="B29" i="40" l="1"/>
  <c r="C29" i="40" s="1"/>
  <c r="A28" i="40"/>
  <c r="B30" i="40"/>
  <c r="B31" i="40" l="1"/>
  <c r="C30" i="40"/>
  <c r="B32" i="40" l="1"/>
  <c r="C31" i="40"/>
  <c r="C32" i="40" l="1"/>
  <c r="B33" i="40"/>
  <c r="C28" i="40"/>
  <c r="C33" i="40" l="1"/>
  <c r="B34" i="40"/>
  <c r="A33" i="41"/>
  <c r="B37" i="40" l="1"/>
  <c r="A37" i="40" s="1"/>
  <c r="C34" i="40"/>
  <c r="B38" i="40" l="1"/>
  <c r="C38" i="40" s="1"/>
  <c r="B39" i="40" l="1"/>
  <c r="B40" i="40"/>
  <c r="C39" i="40"/>
  <c r="B41" i="40" l="1"/>
  <c r="C40" i="40"/>
  <c r="B42" i="40" l="1"/>
  <c r="C41" i="40"/>
  <c r="B43" i="40" l="1"/>
  <c r="B46" i="40" s="1"/>
  <c r="C42" i="40"/>
  <c r="C37" i="40"/>
  <c r="C46" i="40" l="1"/>
  <c r="A46" i="40"/>
  <c r="EB13" i="41"/>
  <c r="EB22" i="41"/>
  <c r="EB21" i="41"/>
  <c r="EB24" i="41"/>
  <c r="EB27" i="41"/>
  <c r="GR27" i="41"/>
  <c r="EB33" i="41"/>
  <c r="GR33" i="41"/>
  <c r="EB31" i="41"/>
  <c r="GR31" i="41"/>
  <c r="EB32" i="41"/>
  <c r="GR32" i="41"/>
  <c r="GR36" i="41"/>
  <c r="EB36" i="41"/>
  <c r="EB37" i="41"/>
  <c r="GR37" i="41"/>
  <c r="EB38" i="41"/>
  <c r="EB41" i="41"/>
  <c r="GR21" i="41"/>
  <c r="GR22" i="41"/>
  <c r="GR24" i="41"/>
  <c r="GR13" i="41"/>
  <c r="GJ12" i="41"/>
  <c r="GF12" i="41"/>
  <c r="BL12" i="41"/>
  <c r="H12" i="41"/>
  <c r="DP12" i="41"/>
  <c r="FX12" i="41"/>
  <c r="BD12" i="41"/>
  <c r="FH12" i="41"/>
  <c r="CJ12" i="41"/>
  <c r="AB12" i="41"/>
  <c r="X12" i="41"/>
  <c r="FD12" i="41"/>
  <c r="AN12" i="41"/>
  <c r="AV12" i="41"/>
  <c r="EZ12" i="41"/>
  <c r="AR12" i="41"/>
  <c r="T12" i="41"/>
  <c r="EN12" i="41"/>
  <c r="AZ12" i="41"/>
  <c r="EV12" i="41"/>
  <c r="FL12" i="41"/>
  <c r="EJ12" i="41"/>
  <c r="DL12" i="41"/>
  <c r="CZ12" i="41"/>
  <c r="CR12" i="41"/>
  <c r="L12" i="41"/>
  <c r="CN12" i="41"/>
  <c r="GV12" i="41"/>
  <c r="GZ12" i="41"/>
  <c r="DT12" i="41"/>
  <c r="CB20" i="41"/>
  <c r="P20" i="41"/>
  <c r="DD20" i="41"/>
  <c r="CN20" i="41"/>
  <c r="FP20" i="41"/>
  <c r="L20" i="41"/>
  <c r="FT20" i="41"/>
  <c r="AF20" i="41"/>
  <c r="EN20" i="41"/>
  <c r="X20" i="41"/>
  <c r="FD20" i="41"/>
  <c r="EJ20" i="41"/>
  <c r="AR20" i="41"/>
  <c r="DT20" i="41"/>
  <c r="AN20" i="41"/>
  <c r="AV21" i="41"/>
  <c r="DD21" i="41"/>
  <c r="CF21" i="41"/>
  <c r="H21" i="41"/>
  <c r="GF21" i="41"/>
  <c r="DL21" i="41"/>
  <c r="GJ21" i="41"/>
  <c r="CN21" i="41"/>
  <c r="FH21" i="41"/>
  <c r="FD21" i="41"/>
  <c r="AJ21" i="41"/>
  <c r="FP21" i="41"/>
  <c r="AZ21" i="41"/>
  <c r="FT21" i="41"/>
  <c r="CJ21" i="41"/>
  <c r="AR21" i="41"/>
  <c r="BT21" i="41"/>
  <c r="CV21" i="41"/>
  <c r="DT21" i="41"/>
  <c r="GZ21" i="41"/>
  <c r="L21" i="41"/>
  <c r="EN21" i="41"/>
  <c r="AB21" i="41"/>
  <c r="X21" i="41"/>
  <c r="P21" i="41"/>
  <c r="AN21" i="41"/>
  <c r="DX21" i="41"/>
  <c r="BH21" i="41"/>
  <c r="DP21" i="41"/>
  <c r="CZ21" i="41"/>
  <c r="EV21" i="41"/>
  <c r="AF21" i="41"/>
  <c r="BP21" i="41"/>
  <c r="EZ21" i="41"/>
  <c r="GV21" i="41"/>
  <c r="EJ21" i="41"/>
  <c r="GN21" i="41"/>
  <c r="ER21" i="41"/>
  <c r="T21" i="41"/>
  <c r="DH21" i="41"/>
  <c r="BL21" i="41"/>
  <c r="BX21" i="41"/>
  <c r="CR21" i="41"/>
  <c r="EF21" i="41"/>
  <c r="FL21" i="41"/>
  <c r="GJ24" i="41"/>
  <c r="BH24" i="41"/>
  <c r="DL24" i="41"/>
  <c r="CB24" i="41"/>
  <c r="FT24" i="41"/>
  <c r="AV24" i="41"/>
  <c r="DP24" i="41"/>
  <c r="ER30" i="41"/>
  <c r="EF30" i="41"/>
  <c r="CV30" i="41"/>
  <c r="H30" i="41"/>
  <c r="FH30" i="41"/>
  <c r="GJ30" i="41"/>
  <c r="GV30" i="41"/>
  <c r="AN30" i="41"/>
  <c r="AV36" i="41"/>
  <c r="BL36" i="41"/>
  <c r="FL36" i="41"/>
  <c r="GN36" i="41"/>
  <c r="GF36" i="41"/>
  <c r="EN36" i="41"/>
  <c r="AJ36" i="41"/>
  <c r="BD36" i="41"/>
  <c r="T36" i="41"/>
  <c r="AF36" i="41"/>
  <c r="GJ36" i="41"/>
  <c r="P36" i="41"/>
  <c r="AZ36" i="41"/>
  <c r="CF36" i="41"/>
  <c r="CV36" i="41"/>
  <c r="FP40" i="41"/>
  <c r="AV40" i="41"/>
  <c r="EB14" i="41"/>
  <c r="GR14" i="41"/>
  <c r="EB15" i="41"/>
  <c r="GR15" i="41"/>
  <c r="EB18" i="41"/>
  <c r="GR18" i="41"/>
  <c r="EB12" i="41"/>
  <c r="EB19" i="41"/>
  <c r="GR19" i="41"/>
  <c r="EB20" i="41"/>
  <c r="GR20" i="41"/>
  <c r="GR40" i="41"/>
  <c r="EB23" i="41"/>
  <c r="GR23" i="41"/>
  <c r="GR30" i="41"/>
  <c r="GR42" i="41"/>
  <c r="EB39" i="41"/>
  <c r="EB29" i="41"/>
  <c r="EB30" i="41"/>
  <c r="EB42" i="41"/>
  <c r="GR45" i="41"/>
  <c r="GR46" i="41" s="1"/>
  <c r="EB28" i="41"/>
  <c r="GR28" i="41"/>
  <c r="EB40" i="41"/>
  <c r="GR41" i="41"/>
  <c r="GR39" i="41"/>
  <c r="GR38" i="41"/>
  <c r="EB45" i="41"/>
  <c r="EB46" i="41" s="1"/>
  <c r="GR29" i="41"/>
  <c r="CB21" i="41"/>
  <c r="BD21" i="41"/>
  <c r="FH31" i="41"/>
  <c r="GF13" i="41"/>
  <c r="CZ13" i="41"/>
  <c r="DT13" i="41"/>
  <c r="AZ13" i="41"/>
  <c r="CB13" i="41"/>
  <c r="X14" i="41"/>
  <c r="DL14" i="41"/>
  <c r="FD14" i="41"/>
  <c r="GF14" i="41"/>
  <c r="EZ14" i="41"/>
  <c r="H14" i="41"/>
  <c r="CV14" i="41"/>
  <c r="DD14" i="41"/>
  <c r="CF14" i="41"/>
  <c r="BH14" i="41"/>
  <c r="FX14" i="41"/>
  <c r="GZ14" i="41"/>
  <c r="EJ14" i="41"/>
  <c r="BD14" i="41"/>
  <c r="DT14" i="41"/>
  <c r="BX14" i="41"/>
  <c r="AV14" i="41"/>
  <c r="AR14" i="41"/>
  <c r="DP14" i="41"/>
  <c r="GV14" i="41"/>
  <c r="GB14" i="41"/>
  <c r="FT14" i="41"/>
  <c r="EF14" i="41"/>
  <c r="CR14" i="41"/>
  <c r="AJ14" i="41"/>
  <c r="FH14" i="41"/>
  <c r="EN14" i="41"/>
  <c r="FP14" i="41"/>
  <c r="BL14" i="41"/>
  <c r="DX14" i="41"/>
  <c r="AF14" i="41"/>
  <c r="P14" i="41"/>
  <c r="AZ14" i="41"/>
  <c r="BT14" i="41"/>
  <c r="L14" i="41"/>
  <c r="EV14" i="41"/>
  <c r="AB14" i="41"/>
  <c r="GJ14" i="41"/>
  <c r="CZ14" i="41"/>
  <c r="AN14" i="41"/>
  <c r="CN14" i="41"/>
  <c r="CB14" i="41"/>
  <c r="ER14" i="41"/>
  <c r="GN14" i="41"/>
  <c r="T14" i="41"/>
  <c r="CJ14" i="41"/>
  <c r="BP14" i="41"/>
  <c r="FP15" i="41"/>
  <c r="FP16" i="41" s="1"/>
  <c r="CN15" i="41"/>
  <c r="BL15" i="41"/>
  <c r="CF15" i="41"/>
  <c r="L15" i="41"/>
  <c r="AF15" i="41"/>
  <c r="CV15" i="41"/>
  <c r="CV16" i="41" s="1"/>
  <c r="CB15" i="41"/>
  <c r="GZ15" i="41"/>
  <c r="CR15" i="41"/>
  <c r="FH15" i="41"/>
  <c r="EN15" i="41"/>
  <c r="DD15" i="41"/>
  <c r="DT15" i="41"/>
  <c r="DX15" i="41"/>
  <c r="DH15" i="41"/>
  <c r="BH15" i="41"/>
  <c r="EJ15" i="41"/>
  <c r="AV15" i="41"/>
  <c r="ER15" i="41"/>
  <c r="P15" i="41"/>
  <c r="H15" i="41"/>
  <c r="T15" i="41"/>
  <c r="GF15" i="41"/>
  <c r="CJ15" i="41"/>
  <c r="BX15" i="41"/>
  <c r="FL15" i="41"/>
  <c r="AJ15" i="41"/>
  <c r="X15" i="41"/>
  <c r="FT15" i="41"/>
  <c r="DP15" i="41"/>
  <c r="EV15" i="41"/>
  <c r="GB15" i="41"/>
  <c r="AB15" i="41"/>
  <c r="GV15" i="41"/>
  <c r="FX15" i="41"/>
  <c r="CZ15" i="41"/>
  <c r="BT15" i="41"/>
  <c r="BD15" i="41"/>
  <c r="FD15" i="41"/>
  <c r="AN15" i="41"/>
  <c r="EF15" i="41"/>
  <c r="DL15" i="41"/>
  <c r="BP15" i="41"/>
  <c r="GJ15" i="41"/>
  <c r="EZ15" i="41"/>
  <c r="AZ15" i="41"/>
  <c r="GN15" i="41"/>
  <c r="AR15" i="41"/>
  <c r="GV18" i="41"/>
  <c r="DX18" i="41"/>
  <c r="ER18" i="41"/>
  <c r="DT18" i="41"/>
  <c r="FH18" i="41"/>
  <c r="EF18" i="41"/>
  <c r="P18" i="41"/>
  <c r="GF18" i="41"/>
  <c r="CF18" i="41"/>
  <c r="H18" i="41"/>
  <c r="FL18" i="41"/>
  <c r="FT18" i="41"/>
  <c r="GJ18" i="41"/>
  <c r="AF18" i="41"/>
  <c r="L18" i="41"/>
  <c r="GN18" i="41"/>
  <c r="DP18" i="41"/>
  <c r="T18" i="41"/>
  <c r="FD18" i="41"/>
  <c r="GB18" i="41"/>
  <c r="BX18" i="41"/>
  <c r="EN18" i="41"/>
  <c r="BX29" i="41"/>
  <c r="BP29" i="41"/>
  <c r="EF29" i="41"/>
  <c r="T30" i="41"/>
  <c r="DH30" i="41"/>
  <c r="BL30" i="41"/>
  <c r="AF39" i="41"/>
  <c r="GV40" i="41"/>
  <c r="GJ40" i="41"/>
  <c r="FL41" i="41"/>
  <c r="DP40" i="41"/>
  <c r="GJ29" i="41"/>
  <c r="BD30" i="41"/>
  <c r="AZ39" i="41"/>
  <c r="CV40" i="41"/>
  <c r="CR22" i="41"/>
  <c r="EF23" i="41"/>
  <c r="BL24" i="41"/>
  <c r="GF24" i="41"/>
  <c r="L28" i="41"/>
  <c r="FT30" i="41"/>
  <c r="AZ32" i="41"/>
  <c r="BX45" i="41"/>
  <c r="BX46" i="41" s="1"/>
  <c r="BD33" i="41"/>
  <c r="GB21" i="41"/>
  <c r="CZ22" i="41"/>
  <c r="DD22" i="41"/>
  <c r="L23" i="41"/>
  <c r="CN24" i="41"/>
  <c r="FD24" i="41"/>
  <c r="BX27" i="41"/>
  <c r="CN32" i="41"/>
  <c r="FT32" i="41"/>
  <c r="BD42" i="41"/>
  <c r="DX33" i="41"/>
  <c r="EZ27" i="41"/>
  <c r="AR18" i="41"/>
  <c r="AZ18" i="41"/>
  <c r="CR18" i="41"/>
  <c r="EJ19" i="41"/>
  <c r="BX19" i="41"/>
  <c r="P19" i="41"/>
  <c r="BP19" i="41"/>
  <c r="BL19" i="41"/>
  <c r="H19" i="41"/>
  <c r="GN19" i="41"/>
  <c r="GB19" i="41"/>
  <c r="EF19" i="41"/>
  <c r="BT19" i="41"/>
  <c r="DT19" i="41"/>
  <c r="DP19" i="41"/>
  <c r="T19" i="41"/>
  <c r="FX19" i="41"/>
  <c r="CZ19" i="41"/>
  <c r="DH19" i="41"/>
  <c r="AB19" i="41"/>
  <c r="FD19" i="41"/>
  <c r="AR19" i="41"/>
  <c r="BD19" i="41"/>
  <c r="GZ19" i="41"/>
  <c r="FP19" i="41"/>
  <c r="CR19" i="41"/>
  <c r="AV19" i="41"/>
  <c r="AZ19" i="41"/>
  <c r="CV19" i="41"/>
  <c r="BH19" i="41"/>
  <c r="FL20" i="41"/>
  <c r="DX20" i="41"/>
  <c r="CJ20" i="41"/>
  <c r="EN23" i="41"/>
  <c r="P23" i="41"/>
  <c r="BL23" i="41"/>
  <c r="ER23" i="41"/>
  <c r="BT23" i="41"/>
  <c r="DP29" i="41"/>
  <c r="BT29" i="41"/>
  <c r="BD29" i="41"/>
  <c r="FL29" i="41"/>
  <c r="AZ29" i="41"/>
  <c r="L29" i="41"/>
  <c r="AR29" i="41"/>
  <c r="CB29" i="41"/>
  <c r="FD29" i="41"/>
  <c r="DD29" i="41"/>
  <c r="ER29" i="41"/>
  <c r="FT29" i="41"/>
  <c r="GV29" i="41"/>
  <c r="EN30" i="41"/>
  <c r="EJ30" i="41"/>
  <c r="DL30" i="41"/>
  <c r="FL30" i="41"/>
  <c r="BP30" i="41"/>
  <c r="DH39" i="41"/>
  <c r="EF39" i="41"/>
  <c r="P39" i="41"/>
  <c r="BT39" i="41"/>
  <c r="AF40" i="41"/>
  <c r="H40" i="41"/>
  <c r="BL40" i="41"/>
  <c r="EF22" i="41"/>
  <c r="AJ22" i="41"/>
  <c r="EZ22" i="41"/>
  <c r="CB22" i="41"/>
  <c r="CJ22" i="41"/>
  <c r="DX22" i="41"/>
  <c r="FL22" i="41"/>
  <c r="EV22" i="41"/>
  <c r="BX22" i="41"/>
  <c r="BT22" i="41"/>
  <c r="AN22" i="41"/>
  <c r="CN22" i="41"/>
  <c r="FX22" i="41"/>
  <c r="DH22" i="41"/>
  <c r="AB22" i="41"/>
  <c r="EJ22" i="41"/>
  <c r="AF22" i="41"/>
  <c r="DT22" i="41"/>
  <c r="BP22" i="41"/>
  <c r="CV22" i="41"/>
  <c r="CF22" i="41"/>
  <c r="GN22" i="41"/>
  <c r="T22" i="41"/>
  <c r="AR22" i="41"/>
  <c r="L22" i="41"/>
  <c r="FP22" i="41"/>
  <c r="EV23" i="41"/>
  <c r="GB23" i="41"/>
  <c r="CV23" i="41"/>
  <c r="DP23" i="41"/>
  <c r="GZ29" i="41"/>
  <c r="DL29" i="41"/>
  <c r="CJ29" i="41"/>
  <c r="EN29" i="41"/>
  <c r="DT29" i="41"/>
  <c r="DH29" i="41"/>
  <c r="FX30" i="41"/>
  <c r="DT30" i="41"/>
  <c r="FP30" i="41"/>
  <c r="GN39" i="41"/>
  <c r="EZ39" i="41"/>
  <c r="AV39" i="41"/>
  <c r="AJ40" i="41"/>
  <c r="GF40" i="41"/>
  <c r="FT23" i="41"/>
  <c r="BP23" i="41"/>
  <c r="GZ23" i="41"/>
  <c r="AV23" i="41"/>
  <c r="BX23" i="41"/>
  <c r="EZ23" i="41"/>
  <c r="X23" i="41"/>
  <c r="GN23" i="41"/>
  <c r="FX23" i="41"/>
  <c r="FH23" i="41"/>
  <c r="DT23" i="41"/>
  <c r="DL23" i="41"/>
  <c r="AB23" i="41"/>
  <c r="DX23" i="41"/>
  <c r="GN29" i="41"/>
  <c r="AJ29" i="41"/>
  <c r="AB29" i="41"/>
  <c r="H29" i="41"/>
  <c r="BL29" i="41"/>
  <c r="CF29" i="41"/>
  <c r="CR29" i="41"/>
  <c r="CV29" i="41"/>
  <c r="EJ29" i="41"/>
  <c r="CN29" i="41"/>
  <c r="T29" i="41"/>
  <c r="CZ29" i="41"/>
  <c r="P30" i="41"/>
  <c r="CJ30" i="41"/>
  <c r="BH39" i="41"/>
  <c r="CF39" i="41"/>
  <c r="AR40" i="41"/>
  <c r="CN33" i="41"/>
  <c r="FD39" i="41"/>
  <c r="DL40" i="41"/>
  <c r="GB30" i="41"/>
  <c r="AJ39" i="41"/>
  <c r="EN22" i="41"/>
  <c r="GV23" i="41"/>
  <c r="AR23" i="41"/>
  <c r="CV24" i="41"/>
  <c r="CR24" i="41"/>
  <c r="BD28" i="41"/>
  <c r="AV30" i="41"/>
  <c r="FD32" i="41"/>
  <c r="DX42" i="41"/>
  <c r="DL33" i="41"/>
  <c r="FD22" i="41"/>
  <c r="DD23" i="41"/>
  <c r="FX24" i="41"/>
  <c r="GZ24" i="41"/>
  <c r="CV27" i="41"/>
  <c r="BH32" i="41"/>
  <c r="EZ30" i="41"/>
  <c r="DT32" i="41"/>
  <c r="AV33" i="41"/>
  <c r="EJ40" i="41"/>
  <c r="L41" i="41"/>
  <c r="P41" i="41"/>
  <c r="DP41" i="41"/>
  <c r="BH42" i="41"/>
  <c r="EV42" i="41"/>
  <c r="CB42" i="41"/>
  <c r="X42" i="41"/>
  <c r="AZ42" i="41"/>
  <c r="CZ42" i="41"/>
  <c r="GF42" i="41"/>
  <c r="FX42" i="41"/>
  <c r="DT42" i="41"/>
  <c r="EJ42" i="41"/>
  <c r="FH42" i="41"/>
  <c r="FL45" i="41"/>
  <c r="FL46" i="41" s="1"/>
  <c r="EZ45" i="41"/>
  <c r="EZ46" i="41" s="1"/>
  <c r="FP28" i="41"/>
  <c r="CN28" i="41"/>
  <c r="BP28" i="41"/>
  <c r="DD28" i="41"/>
  <c r="CR28" i="41"/>
  <c r="EN28" i="41"/>
  <c r="BL28" i="41"/>
  <c r="FD28" i="41"/>
  <c r="BH28" i="41"/>
  <c r="FT28" i="41"/>
  <c r="AV28" i="41"/>
  <c r="DL28" i="41"/>
  <c r="FX28" i="41"/>
  <c r="BX28" i="41"/>
  <c r="DX28" i="41"/>
  <c r="GZ28" i="41"/>
  <c r="H28" i="41"/>
  <c r="GJ28" i="41"/>
  <c r="FL28" i="41"/>
  <c r="GF28" i="41"/>
  <c r="CZ28" i="41"/>
  <c r="DT28" i="41"/>
  <c r="AB28" i="41"/>
  <c r="AJ28" i="41"/>
  <c r="CJ28" i="41"/>
  <c r="EJ28" i="41"/>
  <c r="EZ28" i="41"/>
  <c r="AR28" i="41"/>
  <c r="DH28" i="41"/>
  <c r="AN29" i="41"/>
  <c r="GB29" i="41"/>
  <c r="P29" i="41"/>
  <c r="DX29" i="41"/>
  <c r="X29" i="41"/>
  <c r="GF29" i="41"/>
  <c r="AV29" i="41"/>
  <c r="FH29" i="41"/>
  <c r="AF29" i="41"/>
  <c r="FP29" i="41"/>
  <c r="BH29" i="41"/>
  <c r="CZ30" i="41"/>
  <c r="DP30" i="41"/>
  <c r="DX30" i="41"/>
  <c r="BD39" i="41"/>
  <c r="GV39" i="41"/>
  <c r="GF39" i="41"/>
  <c r="AB40" i="41"/>
  <c r="DD39" i="41"/>
  <c r="GJ39" i="41"/>
  <c r="H39" i="41"/>
  <c r="DL39" i="41"/>
  <c r="CV39" i="41"/>
  <c r="FX39" i="41"/>
  <c r="BX39" i="41"/>
  <c r="CB39" i="41"/>
  <c r="AB39" i="41"/>
  <c r="AJ37" i="41"/>
  <c r="EV39" i="41"/>
  <c r="CZ39" i="41"/>
  <c r="EN39" i="41"/>
  <c r="CN39" i="41"/>
  <c r="X39" i="41"/>
  <c r="FD40" i="41"/>
  <c r="GN40" i="41"/>
  <c r="P40" i="41"/>
  <c r="EZ40" i="41"/>
  <c r="ER40" i="41"/>
  <c r="FT38" i="41"/>
  <c r="BT38" i="41"/>
  <c r="AR38" i="41"/>
  <c r="ER38" i="41"/>
  <c r="GF38" i="41"/>
  <c r="GZ38" i="41"/>
  <c r="BD38" i="41"/>
  <c r="CZ38" i="41"/>
  <c r="CN38" i="41"/>
  <c r="AN38" i="41"/>
  <c r="GJ38" i="41"/>
  <c r="AV38" i="41"/>
  <c r="X38" i="41"/>
  <c r="BH38" i="41"/>
  <c r="DP38" i="41"/>
  <c r="FD38" i="41"/>
  <c r="FH38" i="41"/>
  <c r="GB38" i="41"/>
  <c r="CB38" i="41"/>
  <c r="GN38" i="41"/>
  <c r="EF40" i="41"/>
  <c r="DD40" i="41"/>
  <c r="GF41" i="41"/>
  <c r="FT41" i="41"/>
  <c r="DT41" i="41"/>
  <c r="EJ41" i="41"/>
  <c r="GV41" i="41"/>
  <c r="AN42" i="41"/>
  <c r="FP42" i="41"/>
  <c r="L42" i="41"/>
  <c r="EF42" i="41"/>
  <c r="CN42" i="41"/>
  <c r="AJ45" i="41"/>
  <c r="AJ46" i="41" s="1"/>
  <c r="DT38" i="41"/>
  <c r="EJ38" i="41"/>
  <c r="H38" i="41"/>
  <c r="AB38" i="41"/>
  <c r="DL38" i="41"/>
  <c r="FT39" i="41"/>
  <c r="FL39" i="41"/>
  <c r="CR39" i="41"/>
  <c r="CR2" i="41" s="1"/>
  <c r="EJ39" i="41"/>
  <c r="DT39" i="41"/>
  <c r="BP39" i="41"/>
  <c r="AN39" i="41"/>
  <c r="GB39" i="41"/>
  <c r="AR39" i="41"/>
  <c r="GZ40" i="41"/>
  <c r="EV29" i="41"/>
  <c r="AR30" i="41"/>
  <c r="CN40" i="41"/>
  <c r="GV22" i="41"/>
  <c r="AZ23" i="41"/>
  <c r="ER24" i="41"/>
  <c r="DT24" i="41"/>
  <c r="GZ27" i="41"/>
  <c r="GZ32" i="41"/>
  <c r="DH32" i="41"/>
  <c r="EZ42" i="41"/>
  <c r="CJ33" i="41"/>
  <c r="H24" i="41"/>
  <c r="L24" i="41"/>
  <c r="H27" i="41"/>
  <c r="GV28" i="41"/>
  <c r="CR30" i="41"/>
  <c r="DL32" i="41"/>
  <c r="GB42" i="41"/>
  <c r="GV33" i="41"/>
  <c r="DL27" i="41"/>
  <c r="AV27" i="41"/>
  <c r="CR27" i="41"/>
  <c r="GB27" i="41"/>
  <c r="GF27" i="41"/>
  <c r="BL27" i="41"/>
  <c r="GJ27" i="41"/>
  <c r="CB27" i="41"/>
  <c r="BD27" i="41"/>
  <c r="X27" i="41"/>
  <c r="DD27" i="41"/>
  <c r="P27" i="41"/>
  <c r="CN27" i="41"/>
  <c r="DP27" i="41"/>
  <c r="AN27" i="41"/>
  <c r="BH27" i="41"/>
  <c r="DT27" i="41"/>
  <c r="DX27" i="41"/>
  <c r="CF27" i="41"/>
  <c r="AR27" i="41"/>
  <c r="AB27" i="41"/>
  <c r="FP27" i="41"/>
  <c r="CZ27" i="41"/>
  <c r="L27" i="41"/>
  <c r="FD27" i="41"/>
  <c r="FT27" i="41"/>
  <c r="FL27" i="41"/>
  <c r="BP27" i="41"/>
  <c r="GV27" i="41"/>
  <c r="T27" i="41"/>
  <c r="AZ27" i="41"/>
  <c r="AF27" i="41"/>
  <c r="DH27" i="41"/>
  <c r="CJ27" i="41"/>
  <c r="EF27" i="41"/>
  <c r="ER27" i="41"/>
  <c r="X28" i="41"/>
  <c r="FH28" i="41"/>
  <c r="CV28" i="41"/>
  <c r="GN28" i="41"/>
  <c r="DP28" i="41"/>
  <c r="AN28" i="41"/>
  <c r="BP32" i="41"/>
  <c r="EJ32" i="41"/>
  <c r="GJ32" i="41"/>
  <c r="AZ30" i="41"/>
  <c r="FD30" i="41"/>
  <c r="L30" i="41"/>
  <c r="CB30" i="41"/>
  <c r="DD30" i="41"/>
  <c r="CZ32" i="41"/>
  <c r="FL32" i="41"/>
  <c r="BD32" i="41"/>
  <c r="CR32" i="41"/>
  <c r="ER32" i="41"/>
  <c r="CZ41" i="41"/>
  <c r="H42" i="41"/>
  <c r="DD42" i="41"/>
  <c r="CJ45" i="41"/>
  <c r="CJ46" i="41" s="1"/>
  <c r="T33" i="41"/>
  <c r="BP33" i="41"/>
  <c r="AJ33" i="41"/>
  <c r="L33" i="41"/>
  <c r="FL33" i="41"/>
  <c r="AB33" i="41"/>
  <c r="DH33" i="41"/>
  <c r="FH40" i="41"/>
  <c r="GF31" i="41"/>
  <c r="ER31" i="41"/>
  <c r="DD31" i="41"/>
  <c r="X31" i="41"/>
  <c r="EN31" i="41"/>
  <c r="CN31" i="41"/>
  <c r="H31" i="41"/>
  <c r="EF31" i="41"/>
  <c r="CF31" i="41"/>
  <c r="GJ31" i="41"/>
  <c r="AB31" i="41"/>
  <c r="FL31" i="41"/>
  <c r="T31" i="41"/>
  <c r="CB31" i="41"/>
  <c r="FX31" i="41"/>
  <c r="DX31" i="41"/>
  <c r="P31" i="41"/>
  <c r="BX31" i="41"/>
  <c r="AR31" i="41"/>
  <c r="BH31" i="41"/>
  <c r="GN31" i="41"/>
  <c r="DL31" i="41"/>
  <c r="AF31" i="41"/>
  <c r="FT31" i="41"/>
  <c r="AN31" i="41"/>
  <c r="DH31" i="41"/>
  <c r="CV31" i="41"/>
  <c r="EJ31" i="41"/>
  <c r="CJ31" i="41"/>
  <c r="CZ31" i="41"/>
  <c r="AJ31" i="41"/>
  <c r="EZ31" i="41"/>
  <c r="AZ31" i="41"/>
  <c r="AV31" i="41"/>
  <c r="EV31" i="41"/>
  <c r="L31" i="41"/>
  <c r="CR31" i="41"/>
  <c r="DP31" i="41"/>
  <c r="BT31" i="41"/>
  <c r="GB31" i="41"/>
  <c r="GZ31" i="41"/>
  <c r="DT31" i="41"/>
  <c r="BL31" i="41"/>
  <c r="FP31" i="41"/>
  <c r="BP31" i="41"/>
  <c r="GV31" i="41"/>
  <c r="FD31" i="41"/>
  <c r="BD31" i="41"/>
  <c r="EF32" i="41"/>
  <c r="FX32" i="41"/>
  <c r="FP32" i="41"/>
  <c r="EV32" i="41"/>
  <c r="AB32" i="41"/>
  <c r="DD32" i="41"/>
  <c r="FH32" i="41"/>
  <c r="CB40" i="41"/>
  <c r="X22" i="41"/>
  <c r="CR23" i="41"/>
  <c r="EN24" i="41"/>
  <c r="BD24" i="41"/>
  <c r="FX27" i="41"/>
  <c r="CB28" i="41"/>
  <c r="CN30" i="41"/>
  <c r="DP32" i="41"/>
  <c r="GZ33" i="41"/>
  <c r="DH40" i="41"/>
  <c r="GB22" i="41"/>
  <c r="AZ22" i="41"/>
  <c r="EJ23" i="41"/>
  <c r="DH23" i="41"/>
  <c r="AN24" i="41"/>
  <c r="CJ24" i="41"/>
  <c r="GB28" i="41"/>
  <c r="X32" i="41"/>
  <c r="GN30" i="41"/>
  <c r="GB41" i="41"/>
  <c r="DP33" i="41"/>
  <c r="AF32" i="41"/>
  <c r="DX32" i="41"/>
  <c r="CJ32" i="41"/>
  <c r="P32" i="41"/>
  <c r="BL32" i="41"/>
  <c r="FP41" i="41"/>
  <c r="DL42" i="41"/>
  <c r="DH42" i="41"/>
  <c r="BL42" i="41"/>
  <c r="GZ42" i="41"/>
  <c r="BH33" i="41"/>
  <c r="AR33" i="41"/>
  <c r="FD33" i="41"/>
  <c r="CF33" i="41"/>
  <c r="FX33" i="41"/>
  <c r="CB33" i="41"/>
  <c r="CV33" i="41"/>
  <c r="FT36" i="41"/>
  <c r="FX40" i="41"/>
  <c r="L36" i="41"/>
  <c r="DP36" i="41"/>
  <c r="GV36" i="41"/>
  <c r="DD36" i="41"/>
  <c r="CR36" i="41"/>
  <c r="FP36" i="41"/>
  <c r="CN36" i="41"/>
  <c r="BT36" i="41"/>
  <c r="CZ36" i="41"/>
  <c r="DL36" i="41"/>
  <c r="EF36" i="41"/>
  <c r="CB36" i="41"/>
  <c r="BP36" i="41"/>
  <c r="H36" i="41"/>
  <c r="DH36" i="41"/>
  <c r="EV36" i="41"/>
  <c r="CJ36" i="41"/>
  <c r="ER36" i="41"/>
  <c r="DT36" i="41"/>
  <c r="EJ36" i="41"/>
  <c r="BH36" i="41"/>
  <c r="FX36" i="41"/>
  <c r="GB36" i="41"/>
  <c r="EZ36" i="41"/>
  <c r="AB36" i="41"/>
  <c r="FD36" i="41"/>
  <c r="X36" i="41"/>
  <c r="DX36" i="41"/>
  <c r="GZ36" i="41"/>
  <c r="AR36" i="41"/>
  <c r="BX36" i="41"/>
  <c r="FH36" i="41"/>
  <c r="EN37" i="41"/>
  <c r="DP37" i="41"/>
  <c r="GV37" i="41"/>
  <c r="DX37" i="41"/>
  <c r="AZ37" i="41"/>
  <c r="FX37" i="41"/>
  <c r="CZ37" i="41"/>
  <c r="DL37" i="41"/>
  <c r="AF37" i="41"/>
  <c r="DH37" i="41"/>
  <c r="EJ37" i="41"/>
  <c r="BL37" i="41"/>
  <c r="BP37" i="41"/>
  <c r="FL37" i="41"/>
  <c r="BX37" i="41"/>
  <c r="EV37" i="41"/>
  <c r="ER37" i="41"/>
  <c r="EF37" i="41"/>
  <c r="FD37" i="41"/>
  <c r="DT37" i="41"/>
  <c r="CR37" i="41"/>
  <c r="H37" i="41"/>
  <c r="BD37" i="41"/>
  <c r="BT37" i="41"/>
  <c r="CV37" i="41"/>
  <c r="AN37" i="41"/>
  <c r="GF37" i="41"/>
  <c r="FT37" i="41"/>
  <c r="GB37" i="41"/>
  <c r="AR37" i="41"/>
  <c r="P37" i="41"/>
  <c r="GZ37" i="41"/>
  <c r="FP37" i="41"/>
  <c r="GN37" i="41"/>
  <c r="AV37" i="41"/>
  <c r="DD37" i="41"/>
  <c r="T37" i="41"/>
  <c r="X37" i="41"/>
  <c r="CN37" i="41"/>
  <c r="CB37" i="41"/>
  <c r="EZ37" i="41"/>
  <c r="L37" i="41"/>
  <c r="AB37" i="41"/>
  <c r="BH37" i="41"/>
  <c r="GJ37" i="41"/>
  <c r="CJ37" i="41"/>
  <c r="CF37" i="41"/>
  <c r="FL40" i="41"/>
  <c r="X40" i="41"/>
  <c r="EN40" i="41"/>
  <c r="CF40" i="41"/>
  <c r="L40" i="41"/>
  <c r="AZ40" i="41"/>
  <c r="BH40" i="41"/>
  <c r="T40" i="41"/>
  <c r="GN41" i="41"/>
  <c r="CB41" i="41"/>
  <c r="DL41" i="41"/>
  <c r="H41" i="41"/>
  <c r="AZ41" i="41"/>
  <c r="CV41" i="41"/>
  <c r="ER41" i="41"/>
  <c r="AR41" i="41"/>
  <c r="DX41" i="41"/>
  <c r="AN41" i="41"/>
  <c r="EV40" i="41"/>
  <c r="L39" i="41"/>
  <c r="FX29" i="41"/>
  <c r="AJ30" i="41"/>
  <c r="DX39" i="41"/>
  <c r="BD22" i="41"/>
  <c r="CJ23" i="41"/>
  <c r="FP23" i="41"/>
  <c r="EF24" i="41"/>
  <c r="P24" i="41"/>
  <c r="EF28" i="41"/>
  <c r="BX32" i="41"/>
  <c r="GF30" i="41"/>
  <c r="AJ41" i="41"/>
  <c r="X33" i="41"/>
  <c r="BT40" i="41"/>
  <c r="H22" i="41"/>
  <c r="FT22" i="41"/>
  <c r="AF23" i="41"/>
  <c r="BD23" i="41"/>
  <c r="T24" i="41"/>
  <c r="CZ24" i="41"/>
  <c r="FH27" i="41"/>
  <c r="CF28" i="41"/>
  <c r="GB32" i="41"/>
  <c r="BT32" i="41"/>
  <c r="EN41" i="41"/>
  <c r="GB33" i="41"/>
  <c r="GB40" i="41"/>
  <c r="X41" i="41"/>
  <c r="DH41" i="41"/>
  <c r="BP41" i="41"/>
  <c r="T41" i="41"/>
  <c r="CF41" i="41"/>
  <c r="EF41" i="41"/>
  <c r="AF41" i="41"/>
  <c r="BX41" i="41"/>
  <c r="AR42" i="41"/>
  <c r="GJ42" i="41"/>
  <c r="BT42" i="41"/>
  <c r="BP42" i="41"/>
  <c r="AB42" i="41"/>
  <c r="AJ42" i="41"/>
  <c r="AF42" i="41"/>
  <c r="FL42" i="41"/>
  <c r="AV42" i="41"/>
  <c r="CV42" i="41"/>
  <c r="GN42" i="41"/>
  <c r="CF45" i="41"/>
  <c r="CF46" i="41" s="1"/>
  <c r="BT45" i="41"/>
  <c r="BT46" i="41" s="1"/>
  <c r="AR45" i="41"/>
  <c r="AR46" i="41" s="1"/>
  <c r="CZ45" i="41"/>
  <c r="CZ46" i="41" s="1"/>
  <c r="H45" i="41"/>
  <c r="H46" i="41" s="1"/>
  <c r="P45" i="41"/>
  <c r="P46" i="41" s="1"/>
  <c r="DX45" i="41"/>
  <c r="DX46" i="41" s="1"/>
  <c r="FT45" i="41"/>
  <c r="FT46" i="41" s="1"/>
  <c r="EJ45" i="41"/>
  <c r="EJ46" i="41" s="1"/>
  <c r="FD45" i="41"/>
  <c r="FD46" i="41" s="1"/>
  <c r="BH45" i="41"/>
  <c r="BH46" i="41" s="1"/>
  <c r="FX45" i="41"/>
  <c r="FX46" i="41" s="1"/>
  <c r="BD45" i="41"/>
  <c r="BD46" i="41" s="1"/>
  <c r="AV45" i="41"/>
  <c r="AV46" i="41" s="1"/>
  <c r="GJ45" i="41"/>
  <c r="GJ46" i="41" s="1"/>
  <c r="DL45" i="41"/>
  <c r="DL46" i="41" s="1"/>
  <c r="BL45" i="41"/>
  <c r="BL46" i="41" s="1"/>
  <c r="ER45" i="41"/>
  <c r="ER46" i="41" s="1"/>
  <c r="GF45" i="41"/>
  <c r="GF46" i="41" s="1"/>
  <c r="CB45" i="41"/>
  <c r="CB46" i="41" s="1"/>
  <c r="GB45" i="41"/>
  <c r="GB46" i="41" s="1"/>
  <c r="CV45" i="41"/>
  <c r="CV46" i="41" s="1"/>
  <c r="EN45" i="41"/>
  <c r="EN46" i="41" s="1"/>
  <c r="GN45" i="41"/>
  <c r="GN46" i="41" s="1"/>
  <c r="AZ45" i="41"/>
  <c r="AZ46" i="41" s="1"/>
  <c r="CR45" i="41"/>
  <c r="CR46" i="41" s="1"/>
  <c r="DT45" i="41"/>
  <c r="DT46" i="41" s="1"/>
  <c r="EV45" i="41"/>
  <c r="EV46" i="41" s="1"/>
  <c r="X45" i="41"/>
  <c r="X46" i="41" s="1"/>
  <c r="DH45" i="41"/>
  <c r="DH46" i="41" s="1"/>
  <c r="EF45" i="41"/>
  <c r="EF46" i="41" s="1"/>
  <c r="GV45" i="41"/>
  <c r="GV46" i="41" s="1"/>
  <c r="FH45" i="41"/>
  <c r="FH46" i="41" s="1"/>
  <c r="AB45" i="41"/>
  <c r="AB46" i="41" s="1"/>
  <c r="T45" i="41"/>
  <c r="T46" i="41" s="1"/>
  <c r="DD45" i="41"/>
  <c r="DD46" i="41" s="1"/>
  <c r="AN45" i="41"/>
  <c r="AN46" i="41" s="1"/>
  <c r="AF45" i="41"/>
  <c r="AF46" i="41" s="1"/>
  <c r="CN45" i="41"/>
  <c r="CN46" i="41" s="1"/>
  <c r="DP45" i="41"/>
  <c r="DP46" i="41" s="1"/>
  <c r="FP45" i="41"/>
  <c r="FP46" i="41" s="1"/>
  <c r="GZ45" i="41"/>
  <c r="GZ46" i="41" s="1"/>
  <c r="BP45" i="41"/>
  <c r="BP46" i="41" s="1"/>
  <c r="FH22" i="41"/>
  <c r="CJ39" i="41"/>
  <c r="FD13" i="41"/>
  <c r="FT13" i="41"/>
  <c r="FX13" i="41"/>
  <c r="GZ13" i="41"/>
  <c r="AB13" i="41"/>
  <c r="GN13" i="41"/>
  <c r="AF13" i="41"/>
  <c r="DL13" i="41"/>
  <c r="DD13" i="41"/>
  <c r="GJ13" i="41"/>
  <c r="EZ13" i="41"/>
  <c r="CN13" i="41"/>
  <c r="BP13" i="41"/>
  <c r="T13" i="41"/>
  <c r="AR13" i="41"/>
  <c r="BT13" i="41"/>
  <c r="CF13" i="41"/>
  <c r="BL13" i="41"/>
  <c r="BX13" i="41"/>
  <c r="DH13" i="41"/>
  <c r="L13" i="41"/>
  <c r="BD13" i="41"/>
  <c r="EJ13" i="41"/>
  <c r="EN13" i="41"/>
  <c r="CR13" i="41"/>
  <c r="BD18" i="41"/>
  <c r="CN18" i="41"/>
  <c r="FP18" i="41"/>
  <c r="CB18" i="41"/>
  <c r="BT18" i="41"/>
  <c r="GZ18" i="41"/>
  <c r="DH18" i="41"/>
  <c r="EZ18" i="41"/>
  <c r="T28" i="41"/>
  <c r="ER28" i="41"/>
  <c r="CV32" i="41"/>
  <c r="GN32" i="41"/>
  <c r="BX30" i="41"/>
  <c r="CF30" i="41"/>
  <c r="BT30" i="41"/>
  <c r="AR32" i="41"/>
  <c r="AV32" i="41"/>
  <c r="BL41" i="41"/>
  <c r="FT42" i="41"/>
  <c r="EV33" i="41"/>
  <c r="EF33" i="41"/>
  <c r="EN33" i="41"/>
  <c r="CR33" i="41"/>
  <c r="AN36" i="41"/>
  <c r="T39" i="41"/>
  <c r="EZ29" i="41"/>
  <c r="FH39" i="41"/>
  <c r="BX40" i="41"/>
  <c r="GF22" i="41"/>
  <c r="H23" i="41"/>
  <c r="BX24" i="41"/>
  <c r="AB24" i="41"/>
  <c r="BT28" i="41"/>
  <c r="AJ32" i="41"/>
  <c r="GV32" i="41"/>
  <c r="P42" i="41"/>
  <c r="DT33" i="41"/>
  <c r="GJ22" i="41"/>
  <c r="ER22" i="41"/>
  <c r="CN23" i="41"/>
  <c r="BH23" i="41"/>
  <c r="GV24" i="41"/>
  <c r="FL24" i="41"/>
  <c r="EV28" i="41"/>
  <c r="GZ30" i="41"/>
  <c r="AN32" i="41"/>
  <c r="CJ42" i="41"/>
  <c r="BT33" i="41"/>
  <c r="EV27" i="41"/>
  <c r="EJ18" i="41"/>
  <c r="BP18" i="41"/>
  <c r="BL18" i="41"/>
  <c r="DL18" i="41"/>
  <c r="AJ18" i="41"/>
  <c r="AB18" i="41"/>
  <c r="FX18" i="41"/>
  <c r="CV18" i="41"/>
  <c r="X18" i="41"/>
  <c r="BH18" i="41"/>
  <c r="DD18" i="41"/>
  <c r="CJ18" i="41"/>
  <c r="CZ18" i="41"/>
  <c r="EV18" i="41"/>
  <c r="AV18" i="41"/>
  <c r="AN18" i="41"/>
  <c r="GV19" i="41"/>
  <c r="FL19" i="41"/>
  <c r="DX19" i="41"/>
  <c r="CN19" i="41"/>
  <c r="L19" i="41"/>
  <c r="EZ19" i="41"/>
  <c r="DL19" i="41"/>
  <c r="CB19" i="41"/>
  <c r="AN19" i="41"/>
  <c r="EN19" i="41"/>
  <c r="CJ19" i="41"/>
  <c r="AF19" i="41"/>
  <c r="DD19" i="41"/>
  <c r="FT19" i="41"/>
  <c r="AJ19" i="41"/>
  <c r="ER19" i="41"/>
  <c r="GJ19" i="41"/>
  <c r="GF19" i="41"/>
  <c r="X19" i="41"/>
  <c r="CF19" i="41"/>
  <c r="FH19" i="41"/>
  <c r="EV19" i="41"/>
  <c r="FH20" i="41"/>
  <c r="CF20" i="41"/>
  <c r="EV20" i="41"/>
  <c r="GZ20" i="41"/>
  <c r="DH20" i="41"/>
  <c r="BT20" i="41"/>
  <c r="AB20" i="41"/>
  <c r="EZ20" i="41"/>
  <c r="CZ20" i="41"/>
  <c r="AZ20" i="41"/>
  <c r="CV20" i="41"/>
  <c r="AV20" i="41"/>
  <c r="GV20" i="41"/>
  <c r="ER20" i="41"/>
  <c r="AJ20" i="41"/>
  <c r="BP20" i="41"/>
  <c r="GN20" i="41"/>
  <c r="GB20" i="41"/>
  <c r="BD20" i="41"/>
  <c r="CR20" i="41"/>
  <c r="H20" i="41"/>
  <c r="EF20" i="41"/>
  <c r="BL20" i="41"/>
  <c r="FX20" i="41"/>
  <c r="DP20" i="41"/>
  <c r="GF20" i="41"/>
  <c r="BH20" i="41"/>
  <c r="DL20" i="41"/>
  <c r="T20" i="41"/>
  <c r="BX20" i="41"/>
  <c r="GJ20" i="41"/>
  <c r="FX21" i="41"/>
  <c r="BL22" i="41"/>
  <c r="AV22" i="41"/>
  <c r="GZ22" i="41"/>
  <c r="DP22" i="41"/>
  <c r="DL22" i="41"/>
  <c r="BH22" i="41"/>
  <c r="GJ23" i="41"/>
  <c r="T23" i="41"/>
  <c r="GF23" i="41"/>
  <c r="FD23" i="41"/>
  <c r="AN23" i="41"/>
  <c r="FL23" i="41"/>
  <c r="AJ23" i="41"/>
  <c r="CZ23" i="41"/>
  <c r="DH24" i="41"/>
  <c r="GB24" i="41"/>
  <c r="BT24" i="41"/>
  <c r="CF24" i="41"/>
  <c r="EJ24" i="41"/>
  <c r="FH24" i="41"/>
  <c r="DX24" i="41"/>
  <c r="BP24" i="41"/>
  <c r="AF24" i="41"/>
  <c r="GN24" i="41"/>
  <c r="AJ24" i="41"/>
  <c r="EZ24" i="41"/>
  <c r="DD24" i="41"/>
  <c r="EN27" i="41"/>
  <c r="BT27" i="41"/>
  <c r="AJ27" i="41"/>
  <c r="AF28" i="41"/>
  <c r="AZ28" i="41"/>
  <c r="EN32" i="41"/>
  <c r="CF32" i="41"/>
  <c r="AF30" i="41"/>
  <c r="EV30" i="41"/>
  <c r="L32" i="41"/>
  <c r="GF32" i="41"/>
  <c r="T32" i="41"/>
  <c r="FD42" i="41"/>
  <c r="CR42" i="41"/>
  <c r="DD33" i="41"/>
  <c r="AN33" i="41"/>
  <c r="BX33" i="41"/>
  <c r="GJ33" i="41"/>
  <c r="BL39" i="41"/>
  <c r="BD40" i="41"/>
  <c r="FX41" i="41"/>
  <c r="DP39" i="41"/>
  <c r="FT40" i="41"/>
  <c r="BH30" i="41"/>
  <c r="GZ39" i="41"/>
  <c r="P22" i="41"/>
  <c r="CB23" i="41"/>
  <c r="FP24" i="41"/>
  <c r="AR24" i="41"/>
  <c r="EJ27" i="41"/>
  <c r="CB32" i="41"/>
  <c r="X30" i="41"/>
  <c r="H32" i="41"/>
  <c r="AF33" i="41"/>
  <c r="CF23" i="41"/>
  <c r="X24" i="41"/>
  <c r="EV24" i="41"/>
  <c r="AZ24" i="41"/>
  <c r="P28" i="41"/>
  <c r="AB30" i="41"/>
  <c r="EZ32" i="41"/>
  <c r="EZ33" i="41"/>
  <c r="P33" i="41"/>
  <c r="GN27" i="41"/>
  <c r="CF38" i="41"/>
  <c r="AF38" i="41"/>
  <c r="FL14" i="41"/>
  <c r="ER33" i="41"/>
  <c r="ER2" i="41" s="1"/>
  <c r="GF33" i="41"/>
  <c r="EJ33" i="41"/>
  <c r="AZ38" i="41"/>
  <c r="EF38" i="41"/>
  <c r="DD38" i="41"/>
  <c r="DX40" i="41"/>
  <c r="CZ40" i="41"/>
  <c r="BP40" i="41"/>
  <c r="FD41" i="41"/>
  <c r="EZ41" i="41"/>
  <c r="FH41" i="41"/>
  <c r="CR41" i="41"/>
  <c r="AB41" i="41"/>
  <c r="BH41" i="41"/>
  <c r="CN41" i="41"/>
  <c r="BX42" i="41"/>
  <c r="FH33" i="41"/>
  <c r="T38" i="41"/>
  <c r="BT41" i="41"/>
  <c r="CF42" i="41"/>
  <c r="EN42" i="41"/>
  <c r="T42" i="41"/>
  <c r="P38" i="41"/>
  <c r="EV38" i="41"/>
  <c r="CJ38" i="41"/>
  <c r="FP39" i="41"/>
  <c r="AN40" i="41"/>
  <c r="FT33" i="41"/>
  <c r="CZ33" i="41"/>
  <c r="EN38" i="41"/>
  <c r="BP38" i="41"/>
  <c r="CV38" i="41"/>
  <c r="CR40" i="41"/>
  <c r="CJ40" i="41"/>
  <c r="AV41" i="41"/>
  <c r="GZ41" i="41"/>
  <c r="CJ41" i="41"/>
  <c r="GV38" i="41"/>
  <c r="GN33" i="41"/>
  <c r="FP33" i="41"/>
  <c r="H33" i="41"/>
  <c r="L38" i="41"/>
  <c r="EZ38" i="41"/>
  <c r="FL38" i="41"/>
  <c r="CR38" i="41"/>
  <c r="DX38" i="41"/>
  <c r="DT40" i="41"/>
  <c r="DD41" i="41"/>
  <c r="EV41" i="41"/>
  <c r="BD41" i="41"/>
  <c r="GJ41" i="41"/>
  <c r="FP38" i="41"/>
  <c r="BL33" i="41"/>
  <c r="BL38" i="41"/>
  <c r="FX38" i="41"/>
  <c r="ER42" i="41"/>
  <c r="DP42" i="41"/>
  <c r="GV42" i="41"/>
  <c r="L45" i="41"/>
  <c r="L46" i="41" s="1"/>
  <c r="AJ38" i="41"/>
  <c r="BX38" i="41"/>
  <c r="ER39" i="41"/>
  <c r="AZ33" i="41"/>
  <c r="DH38" i="41"/>
  <c r="FH37" i="41"/>
  <c r="C43" i="40"/>
  <c r="AJ16" i="41" l="1"/>
  <c r="BH16" i="41"/>
  <c r="GB16" i="41"/>
  <c r="P16" i="41"/>
  <c r="EF16" i="41"/>
  <c r="ER16" i="41"/>
  <c r="DX16" i="41"/>
  <c r="BP43" i="41"/>
  <c r="FH16" i="41"/>
  <c r="CF25" i="41"/>
  <c r="DP25" i="41"/>
  <c r="H34" i="41"/>
  <c r="DL34" i="41"/>
  <c r="GJ34" i="41"/>
  <c r="CB34" i="41"/>
  <c r="BD34" i="41"/>
  <c r="FH25" i="41"/>
  <c r="FT16" i="41"/>
  <c r="DD16" i="41"/>
  <c r="BX16" i="41"/>
  <c r="BD25" i="41"/>
  <c r="FP25" i="41"/>
  <c r="BT25" i="41"/>
  <c r="GZ25" i="41"/>
  <c r="DH25" i="41"/>
  <c r="AN43" i="41"/>
  <c r="EV34" i="41"/>
  <c r="EJ25" i="41"/>
  <c r="BL25" i="41"/>
  <c r="AJ25" i="41"/>
  <c r="AB25" i="41"/>
  <c r="FX25" i="41"/>
  <c r="CV25" i="41"/>
  <c r="X25" i="41"/>
  <c r="BH25" i="41"/>
  <c r="DD25" i="41"/>
  <c r="CZ25" i="41"/>
  <c r="EV25" i="41"/>
  <c r="AV25" i="41"/>
  <c r="GR16" i="41"/>
  <c r="EB16" i="41"/>
  <c r="H16" i="41"/>
  <c r="H49" i="41"/>
  <c r="EB34" i="41"/>
  <c r="GR34" i="41"/>
  <c r="GR43" i="41"/>
  <c r="EB43" i="41"/>
  <c r="GJ16" i="41"/>
  <c r="GF16" i="41"/>
  <c r="BL16" i="41"/>
  <c r="DP16" i="41"/>
  <c r="FX16" i="41"/>
  <c r="BD16" i="41"/>
  <c r="CJ16" i="41"/>
  <c r="AB16" i="41"/>
  <c r="X16" i="41"/>
  <c r="FD16" i="41"/>
  <c r="AN16" i="41"/>
  <c r="AV16" i="41"/>
  <c r="EZ16" i="41"/>
  <c r="T16" i="41"/>
  <c r="EN16" i="41"/>
  <c r="AZ16" i="41"/>
  <c r="EV16" i="41"/>
  <c r="FL16" i="41"/>
  <c r="EJ16" i="41"/>
  <c r="DL16" i="41"/>
  <c r="CZ16" i="41"/>
  <c r="CR16" i="41"/>
  <c r="L16" i="41"/>
  <c r="CN16" i="41"/>
  <c r="GV16" i="41"/>
  <c r="GZ16" i="41"/>
  <c r="DT16" i="41"/>
  <c r="AV43" i="41"/>
  <c r="BL43" i="41"/>
  <c r="FL43" i="41"/>
  <c r="GN43" i="41"/>
  <c r="GF43" i="41"/>
  <c r="EN43" i="41"/>
  <c r="AJ43" i="41"/>
  <c r="BD43" i="41"/>
  <c r="T43" i="41"/>
  <c r="AF43" i="41"/>
  <c r="GJ43" i="41"/>
  <c r="P43" i="41"/>
  <c r="AZ43" i="41"/>
  <c r="CF43" i="41"/>
  <c r="CV43" i="41"/>
  <c r="FT25" i="41"/>
  <c r="AF25" i="41"/>
  <c r="GN25" i="41"/>
  <c r="T25" i="41"/>
  <c r="GF34" i="41"/>
  <c r="FP43" i="41"/>
  <c r="EF43" i="41"/>
  <c r="EV43" i="41"/>
  <c r="BH43" i="41"/>
  <c r="FD43" i="41"/>
  <c r="BX43" i="41"/>
  <c r="EB25" i="41"/>
  <c r="GR25" i="41"/>
  <c r="FH34" i="41"/>
  <c r="CB16" i="41"/>
  <c r="CF16" i="41"/>
  <c r="AF16" i="41"/>
  <c r="DH16" i="41"/>
  <c r="BT16" i="41"/>
  <c r="BP16" i="41"/>
  <c r="GN16" i="41"/>
  <c r="AR16" i="41"/>
  <c r="GV25" i="41"/>
  <c r="DX25" i="41"/>
  <c r="ER25" i="41"/>
  <c r="DT25" i="41"/>
  <c r="EF25" i="41"/>
  <c r="P25" i="41"/>
  <c r="GF25" i="41"/>
  <c r="H25" i="41"/>
  <c r="FL25" i="41"/>
  <c r="GJ25" i="41"/>
  <c r="L25" i="41"/>
  <c r="AV34" i="41"/>
  <c r="BL34" i="41"/>
  <c r="DD43" i="41"/>
  <c r="CZ43" i="41"/>
  <c r="H43" i="41"/>
  <c r="DT43" i="41"/>
  <c r="EZ43" i="41"/>
  <c r="AR43" i="41"/>
  <c r="CB25" i="41"/>
  <c r="EZ25" i="41"/>
  <c r="CJ25" i="41"/>
  <c r="FD25" i="41"/>
  <c r="GB25" i="41"/>
  <c r="BX25" i="41"/>
  <c r="EN25" i="41"/>
  <c r="BX34" i="41"/>
  <c r="EZ34" i="41"/>
  <c r="AZ25" i="41"/>
  <c r="CR25" i="41"/>
  <c r="GB34" i="41"/>
  <c r="CN43" i="41"/>
  <c r="CB43" i="41"/>
  <c r="CJ43" i="41"/>
  <c r="GB43" i="41"/>
  <c r="GZ43" i="41"/>
  <c r="CV34" i="41"/>
  <c r="GZ34" i="41"/>
  <c r="CR34" i="41"/>
  <c r="CR43" i="41"/>
  <c r="DL43" i="41"/>
  <c r="DH43" i="41"/>
  <c r="EJ43" i="41"/>
  <c r="AB43" i="41"/>
  <c r="DX43" i="41"/>
  <c r="CN25" i="41"/>
  <c r="AN25" i="41"/>
  <c r="X34" i="41"/>
  <c r="DD34" i="41"/>
  <c r="P34" i="41"/>
  <c r="CN34" i="41"/>
  <c r="DP34" i="41"/>
  <c r="AN34" i="41"/>
  <c r="BH34" i="41"/>
  <c r="DT34" i="41"/>
  <c r="DX34" i="41"/>
  <c r="CF34" i="41"/>
  <c r="AB34" i="41"/>
  <c r="FP34" i="41"/>
  <c r="CZ34" i="41"/>
  <c r="L34" i="41"/>
  <c r="FD34" i="41"/>
  <c r="FT34" i="41"/>
  <c r="FL34" i="41"/>
  <c r="GV34" i="41"/>
  <c r="T34" i="41"/>
  <c r="AZ34" i="41"/>
  <c r="AF34" i="41"/>
  <c r="DH34" i="41"/>
  <c r="CJ34" i="41"/>
  <c r="EF34" i="41"/>
  <c r="ER34" i="41"/>
  <c r="BP34" i="41"/>
  <c r="FX34" i="41"/>
  <c r="AR34" i="41"/>
  <c r="FT43" i="41"/>
  <c r="L43" i="41"/>
  <c r="DP43" i="41"/>
  <c r="GV43" i="41"/>
  <c r="BT43" i="41"/>
  <c r="ER43" i="41"/>
  <c r="FX43" i="41"/>
  <c r="X43" i="41"/>
  <c r="BP25" i="41"/>
  <c r="EN34" i="41"/>
  <c r="BT34" i="41"/>
  <c r="AJ34" i="41"/>
  <c r="AR25" i="41"/>
  <c r="EJ34" i="41"/>
  <c r="GN34" i="41"/>
  <c r="FH43" i="41"/>
  <c r="DL25" i="41"/>
  <c r="J37" i="128"/>
  <c r="K37" i="128" s="1"/>
  <c r="J36" i="128"/>
  <c r="K36" i="128" s="1"/>
  <c r="J35" i="128"/>
  <c r="K35" i="128" s="1"/>
  <c r="J34" i="128"/>
  <c r="K34" i="128" s="1"/>
  <c r="J33" i="128"/>
  <c r="K33" i="128" s="1"/>
  <c r="J32" i="128"/>
  <c r="K32" i="128" s="1"/>
  <c r="J31" i="128"/>
  <c r="K31" i="128" s="1"/>
  <c r="J30" i="128"/>
  <c r="K30" i="128" s="1"/>
  <c r="J29" i="128"/>
  <c r="K29" i="128" s="1"/>
  <c r="J28" i="128"/>
  <c r="K28" i="128" s="1"/>
  <c r="J27" i="128"/>
  <c r="K27" i="128" s="1"/>
  <c r="J26" i="128"/>
  <c r="K26" i="128" s="1"/>
  <c r="J25" i="128"/>
  <c r="K25" i="128" s="1"/>
  <c r="J24" i="128"/>
  <c r="K24" i="128" s="1"/>
  <c r="J23" i="128"/>
  <c r="K23" i="128" s="1"/>
  <c r="J22" i="128"/>
  <c r="K22" i="128" s="1"/>
  <c r="J21" i="128"/>
  <c r="J20" i="128"/>
  <c r="J19" i="128"/>
  <c r="J18" i="128"/>
  <c r="J17" i="128"/>
  <c r="J16" i="128"/>
  <c r="J15" i="128"/>
  <c r="J14" i="128"/>
  <c r="J13" i="128"/>
  <c r="J12" i="128"/>
  <c r="J11" i="128"/>
  <c r="J10" i="128"/>
  <c r="J9" i="128"/>
  <c r="J8" i="128"/>
  <c r="F8" i="128"/>
  <c r="F9" i="128" s="1"/>
  <c r="D8" i="128"/>
  <c r="A8" i="128"/>
  <c r="A9" i="128" s="1"/>
  <c r="A10" i="128" s="1"/>
  <c r="A11" i="128" s="1"/>
  <c r="A12" i="128" s="1"/>
  <c r="A13" i="128" s="1"/>
  <c r="A14" i="128" s="1"/>
  <c r="A15" i="128" s="1"/>
  <c r="A16" i="128" s="1"/>
  <c r="A17" i="128" s="1"/>
  <c r="A18" i="128" s="1"/>
  <c r="A19" i="128" s="1"/>
  <c r="A20" i="128" s="1"/>
  <c r="A21" i="128" s="1"/>
  <c r="A22" i="128" s="1"/>
  <c r="A23" i="128" s="1"/>
  <c r="A24" i="128" s="1"/>
  <c r="A25" i="128" s="1"/>
  <c r="A26" i="128" s="1"/>
  <c r="A27" i="128" s="1"/>
  <c r="A28" i="128" s="1"/>
  <c r="A29" i="128" s="1"/>
  <c r="A30" i="128" s="1"/>
  <c r="A31" i="128" s="1"/>
  <c r="A32" i="128" s="1"/>
  <c r="A33" i="128" s="1"/>
  <c r="A34" i="128" s="1"/>
  <c r="A35" i="128" s="1"/>
  <c r="A36" i="128" s="1"/>
  <c r="A37" i="128" s="1"/>
  <c r="J7" i="128"/>
  <c r="L4" i="128"/>
  <c r="B33" i="127"/>
  <c r="B34" i="127"/>
  <c r="B35" i="127"/>
  <c r="B36" i="127"/>
  <c r="B37" i="127"/>
  <c r="B38" i="127"/>
  <c r="B39" i="127"/>
  <c r="B40" i="127"/>
  <c r="B41" i="127"/>
  <c r="B42" i="127"/>
  <c r="B43" i="127"/>
  <c r="B44" i="127"/>
  <c r="B45" i="127"/>
  <c r="B46" i="127"/>
  <c r="B47" i="127"/>
  <c r="B48" i="127"/>
  <c r="B49" i="127"/>
  <c r="B50" i="127"/>
  <c r="B51" i="127"/>
  <c r="B52" i="127"/>
  <c r="B53" i="127"/>
  <c r="B54" i="127"/>
  <c r="B55" i="127"/>
  <c r="B56" i="127"/>
  <c r="B57" i="127"/>
  <c r="B58" i="127"/>
  <c r="B59" i="127"/>
  <c r="B60" i="127"/>
  <c r="B61" i="127"/>
  <c r="B62" i="127"/>
  <c r="B63" i="127"/>
  <c r="B64" i="127"/>
  <c r="B65" i="127"/>
  <c r="B66" i="127"/>
  <c r="B67" i="127"/>
  <c r="B68" i="127"/>
  <c r="B69" i="127"/>
  <c r="B70" i="127"/>
  <c r="B71" i="127"/>
  <c r="B9" i="127"/>
  <c r="O87" i="127"/>
  <c r="B75" i="127"/>
  <c r="B74" i="127"/>
  <c r="B73" i="127"/>
  <c r="B72" i="127"/>
  <c r="A9" i="127"/>
  <c r="A10" i="127" s="1"/>
  <c r="A11" i="127" s="1"/>
  <c r="A12" i="127" s="1"/>
  <c r="A13" i="127" s="1"/>
  <c r="A14" i="127" s="1"/>
  <c r="A15" i="127" s="1"/>
  <c r="A16" i="127" s="1"/>
  <c r="A17" i="127" s="1"/>
  <c r="A18" i="127" s="1"/>
  <c r="A19" i="127" s="1"/>
  <c r="A20" i="127" s="1"/>
  <c r="A21" i="127" s="1"/>
  <c r="A22" i="127" s="1"/>
  <c r="A23" i="127" s="1"/>
  <c r="A24" i="127" s="1"/>
  <c r="A25" i="127" s="1"/>
  <c r="A26" i="127" s="1"/>
  <c r="A27" i="127" s="1"/>
  <c r="A28" i="127" s="1"/>
  <c r="K21" i="128" l="1"/>
  <c r="K20" i="128"/>
  <c r="K19" i="128"/>
  <c r="K18" i="128"/>
  <c r="K17" i="128"/>
  <c r="K16" i="128"/>
  <c r="K15" i="128"/>
  <c r="K14" i="128"/>
  <c r="K13" i="128"/>
  <c r="K12" i="128"/>
  <c r="K11" i="128"/>
  <c r="K10" i="128"/>
  <c r="K9" i="128"/>
  <c r="K8" i="128"/>
  <c r="J39" i="128"/>
  <c r="D10" i="128"/>
  <c r="F10" i="128"/>
  <c r="D9" i="128"/>
  <c r="K7" i="128"/>
  <c r="A29" i="127"/>
  <c r="A44" i="127"/>
  <c r="A60" i="127" s="1"/>
  <c r="A76" i="127" s="1"/>
  <c r="K39" i="128" l="1"/>
  <c r="K40" i="128" s="1"/>
  <c r="D11" i="128"/>
  <c r="F11" i="128"/>
  <c r="A45" i="127"/>
  <c r="A61" i="127" s="1"/>
  <c r="A77" i="127" s="1"/>
  <c r="A30" i="127"/>
  <c r="F12" i="128" l="1"/>
  <c r="D12" i="128"/>
  <c r="A31" i="127"/>
  <c r="A46" i="127"/>
  <c r="A62" i="127" s="1"/>
  <c r="A78" i="127" s="1"/>
  <c r="F13" i="128" l="1"/>
  <c r="D13" i="128"/>
  <c r="A47" i="127"/>
  <c r="A63" i="127" s="1"/>
  <c r="A79" i="127" s="1"/>
  <c r="A32" i="127"/>
  <c r="F14" i="128" l="1"/>
  <c r="D14" i="128"/>
  <c r="A33" i="127"/>
  <c r="A48" i="127"/>
  <c r="A64" i="127" s="1"/>
  <c r="A80" i="127" s="1"/>
  <c r="F15" i="128" l="1"/>
  <c r="D15" i="128"/>
  <c r="A34" i="127"/>
  <c r="A49" i="127"/>
  <c r="A65" i="127" s="1"/>
  <c r="A81" i="127" s="1"/>
  <c r="F16" i="128" l="1"/>
  <c r="D16" i="128"/>
  <c r="A35" i="127"/>
  <c r="A50" i="127"/>
  <c r="A66" i="127" s="1"/>
  <c r="A82" i="127" s="1"/>
  <c r="D17" i="128" l="1"/>
  <c r="F17" i="128"/>
  <c r="A51" i="127"/>
  <c r="A67" i="127" s="1"/>
  <c r="A83" i="127" s="1"/>
  <c r="A36" i="127"/>
  <c r="D18" i="128" l="1"/>
  <c r="F18" i="128"/>
  <c r="A37" i="127"/>
  <c r="A52" i="127"/>
  <c r="A68" i="127" s="1"/>
  <c r="D19" i="128" l="1"/>
  <c r="F19" i="128"/>
  <c r="A53" i="127"/>
  <c r="A69" i="127" s="1"/>
  <c r="A38" i="127"/>
  <c r="D20" i="128" l="1"/>
  <c r="F20" i="128"/>
  <c r="A54" i="127"/>
  <c r="A70" i="127" s="1"/>
  <c r="A39" i="127"/>
  <c r="D21" i="128" l="1"/>
  <c r="F21" i="128"/>
  <c r="A55" i="127"/>
  <c r="A71" i="127" s="1"/>
  <c r="A40" i="127"/>
  <c r="F22" i="128" l="1"/>
  <c r="D22" i="128"/>
  <c r="A41" i="127"/>
  <c r="A56" i="127"/>
  <c r="A72" i="127" s="1"/>
  <c r="D23" i="128" l="1"/>
  <c r="F23" i="128"/>
  <c r="A57" i="127"/>
  <c r="A73" i="127" s="1"/>
  <c r="A42" i="127"/>
  <c r="D24" i="128" l="1"/>
  <c r="F24" i="128"/>
  <c r="A43" i="127"/>
  <c r="A59" i="127" s="1"/>
  <c r="A75" i="127" s="1"/>
  <c r="A58" i="127"/>
  <c r="A74" i="127" s="1"/>
  <c r="F25" i="128" l="1"/>
  <c r="D25" i="128"/>
  <c r="F26" i="128" l="1"/>
  <c r="D26" i="128"/>
  <c r="D27" i="128" l="1"/>
  <c r="F27" i="128"/>
  <c r="D28" i="128" l="1"/>
  <c r="F28" i="128"/>
  <c r="D29" i="128" l="1"/>
  <c r="F29" i="128"/>
  <c r="F30" i="128" l="1"/>
  <c r="D30" i="128"/>
  <c r="F31" i="128" l="1"/>
  <c r="D31" i="128"/>
  <c r="D32" i="128" l="1"/>
  <c r="F32" i="128"/>
  <c r="F33" i="128" l="1"/>
  <c r="D33" i="128"/>
  <c r="F34" i="128" l="1"/>
  <c r="D34" i="128"/>
  <c r="F35" i="128" l="1"/>
  <c r="D35" i="128"/>
  <c r="D36" i="128" l="1"/>
  <c r="F36" i="128"/>
  <c r="F37" i="128" l="1"/>
  <c r="D37" i="128"/>
  <c r="R51" i="63" l="1"/>
  <c r="Q51" i="63"/>
  <c r="P51" i="63"/>
  <c r="O51" i="63"/>
  <c r="N51" i="63"/>
  <c r="M51" i="63"/>
  <c r="L51" i="63"/>
  <c r="K51" i="63"/>
  <c r="J51" i="63"/>
  <c r="I51" i="63"/>
  <c r="H51" i="63"/>
  <c r="G51" i="63"/>
  <c r="F51" i="63"/>
  <c r="E51" i="63"/>
  <c r="C35" i="27"/>
  <c r="D47" i="63"/>
  <c r="D46" i="63"/>
  <c r="R44" i="63"/>
  <c r="R48" i="63" s="1"/>
  <c r="Q44" i="63"/>
  <c r="Q48" i="63" s="1"/>
  <c r="P44" i="63"/>
  <c r="P48" i="63" s="1"/>
  <c r="O44" i="63"/>
  <c r="O48" i="63" s="1"/>
  <c r="N44" i="63"/>
  <c r="N48" i="63" s="1"/>
  <c r="M44" i="63"/>
  <c r="M48" i="63" s="1"/>
  <c r="L44" i="63"/>
  <c r="L48" i="63" s="1"/>
  <c r="K44" i="63"/>
  <c r="K48" i="63" s="1"/>
  <c r="J44" i="63"/>
  <c r="J48" i="63" s="1"/>
  <c r="I44" i="63"/>
  <c r="I48" i="63" s="1"/>
  <c r="H44" i="63"/>
  <c r="H48" i="63" s="1"/>
  <c r="G44" i="63"/>
  <c r="G48" i="63" s="1"/>
  <c r="F44" i="63"/>
  <c r="F48" i="63" s="1"/>
  <c r="E44" i="63"/>
  <c r="E48" i="63" s="1"/>
  <c r="B7" i="63"/>
  <c r="B10" i="63" s="1"/>
  <c r="B11" i="63" s="1"/>
  <c r="B12" i="63" s="1"/>
  <c r="B13" i="63" s="1"/>
  <c r="B14" i="63" s="1"/>
  <c r="B15" i="63" s="1"/>
  <c r="B16" i="63" s="1"/>
  <c r="B19" i="63" s="1"/>
  <c r="B20" i="63" s="1"/>
  <c r="B21" i="63" s="1"/>
  <c r="B22" i="63" s="1"/>
  <c r="B23" i="63" s="1"/>
  <c r="B24" i="63" s="1"/>
  <c r="B25" i="63" s="1"/>
  <c r="B28" i="63" s="1"/>
  <c r="B29" i="63" s="1"/>
  <c r="B30" i="63" s="1"/>
  <c r="B31" i="63" s="1"/>
  <c r="B32" i="63" s="1"/>
  <c r="B33" i="63" s="1"/>
  <c r="B34" i="63" s="1"/>
  <c r="B37" i="63" s="1"/>
  <c r="B38" i="63" s="1"/>
  <c r="B39" i="63" s="1"/>
  <c r="B40" i="63" s="1"/>
  <c r="B41" i="63" s="1"/>
  <c r="B42" i="63" s="1"/>
  <c r="B43" i="63" s="1"/>
  <c r="B46" i="63" s="1"/>
  <c r="B47" i="63" s="1"/>
  <c r="A46" i="63" l="1"/>
  <c r="D43" i="63"/>
  <c r="D42" i="63"/>
  <c r="D41" i="63"/>
  <c r="D40" i="63"/>
  <c r="D39" i="63"/>
  <c r="D38" i="63"/>
  <c r="D37" i="63"/>
  <c r="R35" i="63"/>
  <c r="Q35" i="63"/>
  <c r="P35" i="63"/>
  <c r="O35" i="63"/>
  <c r="N35" i="63"/>
  <c r="M35" i="63"/>
  <c r="L35" i="63"/>
  <c r="K35" i="63"/>
  <c r="J35" i="63"/>
  <c r="I35" i="63"/>
  <c r="H35" i="63"/>
  <c r="G35" i="63"/>
  <c r="F35" i="63"/>
  <c r="E35" i="63"/>
  <c r="D34" i="63"/>
  <c r="D33" i="63"/>
  <c r="D32" i="63"/>
  <c r="D31" i="63"/>
  <c r="D30" i="63"/>
  <c r="D29" i="63"/>
  <c r="D28" i="63"/>
  <c r="R26" i="63"/>
  <c r="Q26" i="63"/>
  <c r="P26" i="63"/>
  <c r="O26" i="63"/>
  <c r="N26" i="63"/>
  <c r="M26" i="63"/>
  <c r="L26" i="63"/>
  <c r="K26" i="63"/>
  <c r="J26" i="63"/>
  <c r="I26" i="63"/>
  <c r="H26" i="63"/>
  <c r="G26" i="63"/>
  <c r="F26" i="63"/>
  <c r="E26" i="63"/>
  <c r="D25" i="63"/>
  <c r="D24" i="63"/>
  <c r="D23" i="63"/>
  <c r="D22" i="63"/>
  <c r="D21" i="63"/>
  <c r="D20" i="63"/>
  <c r="D19" i="63"/>
  <c r="R17" i="63"/>
  <c r="Q17" i="63"/>
  <c r="P17" i="63"/>
  <c r="O17" i="63"/>
  <c r="N17" i="63"/>
  <c r="M17" i="63"/>
  <c r="L17" i="63"/>
  <c r="K17" i="63"/>
  <c r="J17" i="63"/>
  <c r="I17" i="63"/>
  <c r="H17" i="63"/>
  <c r="G17" i="63"/>
  <c r="F17" i="63"/>
  <c r="E17" i="63"/>
  <c r="D16" i="63"/>
  <c r="D15" i="63"/>
  <c r="D14" i="63"/>
  <c r="D13" i="63"/>
  <c r="D12" i="63"/>
  <c r="D11" i="63"/>
  <c r="D10" i="63"/>
  <c r="A7" i="63"/>
  <c r="D44" i="63" l="1"/>
  <c r="D48" i="63" s="1"/>
  <c r="D35" i="63"/>
  <c r="A10" i="63"/>
  <c r="D17" i="63"/>
  <c r="D26" i="63"/>
  <c r="R8" i="63"/>
  <c r="R50" i="63" s="1"/>
  <c r="Q8" i="63"/>
  <c r="Q50" i="63" s="1"/>
  <c r="P8" i="63"/>
  <c r="P50" i="63" s="1"/>
  <c r="O8" i="63"/>
  <c r="O50" i="63" s="1"/>
  <c r="N8" i="63"/>
  <c r="N50" i="63" s="1"/>
  <c r="M8" i="63"/>
  <c r="M50" i="63" s="1"/>
  <c r="L8" i="63"/>
  <c r="L50" i="63" s="1"/>
  <c r="K8" i="63"/>
  <c r="K50" i="63" s="1"/>
  <c r="J8" i="63"/>
  <c r="J50" i="63" s="1"/>
  <c r="I8" i="63"/>
  <c r="I50" i="63" s="1"/>
  <c r="H8" i="63"/>
  <c r="H50" i="63" s="1"/>
  <c r="G8" i="63"/>
  <c r="G50" i="63" s="1"/>
  <c r="F8" i="63"/>
  <c r="F50" i="63" s="1"/>
  <c r="E8" i="63"/>
  <c r="E50" i="63" s="1"/>
  <c r="D7" i="63"/>
  <c r="D8" i="63" s="1"/>
  <c r="D51" i="63" l="1"/>
  <c r="D50" i="63"/>
  <c r="A19" i="63"/>
  <c r="A28" i="63"/>
  <c r="A37" i="63"/>
  <c r="N8" i="20"/>
  <c r="M9" i="72"/>
  <c r="M8" i="72"/>
  <c r="O24" i="79"/>
  <c r="O23" i="79"/>
  <c r="O22" i="79"/>
  <c r="O21" i="79"/>
  <c r="O20" i="79"/>
  <c r="O19" i="79"/>
  <c r="O18" i="79"/>
  <c r="O17" i="79"/>
  <c r="O16" i="79"/>
  <c r="O15" i="79"/>
  <c r="O14" i="79"/>
  <c r="O13" i="79"/>
  <c r="O12" i="79"/>
  <c r="O11" i="79"/>
  <c r="O10" i="79"/>
  <c r="O9" i="79"/>
  <c r="O8" i="79"/>
  <c r="J7" i="48"/>
  <c r="J8" i="48"/>
  <c r="J9" i="48"/>
  <c r="J10" i="48"/>
  <c r="J11" i="48"/>
  <c r="J12" i="48"/>
  <c r="J13" i="48"/>
  <c r="J14" i="48"/>
  <c r="J15" i="48"/>
  <c r="J16" i="48"/>
  <c r="J17" i="48"/>
  <c r="J18" i="48"/>
  <c r="J19" i="48"/>
  <c r="J20" i="48"/>
  <c r="J21" i="48"/>
  <c r="J22" i="48"/>
  <c r="J23" i="48"/>
  <c r="J24" i="48"/>
  <c r="J25" i="48"/>
  <c r="J26" i="48"/>
  <c r="J27" i="48"/>
  <c r="J28" i="48"/>
  <c r="J29" i="48"/>
  <c r="J30" i="48"/>
  <c r="J31" i="48"/>
  <c r="J32" i="48"/>
  <c r="J33" i="48"/>
  <c r="J34" i="48"/>
  <c r="G8" i="126"/>
  <c r="G49" i="126" s="1"/>
  <c r="I10" i="126" l="1"/>
  <c r="F17" i="126"/>
  <c r="D49" i="40"/>
  <c r="I7" i="126"/>
  <c r="E7" i="126" s="1"/>
  <c r="I17" i="126" l="1"/>
  <c r="E10" i="126"/>
  <c r="E17" i="126" s="1"/>
  <c r="F8" i="126"/>
  <c r="F49" i="126" s="1"/>
  <c r="I6" i="126"/>
  <c r="I8" i="126" l="1"/>
  <c r="I49" i="126" s="1"/>
  <c r="I50" i="126"/>
  <c r="E6" i="126"/>
  <c r="E8" i="126" l="1"/>
  <c r="J7" i="95"/>
  <c r="J37" i="51"/>
  <c r="K37" i="51" s="1"/>
  <c r="FT5" i="41" l="1"/>
  <c r="EV5" i="41"/>
  <c r="BP5" i="41"/>
  <c r="BX5" i="41"/>
  <c r="CB5" i="41"/>
  <c r="X5" i="41"/>
  <c r="DD5" i="41"/>
  <c r="EN5" i="41"/>
  <c r="GB5" i="41"/>
  <c r="GJ5" i="41"/>
  <c r="AJ5" i="41"/>
  <c r="FL5" i="41"/>
  <c r="AN5" i="41"/>
  <c r="FD5" i="41"/>
  <c r="CJ5" i="41"/>
  <c r="GV5" i="41"/>
  <c r="CN5" i="41"/>
  <c r="CF5" i="41"/>
  <c r="AF5" i="41"/>
  <c r="CV5" i="41"/>
  <c r="DX5" i="41"/>
  <c r="AB5" i="41"/>
  <c r="T5" i="41"/>
  <c r="DL5" i="41"/>
  <c r="L5" i="41"/>
  <c r="EB5" i="41"/>
  <c r="BT5" i="41"/>
  <c r="GN5" i="41"/>
  <c r="EJ5" i="41"/>
  <c r="DP5" i="41"/>
  <c r="P5" i="41"/>
  <c r="DH5" i="41"/>
  <c r="BL5" i="41"/>
  <c r="FX5" i="41"/>
  <c r="AZ5" i="41"/>
  <c r="FP5" i="41"/>
  <c r="GZ5" i="41"/>
  <c r="GF5" i="41"/>
  <c r="BD5" i="41"/>
  <c r="EF5" i="41"/>
  <c r="CR5" i="41"/>
  <c r="ER5" i="41"/>
  <c r="AV5" i="41"/>
  <c r="DL6" i="41"/>
  <c r="DP6" i="41"/>
  <c r="DT6" i="41"/>
  <c r="BH5" i="41"/>
  <c r="BT6" i="41"/>
  <c r="GB6" i="41"/>
  <c r="FL6" i="41"/>
  <c r="AR5" i="41"/>
  <c r="BP6" i="41"/>
  <c r="DX6" i="41"/>
  <c r="CV6" i="41"/>
  <c r="EN6" i="41"/>
  <c r="CR6" i="41"/>
  <c r="FH6" i="41"/>
  <c r="DT5" i="41"/>
  <c r="BL6" i="41"/>
  <c r="T6" i="41"/>
  <c r="AJ6" i="41"/>
  <c r="EZ5" i="41"/>
  <c r="GZ6" i="41"/>
  <c r="GJ6" i="41"/>
  <c r="CZ5" i="41"/>
  <c r="L6" i="41"/>
  <c r="GF6" i="41"/>
  <c r="EB6" i="41"/>
  <c r="EF6" i="41"/>
  <c r="X6" i="41"/>
  <c r="CN6" i="41"/>
  <c r="FD6" i="41"/>
  <c r="DH6" i="41"/>
  <c r="EV6" i="41"/>
  <c r="FH5" i="41"/>
  <c r="AR6" i="41"/>
  <c r="AZ6" i="41"/>
  <c r="P6" i="41"/>
  <c r="FX6" i="41"/>
  <c r="BX6" i="41"/>
  <c r="CZ6" i="41"/>
  <c r="EZ6" i="41"/>
  <c r="AN6" i="41"/>
  <c r="BD6" i="41"/>
  <c r="EJ6" i="41"/>
  <c r="CF6" i="41"/>
  <c r="ER6" i="41"/>
  <c r="BH6" i="41"/>
  <c r="AV6" i="41"/>
  <c r="AB6" i="41"/>
  <c r="CB6" i="41"/>
  <c r="FP6" i="41"/>
  <c r="FT6" i="41"/>
  <c r="GV6" i="41"/>
  <c r="CJ6" i="41"/>
  <c r="AF6" i="41"/>
  <c r="DD6" i="41"/>
  <c r="GN6" i="41"/>
  <c r="J36" i="51"/>
  <c r="K36" i="51" s="1"/>
  <c r="AN7" i="41" l="1"/>
  <c r="EB7" i="41"/>
  <c r="FP7" i="41"/>
  <c r="CV7" i="41"/>
  <c r="DT7" i="41"/>
  <c r="GV7" i="41"/>
  <c r="CN7" i="41"/>
  <c r="CF7" i="41"/>
  <c r="AF7" i="41"/>
  <c r="GZ7" i="41"/>
  <c r="GF7" i="41"/>
  <c r="BD7" i="41"/>
  <c r="EF7" i="41"/>
  <c r="FL7" i="41"/>
  <c r="FL48" i="41" s="1"/>
  <c r="AZ7" i="41"/>
  <c r="CJ7" i="41"/>
  <c r="DH7" i="41"/>
  <c r="FX7" i="41"/>
  <c r="FD7" i="41"/>
  <c r="FD48" i="41" s="1"/>
  <c r="AR7" i="41"/>
  <c r="P7" i="41"/>
  <c r="AJ7" i="41"/>
  <c r="DP7" i="41"/>
  <c r="GJ7" i="41"/>
  <c r="EJ7" i="41"/>
  <c r="GB7" i="41"/>
  <c r="GN7" i="41"/>
  <c r="GN48" i="41" s="1"/>
  <c r="EN7" i="41"/>
  <c r="FH7" i="41"/>
  <c r="FH48" i="41" s="1"/>
  <c r="BH7" i="41"/>
  <c r="BT7" i="41"/>
  <c r="DD7" i="41"/>
  <c r="BL7" i="41"/>
  <c r="X7" i="41"/>
  <c r="CZ7" i="41"/>
  <c r="L7" i="41"/>
  <c r="CB7" i="41"/>
  <c r="DL7" i="41"/>
  <c r="BX7" i="41"/>
  <c r="BX48" i="41" s="1"/>
  <c r="AV7" i="41"/>
  <c r="T7" i="41"/>
  <c r="BP7" i="41"/>
  <c r="EZ7" i="41"/>
  <c r="ER7" i="41"/>
  <c r="ER48" i="41" s="1"/>
  <c r="AB7" i="41"/>
  <c r="EV7" i="41"/>
  <c r="CR7" i="41"/>
  <c r="CR48" i="41" s="1"/>
  <c r="DX7" i="41"/>
  <c r="FT7" i="41"/>
  <c r="CV49" i="41"/>
  <c r="CF49" i="41"/>
  <c r="AN49" i="41"/>
  <c r="FL49" i="41"/>
  <c r="AJ49" i="41"/>
  <c r="DT49" i="41"/>
  <c r="GZ49" i="41"/>
  <c r="FD49" i="41"/>
  <c r="BD49" i="41"/>
  <c r="GF49" i="41"/>
  <c r="FP49" i="41"/>
  <c r="EF49" i="41"/>
  <c r="AF49" i="41"/>
  <c r="CN49" i="41"/>
  <c r="GV49" i="41"/>
  <c r="CZ49" i="41"/>
  <c r="DP49" i="41"/>
  <c r="GJ49" i="41"/>
  <c r="EJ49" i="41"/>
  <c r="GB49" i="41"/>
  <c r="AZ49" i="41"/>
  <c r="BL49" i="41"/>
  <c r="AR49" i="41"/>
  <c r="GN49" i="41"/>
  <c r="CB49" i="41"/>
  <c r="CJ49" i="41"/>
  <c r="DH49" i="41"/>
  <c r="EN49" i="41"/>
  <c r="BT49" i="41"/>
  <c r="EB49" i="41"/>
  <c r="L49" i="41"/>
  <c r="DL49" i="41"/>
  <c r="BX49" i="41"/>
  <c r="FH49" i="41"/>
  <c r="DD49" i="41"/>
  <c r="AV49" i="41"/>
  <c r="T49" i="41"/>
  <c r="BP49" i="41"/>
  <c r="P49" i="41"/>
  <c r="EZ49" i="41"/>
  <c r="ER49" i="41"/>
  <c r="AB49" i="41"/>
  <c r="EV49" i="41"/>
  <c r="FX49" i="41"/>
  <c r="BH49" i="41"/>
  <c r="X49" i="41"/>
  <c r="CR49" i="41"/>
  <c r="DX49" i="41"/>
  <c r="FT49" i="41"/>
  <c r="Q11" i="79"/>
  <c r="R11" i="79" s="1"/>
  <c r="P11" i="79"/>
  <c r="J35" i="51" l="1"/>
  <c r="K35" i="51" s="1"/>
  <c r="J34" i="95" l="1"/>
  <c r="N38" i="20" l="1"/>
  <c r="M38" i="20"/>
  <c r="O38" i="20" s="1"/>
  <c r="N35" i="20"/>
  <c r="M35" i="20"/>
  <c r="O35" i="20" s="1"/>
  <c r="N34" i="20"/>
  <c r="M34" i="20"/>
  <c r="O34" i="20" s="1"/>
  <c r="N33" i="20"/>
  <c r="M33" i="20"/>
  <c r="O33" i="20" s="1"/>
  <c r="J34" i="51"/>
  <c r="K34" i="51" s="1"/>
  <c r="J33" i="51"/>
  <c r="K33" i="51" s="1"/>
  <c r="J34" i="75"/>
  <c r="K34" i="75" s="1"/>
  <c r="J33" i="95"/>
  <c r="J37" i="125"/>
  <c r="K37" i="125" l="1"/>
  <c r="J32" i="95" l="1"/>
  <c r="J32" i="51"/>
  <c r="K32" i="51" s="1"/>
  <c r="J32" i="125"/>
  <c r="K32" i="125" s="1"/>
  <c r="J31" i="51" l="1"/>
  <c r="K31" i="51" s="1"/>
  <c r="J31" i="8"/>
  <c r="K31" i="8" s="1"/>
  <c r="J31" i="44"/>
  <c r="K31" i="44" s="1"/>
  <c r="J31" i="16"/>
  <c r="K31" i="16" s="1"/>
  <c r="J31" i="95"/>
  <c r="J31" i="65"/>
  <c r="K31" i="65" s="1"/>
  <c r="J30" i="92" l="1"/>
  <c r="K30" i="92" s="1"/>
  <c r="J30" i="95"/>
  <c r="J30" i="51" l="1"/>
  <c r="K30" i="51" s="1"/>
  <c r="J29" i="51" l="1"/>
  <c r="K29" i="51" s="1"/>
  <c r="J29" i="95"/>
  <c r="B7" i="98" l="1"/>
  <c r="J28" i="51" l="1"/>
  <c r="K28" i="51" s="1"/>
  <c r="J28" i="95"/>
  <c r="J27" i="51" l="1"/>
  <c r="K27" i="51" s="1"/>
  <c r="J27" i="95"/>
  <c r="J26" i="51" l="1"/>
  <c r="K26" i="51" s="1"/>
  <c r="J26" i="93"/>
  <c r="J26" i="95"/>
  <c r="N29" i="20" l="1"/>
  <c r="M29" i="20"/>
  <c r="O29" i="20" s="1"/>
  <c r="N28" i="20"/>
  <c r="M28" i="20"/>
  <c r="O28" i="20" s="1"/>
  <c r="J25" i="51" l="1"/>
  <c r="K25" i="51" s="1"/>
  <c r="J25" i="95"/>
  <c r="J24" i="51" l="1"/>
  <c r="K24" i="51" s="1"/>
  <c r="J24" i="49"/>
  <c r="K24" i="49" s="1"/>
  <c r="J24" i="8"/>
  <c r="K24" i="8" s="1"/>
  <c r="J24" i="88"/>
  <c r="K24" i="88" s="1"/>
  <c r="J24" i="16"/>
  <c r="K24" i="16" s="1"/>
  <c r="J24" i="44"/>
  <c r="K24" i="44" s="1"/>
  <c r="J24" i="112"/>
  <c r="K24" i="112" s="1"/>
  <c r="J24" i="95"/>
  <c r="J24" i="65"/>
  <c r="K24" i="65" s="1"/>
  <c r="J25" i="43"/>
  <c r="K25" i="43" s="1"/>
  <c r="J24" i="57"/>
  <c r="K24" i="57" s="1"/>
  <c r="J24" i="125"/>
  <c r="K24" i="125" s="1"/>
  <c r="J24" i="50" l="1"/>
  <c r="K24" i="50" s="1"/>
  <c r="J23" i="51" l="1"/>
  <c r="K23" i="51"/>
  <c r="J23" i="95"/>
  <c r="J23" i="65"/>
  <c r="K23" i="65" s="1"/>
  <c r="J23" i="125"/>
  <c r="K23" i="125" s="1"/>
  <c r="J22" i="51" l="1"/>
  <c r="K22" i="51" s="1"/>
  <c r="J22" i="95"/>
  <c r="J22" i="125"/>
  <c r="K22" i="125" s="1"/>
  <c r="J21" i="95" l="1"/>
  <c r="J21" i="51"/>
  <c r="K21" i="51" s="1"/>
  <c r="B31" i="9"/>
  <c r="B30" i="9"/>
  <c r="B29" i="9"/>
  <c r="B28" i="9"/>
  <c r="B27" i="9"/>
  <c r="B26" i="9"/>
  <c r="B25" i="9"/>
  <c r="B24" i="9"/>
  <c r="B23" i="9"/>
  <c r="B22" i="9"/>
  <c r="B21" i="9"/>
  <c r="B20" i="9"/>
  <c r="A20" i="9"/>
  <c r="A21" i="9" s="1"/>
  <c r="A22" i="9" s="1"/>
  <c r="A23" i="9" s="1"/>
  <c r="A24" i="9" s="1"/>
  <c r="A25" i="9" s="1"/>
  <c r="A26" i="9" s="1"/>
  <c r="A27" i="9" s="1"/>
  <c r="A28" i="9" s="1"/>
  <c r="A29" i="9" s="1"/>
  <c r="A30" i="9" s="1"/>
  <c r="A31" i="9" s="1"/>
  <c r="N30" i="20"/>
  <c r="M30" i="20"/>
  <c r="J20" i="51" l="1"/>
  <c r="K20" i="51" s="1"/>
  <c r="J20" i="95"/>
  <c r="J20" i="85"/>
  <c r="K20" i="85" s="1"/>
  <c r="J19" i="95" l="1"/>
  <c r="J19" i="51" l="1"/>
  <c r="K19" i="51" s="1"/>
  <c r="N20" i="20" l="1"/>
  <c r="M20" i="20"/>
  <c r="O20" i="20" s="1"/>
  <c r="J18" i="95"/>
  <c r="J18" i="125"/>
  <c r="K18" i="125" s="1"/>
  <c r="J18" i="51" l="1"/>
  <c r="K18" i="51" s="1"/>
  <c r="J17" i="95" l="1"/>
  <c r="J17" i="125"/>
  <c r="K17" i="125" s="1"/>
  <c r="J16" i="95" l="1"/>
  <c r="J16" i="125"/>
  <c r="K16" i="125" s="1"/>
  <c r="J15" i="95" l="1"/>
  <c r="J15" i="51"/>
  <c r="K15" i="51" s="1"/>
  <c r="J14" i="95" l="1"/>
  <c r="J13" i="95" l="1"/>
  <c r="J13" i="51" l="1"/>
  <c r="K13" i="51" s="1"/>
  <c r="J12" i="95" l="1"/>
  <c r="J11" i="95" l="1"/>
  <c r="A6" i="126" l="1"/>
  <c r="J11" i="50"/>
  <c r="K11" i="50" s="1"/>
  <c r="J10" i="8" l="1"/>
  <c r="K10" i="8" s="1"/>
  <c r="J10" i="44"/>
  <c r="K10" i="44" s="1"/>
  <c r="J10" i="112"/>
  <c r="K10" i="112" s="1"/>
  <c r="J10" i="95"/>
  <c r="J10" i="65"/>
  <c r="K10" i="65" s="1"/>
  <c r="J10" i="57"/>
  <c r="K10" i="57" s="1"/>
  <c r="J10" i="111"/>
  <c r="K10" i="111" s="1"/>
  <c r="J10" i="125"/>
  <c r="K10" i="125" s="1"/>
  <c r="J9" i="95" l="1"/>
  <c r="J9" i="111" l="1"/>
  <c r="K9" i="111" s="1"/>
  <c r="J8" i="95" l="1"/>
  <c r="A13" i="126" l="1"/>
  <c r="J37" i="98" l="1"/>
  <c r="K37" i="98" s="1"/>
  <c r="N45" i="20"/>
  <c r="M45" i="20"/>
  <c r="O45" i="20" s="1"/>
  <c r="J36" i="98" l="1"/>
  <c r="K36" i="98" s="1"/>
  <c r="M44" i="20" l="1"/>
  <c r="O44" i="20" s="1"/>
  <c r="N44" i="20"/>
  <c r="J37" i="76" l="1"/>
  <c r="K37" i="76" s="1"/>
  <c r="J36" i="76"/>
  <c r="K36" i="76" s="1"/>
  <c r="J35" i="76"/>
  <c r="K35" i="76" s="1"/>
  <c r="J34" i="76"/>
  <c r="K34" i="76" s="1"/>
  <c r="J33" i="76"/>
  <c r="K33" i="76" s="1"/>
  <c r="J32" i="76"/>
  <c r="K32" i="76" s="1"/>
  <c r="J31" i="76"/>
  <c r="K31" i="76" s="1"/>
  <c r="J30" i="76"/>
  <c r="K30" i="76" s="1"/>
  <c r="J29" i="76"/>
  <c r="K29" i="76" s="1"/>
  <c r="J28" i="76"/>
  <c r="K28" i="76" s="1"/>
  <c r="J27" i="76"/>
  <c r="K27" i="76" s="1"/>
  <c r="J26" i="76"/>
  <c r="K26" i="76" s="1"/>
  <c r="J25" i="76"/>
  <c r="K25" i="76" s="1"/>
  <c r="J24" i="76"/>
  <c r="K24" i="76" s="1"/>
  <c r="J23" i="76"/>
  <c r="K23" i="76" s="1"/>
  <c r="J22" i="76"/>
  <c r="K22" i="76" s="1"/>
  <c r="J21" i="76"/>
  <c r="K21" i="76" s="1"/>
  <c r="J20" i="76"/>
  <c r="K20" i="76" s="1"/>
  <c r="J19" i="76"/>
  <c r="K19" i="76" s="1"/>
  <c r="J18" i="76"/>
  <c r="K18" i="76" s="1"/>
  <c r="J17" i="76"/>
  <c r="K17" i="76" s="1"/>
  <c r="J16" i="76"/>
  <c r="K16" i="76" s="1"/>
  <c r="J15" i="76"/>
  <c r="K15" i="76" s="1"/>
  <c r="J14" i="76"/>
  <c r="K14" i="76" s="1"/>
  <c r="J13" i="76"/>
  <c r="K13" i="76" s="1"/>
  <c r="J12" i="76"/>
  <c r="K12" i="76" s="1"/>
  <c r="J11" i="76"/>
  <c r="K11" i="76" s="1"/>
  <c r="J10" i="76"/>
  <c r="K10" i="76" s="1"/>
  <c r="J9" i="76"/>
  <c r="K9" i="76" s="1"/>
  <c r="J8" i="76"/>
  <c r="K8" i="76" s="1"/>
  <c r="A8" i="76"/>
  <c r="A9" i="76" s="1"/>
  <c r="A10" i="76" s="1"/>
  <c r="A11" i="76" s="1"/>
  <c r="A12" i="76" s="1"/>
  <c r="A13" i="76" s="1"/>
  <c r="A14" i="76" s="1"/>
  <c r="A15" i="76" s="1"/>
  <c r="A16" i="76" s="1"/>
  <c r="A17" i="76" s="1"/>
  <c r="A18" i="76" s="1"/>
  <c r="A19" i="76" s="1"/>
  <c r="A20" i="76" s="1"/>
  <c r="A21" i="76" s="1"/>
  <c r="A22" i="76" s="1"/>
  <c r="A23" i="76" s="1"/>
  <c r="A24" i="76" s="1"/>
  <c r="A25" i="76" s="1"/>
  <c r="A26" i="76" s="1"/>
  <c r="A27" i="76" s="1"/>
  <c r="A28" i="76" s="1"/>
  <c r="A29" i="76" s="1"/>
  <c r="A30" i="76" s="1"/>
  <c r="A31" i="76" s="1"/>
  <c r="A32" i="76" s="1"/>
  <c r="A33" i="76" s="1"/>
  <c r="A34" i="76" s="1"/>
  <c r="A35" i="76" s="1"/>
  <c r="A36" i="76" s="1"/>
  <c r="A37" i="76" s="1"/>
  <c r="J7" i="76"/>
  <c r="J37" i="81"/>
  <c r="K37" i="81" s="1"/>
  <c r="J36" i="81"/>
  <c r="K36" i="81" s="1"/>
  <c r="J35" i="81"/>
  <c r="K35" i="81" s="1"/>
  <c r="J34" i="81"/>
  <c r="K34" i="81" s="1"/>
  <c r="J33" i="81"/>
  <c r="K33" i="81" s="1"/>
  <c r="J32" i="81"/>
  <c r="K32" i="81" s="1"/>
  <c r="J31" i="81"/>
  <c r="K31" i="81" s="1"/>
  <c r="J30" i="81"/>
  <c r="K30" i="81" s="1"/>
  <c r="J29" i="81"/>
  <c r="K29" i="81" s="1"/>
  <c r="J28" i="81"/>
  <c r="K28" i="81" s="1"/>
  <c r="J27" i="81"/>
  <c r="K27" i="81" s="1"/>
  <c r="J26" i="81"/>
  <c r="K26" i="81" s="1"/>
  <c r="J25" i="81"/>
  <c r="K25" i="81" s="1"/>
  <c r="J24" i="81"/>
  <c r="K24" i="81" s="1"/>
  <c r="J23" i="81"/>
  <c r="K23" i="81" s="1"/>
  <c r="J22" i="81"/>
  <c r="K22" i="81" s="1"/>
  <c r="J21" i="81"/>
  <c r="K21" i="81" s="1"/>
  <c r="J20" i="81"/>
  <c r="K20" i="81" s="1"/>
  <c r="J19" i="81"/>
  <c r="K19" i="81" s="1"/>
  <c r="J18" i="81"/>
  <c r="K18" i="81" s="1"/>
  <c r="J17" i="81"/>
  <c r="K17" i="81" s="1"/>
  <c r="J16" i="81"/>
  <c r="K16" i="81" s="1"/>
  <c r="J15" i="81"/>
  <c r="K15" i="81" s="1"/>
  <c r="J14" i="81"/>
  <c r="K14" i="81" s="1"/>
  <c r="J13" i="81"/>
  <c r="K13" i="81" s="1"/>
  <c r="J12" i="81"/>
  <c r="K12" i="81" s="1"/>
  <c r="J11" i="81"/>
  <c r="K11" i="81" s="1"/>
  <c r="J10" i="81"/>
  <c r="K10" i="81" s="1"/>
  <c r="J9" i="81"/>
  <c r="K9" i="81" s="1"/>
  <c r="J8" i="81"/>
  <c r="K8" i="81" s="1"/>
  <c r="A8" i="81"/>
  <c r="A9" i="81" s="1"/>
  <c r="A10" i="81" s="1"/>
  <c r="A11" i="81" s="1"/>
  <c r="A12" i="81" s="1"/>
  <c r="A13" i="81" s="1"/>
  <c r="A14" i="81" s="1"/>
  <c r="A15" i="81" s="1"/>
  <c r="A16" i="81" s="1"/>
  <c r="A17" i="81" s="1"/>
  <c r="A18" i="81" s="1"/>
  <c r="A19" i="81" s="1"/>
  <c r="A20" i="81" s="1"/>
  <c r="A21" i="81" s="1"/>
  <c r="A22" i="81" s="1"/>
  <c r="A23" i="81" s="1"/>
  <c r="A24" i="81" s="1"/>
  <c r="A25" i="81" s="1"/>
  <c r="A26" i="81" s="1"/>
  <c r="A27" i="81" s="1"/>
  <c r="A28" i="81" s="1"/>
  <c r="A29" i="81" s="1"/>
  <c r="A30" i="81" s="1"/>
  <c r="A31" i="81" s="1"/>
  <c r="A32" i="81" s="1"/>
  <c r="A33" i="81" s="1"/>
  <c r="A34" i="81" s="1"/>
  <c r="A35" i="81" s="1"/>
  <c r="A36" i="81" s="1"/>
  <c r="A37" i="81" s="1"/>
  <c r="J7" i="81"/>
  <c r="J37" i="84"/>
  <c r="K37" i="84" s="1"/>
  <c r="J36" i="84"/>
  <c r="K36" i="84" s="1"/>
  <c r="J35" i="84"/>
  <c r="K35" i="84" s="1"/>
  <c r="J34" i="84"/>
  <c r="K34" i="84" s="1"/>
  <c r="J33" i="84"/>
  <c r="K33" i="84" s="1"/>
  <c r="J32" i="84"/>
  <c r="K32" i="84" s="1"/>
  <c r="J31" i="84"/>
  <c r="K31" i="84" s="1"/>
  <c r="J30" i="84"/>
  <c r="K30" i="84" s="1"/>
  <c r="J29" i="84"/>
  <c r="K29" i="84" s="1"/>
  <c r="J28" i="84"/>
  <c r="K28" i="84" s="1"/>
  <c r="J27" i="84"/>
  <c r="K27" i="84" s="1"/>
  <c r="J26" i="84"/>
  <c r="K26" i="84" s="1"/>
  <c r="J25" i="84"/>
  <c r="K25" i="84" s="1"/>
  <c r="J24" i="84"/>
  <c r="K24" i="84" s="1"/>
  <c r="J23" i="84"/>
  <c r="K23" i="84" s="1"/>
  <c r="J22" i="84"/>
  <c r="K22" i="84" s="1"/>
  <c r="J21" i="84"/>
  <c r="K21" i="84" s="1"/>
  <c r="J20" i="84"/>
  <c r="K20" i="84" s="1"/>
  <c r="J19" i="84"/>
  <c r="K19" i="84" s="1"/>
  <c r="J18" i="84"/>
  <c r="K18" i="84" s="1"/>
  <c r="J17" i="84"/>
  <c r="K17" i="84" s="1"/>
  <c r="J16" i="84"/>
  <c r="K16" i="84" s="1"/>
  <c r="J15" i="84"/>
  <c r="K15" i="84" s="1"/>
  <c r="J14" i="84"/>
  <c r="K14" i="84" s="1"/>
  <c r="J13" i="84"/>
  <c r="K13" i="84" s="1"/>
  <c r="J12" i="84"/>
  <c r="K12" i="84" s="1"/>
  <c r="J11" i="84"/>
  <c r="K11" i="84" s="1"/>
  <c r="J10" i="84"/>
  <c r="K10" i="84" s="1"/>
  <c r="J9" i="84"/>
  <c r="K9" i="84" s="1"/>
  <c r="J8" i="84"/>
  <c r="K8" i="84" s="1"/>
  <c r="A8" i="84"/>
  <c r="A9" i="84" s="1"/>
  <c r="A10" i="84" s="1"/>
  <c r="A11" i="84" s="1"/>
  <c r="A12" i="84" s="1"/>
  <c r="A13" i="84" s="1"/>
  <c r="A14" i="84" s="1"/>
  <c r="A15" i="84" s="1"/>
  <c r="A16" i="84" s="1"/>
  <c r="A17" i="84" s="1"/>
  <c r="A18" i="84" s="1"/>
  <c r="A19" i="84" s="1"/>
  <c r="A20" i="84" s="1"/>
  <c r="A21" i="84" s="1"/>
  <c r="A22" i="84" s="1"/>
  <c r="A23" i="84" s="1"/>
  <c r="A24" i="84" s="1"/>
  <c r="A25" i="84" s="1"/>
  <c r="A26" i="84" s="1"/>
  <c r="A27" i="84" s="1"/>
  <c r="A28" i="84" s="1"/>
  <c r="A29" i="84" s="1"/>
  <c r="A30" i="84" s="1"/>
  <c r="A31" i="84" s="1"/>
  <c r="A32" i="84" s="1"/>
  <c r="A33" i="84" s="1"/>
  <c r="A34" i="84" s="1"/>
  <c r="A35" i="84" s="1"/>
  <c r="A36" i="84" s="1"/>
  <c r="A37" i="84" s="1"/>
  <c r="J7" i="84"/>
  <c r="O17" i="118"/>
  <c r="B17" i="118"/>
  <c r="O16" i="118"/>
  <c r="B16" i="118"/>
  <c r="O15" i="118"/>
  <c r="B15" i="118"/>
  <c r="O14" i="118"/>
  <c r="B14" i="118"/>
  <c r="O13" i="118"/>
  <c r="B13" i="118"/>
  <c r="O12" i="118"/>
  <c r="B12" i="118"/>
  <c r="O11" i="118"/>
  <c r="B11" i="118"/>
  <c r="O10" i="118"/>
  <c r="B10" i="118"/>
  <c r="O9" i="118"/>
  <c r="B9" i="118"/>
  <c r="O8" i="118"/>
  <c r="B8" i="118"/>
  <c r="A8" i="118"/>
  <c r="A9" i="118" s="1"/>
  <c r="A10" i="118" s="1"/>
  <c r="A11" i="118" s="1"/>
  <c r="A12" i="118" s="1"/>
  <c r="A13" i="118" s="1"/>
  <c r="A14" i="118" s="1"/>
  <c r="A15" i="118" s="1"/>
  <c r="A16" i="118" s="1"/>
  <c r="A17" i="118" s="1"/>
  <c r="P23" i="122"/>
  <c r="B23" i="122"/>
  <c r="P22" i="122"/>
  <c r="B22" i="122"/>
  <c r="P21" i="122"/>
  <c r="B21" i="122"/>
  <c r="P20" i="122"/>
  <c r="B20" i="122"/>
  <c r="P19" i="122"/>
  <c r="B19" i="122"/>
  <c r="P18" i="122"/>
  <c r="B18" i="122"/>
  <c r="P17" i="122"/>
  <c r="B17" i="122"/>
  <c r="P16" i="122"/>
  <c r="B16" i="122"/>
  <c r="P15" i="122"/>
  <c r="B15" i="122"/>
  <c r="P14" i="122"/>
  <c r="B14" i="122"/>
  <c r="P13" i="122"/>
  <c r="B13" i="122"/>
  <c r="P12" i="122"/>
  <c r="B12" i="122"/>
  <c r="P11" i="122"/>
  <c r="B11" i="122"/>
  <c r="P10" i="122"/>
  <c r="B10" i="122"/>
  <c r="P9" i="122"/>
  <c r="B9" i="122"/>
  <c r="A9" i="122"/>
  <c r="A10" i="122" s="1"/>
  <c r="A11" i="122" s="1"/>
  <c r="A12" i="122" s="1"/>
  <c r="A13" i="122" s="1"/>
  <c r="A14" i="122" s="1"/>
  <c r="A15" i="122" s="1"/>
  <c r="A16" i="122" s="1"/>
  <c r="A17" i="122" s="1"/>
  <c r="A18" i="122" s="1"/>
  <c r="A19" i="122" s="1"/>
  <c r="A20" i="122" s="1"/>
  <c r="A21" i="122" s="1"/>
  <c r="A22" i="122" s="1"/>
  <c r="A23" i="122" s="1"/>
  <c r="L20" i="103"/>
  <c r="B18" i="103"/>
  <c r="B17" i="103"/>
  <c r="B16" i="103"/>
  <c r="B15" i="103"/>
  <c r="B14" i="103"/>
  <c r="B13" i="103"/>
  <c r="B12" i="103"/>
  <c r="B11" i="103"/>
  <c r="B10" i="103"/>
  <c r="B9" i="103"/>
  <c r="A9" i="103"/>
  <c r="A10" i="103" s="1"/>
  <c r="A11" i="103" s="1"/>
  <c r="A12" i="103" s="1"/>
  <c r="A13" i="103" s="1"/>
  <c r="A14" i="103" s="1"/>
  <c r="A15" i="103" s="1"/>
  <c r="A16" i="103" s="1"/>
  <c r="A17" i="103" s="1"/>
  <c r="A18" i="103" s="1"/>
  <c r="L19" i="102"/>
  <c r="B17" i="102"/>
  <c r="B16" i="102"/>
  <c r="B15" i="102"/>
  <c r="B14" i="102"/>
  <c r="B13" i="102"/>
  <c r="B12" i="102"/>
  <c r="B11" i="102"/>
  <c r="B10" i="102"/>
  <c r="B9" i="102"/>
  <c r="B8" i="102"/>
  <c r="A8" i="102"/>
  <c r="A9" i="102" s="1"/>
  <c r="A10" i="102" s="1"/>
  <c r="A11" i="102" s="1"/>
  <c r="A12" i="102" s="1"/>
  <c r="A13" i="102" s="1"/>
  <c r="A14" i="102" s="1"/>
  <c r="A15" i="102" s="1"/>
  <c r="A16" i="102" s="1"/>
  <c r="A17" i="102" s="1"/>
  <c r="L17" i="101"/>
  <c r="B17" i="101"/>
  <c r="L16" i="101"/>
  <c r="B16" i="101"/>
  <c r="L15" i="101"/>
  <c r="B15" i="101"/>
  <c r="L14" i="101"/>
  <c r="B14" i="101"/>
  <c r="L13" i="101"/>
  <c r="B13" i="101"/>
  <c r="L12" i="101"/>
  <c r="B12" i="101"/>
  <c r="L11" i="101"/>
  <c r="B11" i="101"/>
  <c r="L10" i="101"/>
  <c r="B10" i="101"/>
  <c r="L9" i="101"/>
  <c r="B9" i="101"/>
  <c r="L8" i="101"/>
  <c r="B8" i="101"/>
  <c r="A8" i="101"/>
  <c r="A9" i="101" s="1"/>
  <c r="A10" i="101" s="1"/>
  <c r="A11" i="101" s="1"/>
  <c r="A12" i="101" s="1"/>
  <c r="A13" i="101" s="1"/>
  <c r="A14" i="101" s="1"/>
  <c r="A15" i="101" s="1"/>
  <c r="A16" i="101" s="1"/>
  <c r="A17" i="101" s="1"/>
  <c r="J35" i="98"/>
  <c r="K35" i="98" s="1"/>
  <c r="J34" i="98"/>
  <c r="K34" i="98" s="1"/>
  <c r="J33" i="98"/>
  <c r="K33" i="98" s="1"/>
  <c r="J32" i="98"/>
  <c r="K32" i="98" s="1"/>
  <c r="J31" i="98"/>
  <c r="K31" i="98" s="1"/>
  <c r="J30" i="98"/>
  <c r="K30" i="98" s="1"/>
  <c r="J29" i="98"/>
  <c r="K29" i="98" s="1"/>
  <c r="J28" i="98"/>
  <c r="K28" i="98" s="1"/>
  <c r="J27" i="98"/>
  <c r="K27" i="98" s="1"/>
  <c r="J26" i="98"/>
  <c r="K26" i="98" s="1"/>
  <c r="J25" i="98"/>
  <c r="K25" i="98" s="1"/>
  <c r="J24" i="98"/>
  <c r="K24" i="98" s="1"/>
  <c r="J23" i="98"/>
  <c r="K23" i="98" s="1"/>
  <c r="J22" i="98"/>
  <c r="K22" i="98" s="1"/>
  <c r="J21" i="98"/>
  <c r="K21" i="98" s="1"/>
  <c r="J20" i="98"/>
  <c r="K20" i="98" s="1"/>
  <c r="J19" i="98"/>
  <c r="K19" i="98" s="1"/>
  <c r="J18" i="98"/>
  <c r="K18" i="98" s="1"/>
  <c r="J17" i="98"/>
  <c r="K17" i="98" s="1"/>
  <c r="J16" i="98"/>
  <c r="K16" i="98" s="1"/>
  <c r="J15" i="98"/>
  <c r="K15" i="98" s="1"/>
  <c r="J14" i="98"/>
  <c r="K14" i="98" s="1"/>
  <c r="J13" i="98"/>
  <c r="K13" i="98" s="1"/>
  <c r="J12" i="98"/>
  <c r="K12" i="98" s="1"/>
  <c r="J11" i="98"/>
  <c r="K11" i="98" s="1"/>
  <c r="J10" i="98"/>
  <c r="K10" i="98" s="1"/>
  <c r="J9" i="98"/>
  <c r="K9" i="98" s="1"/>
  <c r="J8" i="98"/>
  <c r="K8" i="98" s="1"/>
  <c r="A8" i="98"/>
  <c r="A9" i="98" s="1"/>
  <c r="A10" i="98" s="1"/>
  <c r="A11" i="98" s="1"/>
  <c r="A12" i="98" s="1"/>
  <c r="A13" i="98" s="1"/>
  <c r="A14" i="98" s="1"/>
  <c r="A15" i="98" s="1"/>
  <c r="A16" i="98" s="1"/>
  <c r="A17" i="98" s="1"/>
  <c r="A18" i="98" s="1"/>
  <c r="A19" i="98" s="1"/>
  <c r="A20" i="98" s="1"/>
  <c r="A21" i="98" s="1"/>
  <c r="A22" i="98" s="1"/>
  <c r="A23" i="98" s="1"/>
  <c r="A24" i="98" s="1"/>
  <c r="A25" i="98" s="1"/>
  <c r="A26" i="98" s="1"/>
  <c r="A27" i="98" s="1"/>
  <c r="A28" i="98" s="1"/>
  <c r="A29" i="98" s="1"/>
  <c r="A30" i="98" s="1"/>
  <c r="A31" i="98" s="1"/>
  <c r="A32" i="98" s="1"/>
  <c r="A33" i="98" s="1"/>
  <c r="A34" i="98" s="1"/>
  <c r="A35" i="98" s="1"/>
  <c r="A36" i="98" s="1"/>
  <c r="A37" i="98" s="1"/>
  <c r="J7" i="98"/>
  <c r="G7" i="98"/>
  <c r="G39" i="98" s="1"/>
  <c r="G40" i="98" s="1"/>
  <c r="J37" i="90"/>
  <c r="K37" i="90" s="1"/>
  <c r="J36" i="90"/>
  <c r="K36" i="90" s="1"/>
  <c r="J35" i="90"/>
  <c r="K35" i="90" s="1"/>
  <c r="J34" i="90"/>
  <c r="K34" i="90" s="1"/>
  <c r="J33" i="90"/>
  <c r="K33" i="90" s="1"/>
  <c r="J32" i="90"/>
  <c r="K32" i="90" s="1"/>
  <c r="J31" i="90"/>
  <c r="K31" i="90" s="1"/>
  <c r="J30" i="90"/>
  <c r="K30" i="90" s="1"/>
  <c r="J29" i="90"/>
  <c r="K29" i="90" s="1"/>
  <c r="J28" i="90"/>
  <c r="K28" i="90" s="1"/>
  <c r="J27" i="90"/>
  <c r="K27" i="90" s="1"/>
  <c r="J26" i="90"/>
  <c r="K26" i="90" s="1"/>
  <c r="J25" i="90"/>
  <c r="K25" i="90" s="1"/>
  <c r="J24" i="90"/>
  <c r="K24" i="90" s="1"/>
  <c r="J23" i="90"/>
  <c r="K23" i="90" s="1"/>
  <c r="J22" i="90"/>
  <c r="K22" i="90" s="1"/>
  <c r="J21" i="90"/>
  <c r="K21" i="90" s="1"/>
  <c r="J20" i="90"/>
  <c r="K20" i="90" s="1"/>
  <c r="J19" i="90"/>
  <c r="K19" i="90" s="1"/>
  <c r="J18" i="90"/>
  <c r="K18" i="90" s="1"/>
  <c r="J17" i="90"/>
  <c r="K17" i="90" s="1"/>
  <c r="J16" i="90"/>
  <c r="K16" i="90" s="1"/>
  <c r="J15" i="90"/>
  <c r="K15" i="90" s="1"/>
  <c r="J14" i="90"/>
  <c r="K14" i="90" s="1"/>
  <c r="J13" i="90"/>
  <c r="K13" i="90" s="1"/>
  <c r="J12" i="90"/>
  <c r="K12" i="90" s="1"/>
  <c r="J11" i="90"/>
  <c r="K11" i="90" s="1"/>
  <c r="J10" i="90"/>
  <c r="K10" i="90" s="1"/>
  <c r="J9" i="90"/>
  <c r="K9" i="90" s="1"/>
  <c r="J8" i="90"/>
  <c r="A8" i="90"/>
  <c r="A9" i="90" s="1"/>
  <c r="A10" i="90" s="1"/>
  <c r="A11" i="90" s="1"/>
  <c r="A12" i="90" s="1"/>
  <c r="A13" i="90" s="1"/>
  <c r="A14" i="90" s="1"/>
  <c r="A15" i="90" s="1"/>
  <c r="A16" i="90" s="1"/>
  <c r="A17" i="90" s="1"/>
  <c r="A18" i="90" s="1"/>
  <c r="A19" i="90" s="1"/>
  <c r="A20" i="90" s="1"/>
  <c r="A21" i="90" s="1"/>
  <c r="A22" i="90" s="1"/>
  <c r="A23" i="90" s="1"/>
  <c r="A24" i="90" s="1"/>
  <c r="A25" i="90" s="1"/>
  <c r="A26" i="90" s="1"/>
  <c r="A27" i="90" s="1"/>
  <c r="A28" i="90" s="1"/>
  <c r="A29" i="90" s="1"/>
  <c r="A30" i="90" s="1"/>
  <c r="A31" i="90" s="1"/>
  <c r="A32" i="90" s="1"/>
  <c r="A33" i="90" s="1"/>
  <c r="A34" i="90" s="1"/>
  <c r="A35" i="90" s="1"/>
  <c r="A36" i="90" s="1"/>
  <c r="A37" i="90" s="1"/>
  <c r="J7" i="90"/>
  <c r="K7" i="90" s="1"/>
  <c r="J37" i="83"/>
  <c r="K37" i="83" s="1"/>
  <c r="J36" i="83"/>
  <c r="K36" i="83" s="1"/>
  <c r="J35" i="83"/>
  <c r="K35" i="83" s="1"/>
  <c r="J34" i="83"/>
  <c r="K34" i="83" s="1"/>
  <c r="J33" i="83"/>
  <c r="K33" i="83" s="1"/>
  <c r="J32" i="83"/>
  <c r="K32" i="83" s="1"/>
  <c r="J31" i="83"/>
  <c r="K31" i="83" s="1"/>
  <c r="J30" i="83"/>
  <c r="K30" i="83" s="1"/>
  <c r="J29" i="83"/>
  <c r="K29" i="83" s="1"/>
  <c r="J28" i="83"/>
  <c r="K28" i="83" s="1"/>
  <c r="J27" i="83"/>
  <c r="K27" i="83" s="1"/>
  <c r="J26" i="83"/>
  <c r="K26" i="83" s="1"/>
  <c r="J25" i="83"/>
  <c r="K25" i="83" s="1"/>
  <c r="J24" i="83"/>
  <c r="K24" i="83" s="1"/>
  <c r="J23" i="83"/>
  <c r="K23" i="83" s="1"/>
  <c r="J22" i="83"/>
  <c r="K22" i="83" s="1"/>
  <c r="J21" i="83"/>
  <c r="K21" i="83" s="1"/>
  <c r="J20" i="83"/>
  <c r="K20" i="83" s="1"/>
  <c r="J19" i="83"/>
  <c r="K19" i="83" s="1"/>
  <c r="J18" i="83"/>
  <c r="K18" i="83" s="1"/>
  <c r="J17" i="83"/>
  <c r="K17" i="83" s="1"/>
  <c r="J16" i="83"/>
  <c r="K16" i="83" s="1"/>
  <c r="J15" i="83"/>
  <c r="K15" i="83" s="1"/>
  <c r="J14" i="83"/>
  <c r="K14" i="83" s="1"/>
  <c r="J13" i="83"/>
  <c r="K13" i="83" s="1"/>
  <c r="J12" i="83"/>
  <c r="K12" i="83" s="1"/>
  <c r="J11" i="83"/>
  <c r="K11" i="83" s="1"/>
  <c r="J10" i="83"/>
  <c r="K10" i="83" s="1"/>
  <c r="J9" i="83"/>
  <c r="K9" i="83" s="1"/>
  <c r="J8" i="83"/>
  <c r="A8" i="83"/>
  <c r="A9" i="83" s="1"/>
  <c r="A10" i="83" s="1"/>
  <c r="A11" i="83" s="1"/>
  <c r="A12" i="83" s="1"/>
  <c r="A13" i="83" s="1"/>
  <c r="A14" i="83" s="1"/>
  <c r="A15" i="83" s="1"/>
  <c r="A16" i="83" s="1"/>
  <c r="A17" i="83" s="1"/>
  <c r="A18" i="83" s="1"/>
  <c r="A19" i="83" s="1"/>
  <c r="A20" i="83" s="1"/>
  <c r="A21" i="83" s="1"/>
  <c r="A22" i="83" s="1"/>
  <c r="A23" i="83" s="1"/>
  <c r="A24" i="83" s="1"/>
  <c r="A25" i="83" s="1"/>
  <c r="A26" i="83" s="1"/>
  <c r="A27" i="83" s="1"/>
  <c r="A28" i="83" s="1"/>
  <c r="A29" i="83" s="1"/>
  <c r="A30" i="83" s="1"/>
  <c r="A31" i="83" s="1"/>
  <c r="A32" i="83" s="1"/>
  <c r="A33" i="83" s="1"/>
  <c r="A34" i="83" s="1"/>
  <c r="A35" i="83" s="1"/>
  <c r="A36" i="83" s="1"/>
  <c r="A37" i="83" s="1"/>
  <c r="J7" i="83"/>
  <c r="K7" i="83" s="1"/>
  <c r="K26" i="48"/>
  <c r="F8" i="48"/>
  <c r="F9" i="48" s="1"/>
  <c r="D8" i="48"/>
  <c r="A8" i="48"/>
  <c r="A9" i="48" s="1"/>
  <c r="A10" i="48" s="1"/>
  <c r="A11" i="48" s="1"/>
  <c r="A12" i="48" s="1"/>
  <c r="A13" i="48" s="1"/>
  <c r="A14" i="48" s="1"/>
  <c r="A15" i="48" s="1"/>
  <c r="A16" i="48" s="1"/>
  <c r="A17" i="48" s="1"/>
  <c r="A18" i="48" s="1"/>
  <c r="A19" i="48" s="1"/>
  <c r="A20" i="48" s="1"/>
  <c r="A21" i="48" s="1"/>
  <c r="A22" i="48" s="1"/>
  <c r="A23" i="48" s="1"/>
  <c r="A24" i="48" s="1"/>
  <c r="A25" i="48" s="1"/>
  <c r="A26" i="48" s="1"/>
  <c r="A27" i="48" s="1"/>
  <c r="A28" i="48" s="1"/>
  <c r="A29" i="48" s="1"/>
  <c r="A30" i="48" s="1"/>
  <c r="A31" i="48" s="1"/>
  <c r="A32" i="48" s="1"/>
  <c r="A33" i="48" s="1"/>
  <c r="A34" i="48" s="1"/>
  <c r="A35" i="48" s="1"/>
  <c r="A36" i="48" s="1"/>
  <c r="A37" i="48" s="1"/>
  <c r="K7" i="48"/>
  <c r="L4" i="48"/>
  <c r="J37" i="96"/>
  <c r="K37" i="96" s="1"/>
  <c r="J36" i="96"/>
  <c r="K36" i="96" s="1"/>
  <c r="J35" i="96"/>
  <c r="K35" i="96" s="1"/>
  <c r="J34" i="96"/>
  <c r="K34" i="96" s="1"/>
  <c r="J33" i="96"/>
  <c r="K33" i="96" s="1"/>
  <c r="J32" i="96"/>
  <c r="K32" i="96" s="1"/>
  <c r="J31" i="96"/>
  <c r="K31" i="96" s="1"/>
  <c r="J30" i="96"/>
  <c r="K30" i="96" s="1"/>
  <c r="J29" i="96"/>
  <c r="K29" i="96" s="1"/>
  <c r="J28" i="96"/>
  <c r="K28" i="96" s="1"/>
  <c r="J27" i="96"/>
  <c r="K27" i="96" s="1"/>
  <c r="J26" i="96"/>
  <c r="K26" i="96" s="1"/>
  <c r="J25" i="96"/>
  <c r="K25" i="96" s="1"/>
  <c r="J24" i="96"/>
  <c r="K24" i="96" s="1"/>
  <c r="J23" i="96"/>
  <c r="K23" i="96" s="1"/>
  <c r="J22" i="96"/>
  <c r="K22" i="96" s="1"/>
  <c r="J21" i="96"/>
  <c r="K21" i="96" s="1"/>
  <c r="J20" i="96"/>
  <c r="K20" i="96" s="1"/>
  <c r="J19" i="96"/>
  <c r="K19" i="96" s="1"/>
  <c r="J18" i="96"/>
  <c r="K18" i="96" s="1"/>
  <c r="J17" i="96"/>
  <c r="K17" i="96" s="1"/>
  <c r="J16" i="96"/>
  <c r="K16" i="96" s="1"/>
  <c r="J15" i="96"/>
  <c r="K15" i="96" s="1"/>
  <c r="J14" i="96"/>
  <c r="K14" i="96" s="1"/>
  <c r="J13" i="96"/>
  <c r="K13" i="96" s="1"/>
  <c r="J12" i="96"/>
  <c r="K12" i="96" s="1"/>
  <c r="J11" i="96"/>
  <c r="K11" i="96" s="1"/>
  <c r="J10" i="96"/>
  <c r="K10" i="96" s="1"/>
  <c r="J9" i="96"/>
  <c r="K9" i="96" s="1"/>
  <c r="J8" i="96"/>
  <c r="K8" i="96" s="1"/>
  <c r="A8" i="96"/>
  <c r="A9" i="96" s="1"/>
  <c r="A10" i="96" s="1"/>
  <c r="A11" i="96" s="1"/>
  <c r="A12" i="96" s="1"/>
  <c r="A13" i="96" s="1"/>
  <c r="A14" i="96" s="1"/>
  <c r="A15" i="96" s="1"/>
  <c r="A16" i="96" s="1"/>
  <c r="A17" i="96" s="1"/>
  <c r="A18" i="96" s="1"/>
  <c r="A19" i="96" s="1"/>
  <c r="A20" i="96" s="1"/>
  <c r="A21" i="96" s="1"/>
  <c r="A22" i="96" s="1"/>
  <c r="A23" i="96" s="1"/>
  <c r="A24" i="96" s="1"/>
  <c r="A25" i="96" s="1"/>
  <c r="A26" i="96" s="1"/>
  <c r="A27" i="96" s="1"/>
  <c r="A28" i="96" s="1"/>
  <c r="A29" i="96" s="1"/>
  <c r="A30" i="96" s="1"/>
  <c r="A31" i="96" s="1"/>
  <c r="A32" i="96" s="1"/>
  <c r="A33" i="96" s="1"/>
  <c r="A34" i="96" s="1"/>
  <c r="A35" i="96" s="1"/>
  <c r="A36" i="96" s="1"/>
  <c r="A37" i="96" s="1"/>
  <c r="J7" i="96"/>
  <c r="J34" i="92"/>
  <c r="K34" i="92" s="1"/>
  <c r="J32" i="92"/>
  <c r="K32" i="92" s="1"/>
  <c r="J31" i="92"/>
  <c r="K31" i="92" s="1"/>
  <c r="J29" i="92"/>
  <c r="K29" i="92" s="1"/>
  <c r="J28" i="92"/>
  <c r="K28" i="92" s="1"/>
  <c r="J27" i="92"/>
  <c r="K27" i="92" s="1"/>
  <c r="J26" i="92"/>
  <c r="K26" i="92" s="1"/>
  <c r="J19" i="92"/>
  <c r="K19" i="92" s="1"/>
  <c r="J17" i="92"/>
  <c r="K17" i="92" s="1"/>
  <c r="J16" i="92"/>
  <c r="K16" i="92" s="1"/>
  <c r="K15" i="92"/>
  <c r="J9" i="92"/>
  <c r="K9" i="92" s="1"/>
  <c r="J8" i="92"/>
  <c r="K8" i="92" s="1"/>
  <c r="A8" i="92"/>
  <c r="A9" i="92" s="1"/>
  <c r="A10" i="92" s="1"/>
  <c r="A11" i="92" s="1"/>
  <c r="A12" i="92" s="1"/>
  <c r="A13" i="92" s="1"/>
  <c r="A14" i="92" s="1"/>
  <c r="A15" i="92" s="1"/>
  <c r="A16" i="92" s="1"/>
  <c r="A17" i="92" s="1"/>
  <c r="A18" i="92" s="1"/>
  <c r="A19" i="92" s="1"/>
  <c r="A20" i="92" s="1"/>
  <c r="A21" i="92" s="1"/>
  <c r="A22" i="92" s="1"/>
  <c r="A23" i="92" s="1"/>
  <c r="A24" i="92" s="1"/>
  <c r="A25" i="92" s="1"/>
  <c r="A26" i="92" s="1"/>
  <c r="A27" i="92" s="1"/>
  <c r="A28" i="92" s="1"/>
  <c r="A29" i="92" s="1"/>
  <c r="A30" i="92" s="1"/>
  <c r="A31" i="92" s="1"/>
  <c r="A32" i="92" s="1"/>
  <c r="A33" i="92" s="1"/>
  <c r="A34" i="92" s="1"/>
  <c r="A35" i="92" s="1"/>
  <c r="A36" i="92" s="1"/>
  <c r="J7" i="92"/>
  <c r="K7" i="92" s="1"/>
  <c r="J34" i="91"/>
  <c r="K34" i="91" s="1"/>
  <c r="J33" i="91"/>
  <c r="K33" i="91" s="1"/>
  <c r="J32" i="91"/>
  <c r="K32" i="91" s="1"/>
  <c r="J31" i="91"/>
  <c r="K31" i="91" s="1"/>
  <c r="J30" i="91"/>
  <c r="K30" i="91" s="1"/>
  <c r="J29" i="91"/>
  <c r="K29" i="91" s="1"/>
  <c r="J28" i="91"/>
  <c r="K28" i="91" s="1"/>
  <c r="J27" i="91"/>
  <c r="K27" i="91" s="1"/>
  <c r="J26" i="91"/>
  <c r="K26" i="91" s="1"/>
  <c r="J25" i="91"/>
  <c r="K25" i="91" s="1"/>
  <c r="J24" i="91"/>
  <c r="K24" i="91" s="1"/>
  <c r="J23" i="91"/>
  <c r="K23" i="91" s="1"/>
  <c r="J22" i="91"/>
  <c r="K22" i="91" s="1"/>
  <c r="J21" i="91"/>
  <c r="K21" i="91" s="1"/>
  <c r="J20" i="91"/>
  <c r="K20" i="91" s="1"/>
  <c r="J19" i="91"/>
  <c r="K19" i="91" s="1"/>
  <c r="J18" i="91"/>
  <c r="K18" i="91" s="1"/>
  <c r="J17" i="91"/>
  <c r="K17" i="91" s="1"/>
  <c r="J16" i="91"/>
  <c r="K16" i="91" s="1"/>
  <c r="J15" i="91"/>
  <c r="K15" i="91" s="1"/>
  <c r="J14" i="91"/>
  <c r="K14" i="91" s="1"/>
  <c r="J13" i="91"/>
  <c r="K13" i="91" s="1"/>
  <c r="J12" i="91"/>
  <c r="K12" i="91" s="1"/>
  <c r="J11" i="91"/>
  <c r="K11" i="91" s="1"/>
  <c r="J10" i="91"/>
  <c r="K10" i="91" s="1"/>
  <c r="J9" i="91"/>
  <c r="K9" i="91" s="1"/>
  <c r="J8" i="91"/>
  <c r="K8" i="91" s="1"/>
  <c r="A8" i="91"/>
  <c r="A9" i="91" s="1"/>
  <c r="A10" i="91" s="1"/>
  <c r="A11" i="91" s="1"/>
  <c r="A12" i="91" s="1"/>
  <c r="A13" i="91" s="1"/>
  <c r="A14" i="91" s="1"/>
  <c r="A15" i="91" s="1"/>
  <c r="A16" i="91" s="1"/>
  <c r="A17" i="91" s="1"/>
  <c r="A18" i="91" s="1"/>
  <c r="A19" i="91" s="1"/>
  <c r="A20" i="91" s="1"/>
  <c r="A21" i="91" s="1"/>
  <c r="A22" i="91" s="1"/>
  <c r="A23" i="91" s="1"/>
  <c r="A24" i="91" s="1"/>
  <c r="A25" i="91" s="1"/>
  <c r="A26" i="91" s="1"/>
  <c r="A27" i="91" s="1"/>
  <c r="A28" i="91" s="1"/>
  <c r="A29" i="91" s="1"/>
  <c r="A30" i="91" s="1"/>
  <c r="A31" i="91" s="1"/>
  <c r="A32" i="91" s="1"/>
  <c r="A33" i="91" s="1"/>
  <c r="A34" i="91" s="1"/>
  <c r="A35" i="91" s="1"/>
  <c r="A36" i="91" s="1"/>
  <c r="A37" i="91" s="1"/>
  <c r="J7" i="91"/>
  <c r="K7" i="91" s="1"/>
  <c r="N55" i="79"/>
  <c r="Q53" i="79"/>
  <c r="R53" i="79" s="1"/>
  <c r="P53" i="79"/>
  <c r="O53" i="79"/>
  <c r="B53" i="79"/>
  <c r="Q52" i="79"/>
  <c r="R52" i="79" s="1"/>
  <c r="P52" i="79"/>
  <c r="O52" i="79"/>
  <c r="B52" i="79"/>
  <c r="Q51" i="79"/>
  <c r="R51" i="79" s="1"/>
  <c r="P51" i="79"/>
  <c r="O51" i="79"/>
  <c r="B51" i="79"/>
  <c r="Q50" i="79"/>
  <c r="R50" i="79" s="1"/>
  <c r="P50" i="79"/>
  <c r="O50" i="79"/>
  <c r="B50" i="79"/>
  <c r="Q49" i="79"/>
  <c r="R49" i="79" s="1"/>
  <c r="P49" i="79"/>
  <c r="O49" i="79"/>
  <c r="B49" i="79"/>
  <c r="Q48" i="79"/>
  <c r="R48" i="79" s="1"/>
  <c r="P48" i="79"/>
  <c r="O48" i="79"/>
  <c r="B48" i="79"/>
  <c r="Q47" i="79"/>
  <c r="R47" i="79" s="1"/>
  <c r="P47" i="79"/>
  <c r="O47" i="79"/>
  <c r="B47" i="79"/>
  <c r="Q46" i="79"/>
  <c r="R46" i="79" s="1"/>
  <c r="P46" i="79"/>
  <c r="O46" i="79"/>
  <c r="B46" i="79"/>
  <c r="Q45" i="79"/>
  <c r="R45" i="79" s="1"/>
  <c r="P45" i="79"/>
  <c r="O45" i="79"/>
  <c r="B45" i="79"/>
  <c r="Q44" i="79"/>
  <c r="R44" i="79" s="1"/>
  <c r="P44" i="79"/>
  <c r="O44" i="79"/>
  <c r="B44" i="79"/>
  <c r="Q43" i="79"/>
  <c r="R43" i="79" s="1"/>
  <c r="P43" i="79"/>
  <c r="O43" i="79"/>
  <c r="B43" i="79"/>
  <c r="Q42" i="79"/>
  <c r="R42" i="79" s="1"/>
  <c r="P42" i="79"/>
  <c r="O42" i="79"/>
  <c r="B42" i="79"/>
  <c r="Q41" i="79"/>
  <c r="R41" i="79" s="1"/>
  <c r="P41" i="79"/>
  <c r="O41" i="79"/>
  <c r="B41" i="79"/>
  <c r="Q40" i="79"/>
  <c r="R40" i="79" s="1"/>
  <c r="P40" i="79"/>
  <c r="O40" i="79"/>
  <c r="B40" i="79"/>
  <c r="Q39" i="79"/>
  <c r="R39" i="79" s="1"/>
  <c r="P39" i="79"/>
  <c r="O39" i="79"/>
  <c r="B39" i="79"/>
  <c r="Q38" i="79"/>
  <c r="R38" i="79" s="1"/>
  <c r="P38" i="79"/>
  <c r="O38" i="79"/>
  <c r="B38" i="79"/>
  <c r="Q37" i="79"/>
  <c r="R37" i="79" s="1"/>
  <c r="P37" i="79"/>
  <c r="O37" i="79"/>
  <c r="B37" i="79"/>
  <c r="Q36" i="79"/>
  <c r="R36" i="79" s="1"/>
  <c r="P36" i="79"/>
  <c r="O36" i="79"/>
  <c r="B36" i="79"/>
  <c r="Q35" i="79"/>
  <c r="R35" i="79" s="1"/>
  <c r="P35" i="79"/>
  <c r="O35" i="79"/>
  <c r="B35" i="79"/>
  <c r="Q34" i="79"/>
  <c r="R34" i="79" s="1"/>
  <c r="P34" i="79"/>
  <c r="O34" i="79"/>
  <c r="B34" i="79"/>
  <c r="Q33" i="79"/>
  <c r="R33" i="79" s="1"/>
  <c r="P33" i="79"/>
  <c r="O33" i="79"/>
  <c r="B33" i="79"/>
  <c r="Q32" i="79"/>
  <c r="R32" i="79" s="1"/>
  <c r="P32" i="79"/>
  <c r="O32" i="79"/>
  <c r="B32" i="79"/>
  <c r="Q31" i="79"/>
  <c r="R31" i="79" s="1"/>
  <c r="P31" i="79"/>
  <c r="O31" i="79"/>
  <c r="B31" i="79"/>
  <c r="Q30" i="79"/>
  <c r="R30" i="79" s="1"/>
  <c r="P30" i="79"/>
  <c r="O30" i="79"/>
  <c r="B30" i="79"/>
  <c r="Q29" i="79"/>
  <c r="R29" i="79" s="1"/>
  <c r="P29" i="79"/>
  <c r="O29" i="79"/>
  <c r="B29" i="79"/>
  <c r="Q28" i="79"/>
  <c r="R28" i="79" s="1"/>
  <c r="P28" i="79"/>
  <c r="O28" i="79"/>
  <c r="B28" i="79"/>
  <c r="Q27" i="79"/>
  <c r="R27" i="79" s="1"/>
  <c r="P27" i="79"/>
  <c r="O27" i="79"/>
  <c r="B27" i="79"/>
  <c r="Q26" i="79"/>
  <c r="R26" i="79" s="1"/>
  <c r="P26" i="79"/>
  <c r="O26" i="79"/>
  <c r="B26" i="79"/>
  <c r="Q25" i="79"/>
  <c r="R25" i="79" s="1"/>
  <c r="B25" i="79"/>
  <c r="Q24" i="79"/>
  <c r="B24" i="79"/>
  <c r="Q23" i="79"/>
  <c r="P23" i="79"/>
  <c r="B23" i="79"/>
  <c r="Q22" i="79"/>
  <c r="R22" i="79" s="1"/>
  <c r="B22" i="79"/>
  <c r="Q21" i="79"/>
  <c r="P21" i="79"/>
  <c r="B21" i="79"/>
  <c r="Q20" i="79"/>
  <c r="B20" i="79"/>
  <c r="Q19" i="79"/>
  <c r="R19" i="79" s="1"/>
  <c r="P19" i="79"/>
  <c r="B19" i="79"/>
  <c r="Q18" i="79"/>
  <c r="P18" i="79"/>
  <c r="B18" i="79"/>
  <c r="Q17" i="79"/>
  <c r="R17" i="79" s="1"/>
  <c r="P17" i="79"/>
  <c r="B17" i="79"/>
  <c r="Q16" i="79"/>
  <c r="R16" i="79" s="1"/>
  <c r="B16" i="79"/>
  <c r="Q15" i="79"/>
  <c r="B15" i="79"/>
  <c r="Q14" i="79"/>
  <c r="R14" i="79" s="1"/>
  <c r="P14" i="79"/>
  <c r="B14" i="79"/>
  <c r="Q13" i="79"/>
  <c r="R13" i="79" s="1"/>
  <c r="B13" i="79"/>
  <c r="Q12" i="79"/>
  <c r="P12" i="79"/>
  <c r="B12" i="79"/>
  <c r="B11" i="79"/>
  <c r="Q10" i="79"/>
  <c r="R10" i="79" s="1"/>
  <c r="P10" i="79"/>
  <c r="B10" i="79"/>
  <c r="Q9" i="79"/>
  <c r="R9" i="79" s="1"/>
  <c r="B9" i="79"/>
  <c r="A9" i="79"/>
  <c r="A10" i="79" s="1"/>
  <c r="A11" i="79" s="1"/>
  <c r="A12" i="79" s="1"/>
  <c r="A13" i="79" s="1"/>
  <c r="A14" i="79" s="1"/>
  <c r="A15" i="79" s="1"/>
  <c r="A16" i="79" s="1"/>
  <c r="A17" i="79" s="1"/>
  <c r="A18" i="79" s="1"/>
  <c r="A19" i="79" s="1"/>
  <c r="A20" i="79" s="1"/>
  <c r="A21" i="79" s="1"/>
  <c r="A22" i="79" s="1"/>
  <c r="A23" i="79" s="1"/>
  <c r="A24" i="79" s="1"/>
  <c r="A25" i="79" s="1"/>
  <c r="A26" i="79" s="1"/>
  <c r="A27" i="79" s="1"/>
  <c r="A28" i="79" s="1"/>
  <c r="A29" i="79" s="1"/>
  <c r="A30" i="79" s="1"/>
  <c r="A31" i="79" s="1"/>
  <c r="A32" i="79" s="1"/>
  <c r="A33" i="79" s="1"/>
  <c r="A34" i="79" s="1"/>
  <c r="A35" i="79" s="1"/>
  <c r="A36" i="79" s="1"/>
  <c r="A37" i="79" s="1"/>
  <c r="A38" i="79" s="1"/>
  <c r="A39" i="79" s="1"/>
  <c r="A40" i="79" s="1"/>
  <c r="A41" i="79" s="1"/>
  <c r="A42" i="79" s="1"/>
  <c r="A43" i="79" s="1"/>
  <c r="A44" i="79" s="1"/>
  <c r="A45" i="79" s="1"/>
  <c r="A46" i="79" s="1"/>
  <c r="A47" i="79" s="1"/>
  <c r="A48" i="79" s="1"/>
  <c r="A49" i="79" s="1"/>
  <c r="A50" i="79" s="1"/>
  <c r="A51" i="79" s="1"/>
  <c r="A52" i="79" s="1"/>
  <c r="A53" i="79" s="1"/>
  <c r="Q8" i="79"/>
  <c r="B8" i="79"/>
  <c r="N78" i="72"/>
  <c r="M78" i="72"/>
  <c r="O78" i="72" s="1"/>
  <c r="B78" i="72"/>
  <c r="N77" i="72"/>
  <c r="M77" i="72"/>
  <c r="O77" i="72" s="1"/>
  <c r="B77" i="72"/>
  <c r="N76" i="72"/>
  <c r="M76" i="72"/>
  <c r="O76" i="72" s="1"/>
  <c r="B76" i="72"/>
  <c r="N75" i="72"/>
  <c r="M75" i="72"/>
  <c r="O75" i="72" s="1"/>
  <c r="B75" i="72"/>
  <c r="N74" i="72"/>
  <c r="M74" i="72"/>
  <c r="O74" i="72" s="1"/>
  <c r="B74" i="72"/>
  <c r="N73" i="72"/>
  <c r="M73" i="72"/>
  <c r="O73" i="72" s="1"/>
  <c r="B73" i="72"/>
  <c r="N72" i="72"/>
  <c r="M72" i="72"/>
  <c r="O72" i="72" s="1"/>
  <c r="B72" i="72"/>
  <c r="N71" i="72"/>
  <c r="M71" i="72"/>
  <c r="O71" i="72" s="1"/>
  <c r="B71" i="72"/>
  <c r="N70" i="72"/>
  <c r="M70" i="72"/>
  <c r="O70" i="72" s="1"/>
  <c r="B70" i="72"/>
  <c r="N69" i="72"/>
  <c r="M69" i="72"/>
  <c r="O69" i="72" s="1"/>
  <c r="B69" i="72"/>
  <c r="N68" i="72"/>
  <c r="M68" i="72"/>
  <c r="O68" i="72" s="1"/>
  <c r="B68" i="72"/>
  <c r="N67" i="72"/>
  <c r="M67" i="72"/>
  <c r="O67" i="72" s="1"/>
  <c r="B67" i="72"/>
  <c r="N66" i="72"/>
  <c r="M66" i="72"/>
  <c r="O66" i="72" s="1"/>
  <c r="B66" i="72"/>
  <c r="N65" i="72"/>
  <c r="M65" i="72"/>
  <c r="O65" i="72" s="1"/>
  <c r="B65" i="72"/>
  <c r="N64" i="72"/>
  <c r="M64" i="72"/>
  <c r="O64" i="72" s="1"/>
  <c r="B64" i="72"/>
  <c r="N63" i="72"/>
  <c r="M63" i="72"/>
  <c r="O63" i="72" s="1"/>
  <c r="B63" i="72"/>
  <c r="N62" i="72"/>
  <c r="M62" i="72"/>
  <c r="O62" i="72" s="1"/>
  <c r="B62" i="72"/>
  <c r="N61" i="72"/>
  <c r="M61" i="72"/>
  <c r="O61" i="72" s="1"/>
  <c r="B61" i="72"/>
  <c r="N60" i="72"/>
  <c r="M60" i="72"/>
  <c r="O60" i="72" s="1"/>
  <c r="B60" i="72"/>
  <c r="N59" i="72"/>
  <c r="M59" i="72"/>
  <c r="O59" i="72" s="1"/>
  <c r="B59" i="72"/>
  <c r="N58" i="72"/>
  <c r="M58" i="72"/>
  <c r="O58" i="72" s="1"/>
  <c r="B58" i="72"/>
  <c r="N57" i="72"/>
  <c r="M57" i="72"/>
  <c r="O57" i="72" s="1"/>
  <c r="B57" i="72"/>
  <c r="N56" i="72"/>
  <c r="M56" i="72"/>
  <c r="O56" i="72" s="1"/>
  <c r="B56" i="72"/>
  <c r="N55" i="72"/>
  <c r="M55" i="72"/>
  <c r="O55" i="72" s="1"/>
  <c r="B55" i="72"/>
  <c r="N54" i="72"/>
  <c r="M54" i="72"/>
  <c r="O54" i="72" s="1"/>
  <c r="B54" i="72"/>
  <c r="N53" i="72"/>
  <c r="M53" i="72"/>
  <c r="O53" i="72" s="1"/>
  <c r="B53" i="72"/>
  <c r="N52" i="72"/>
  <c r="M52" i="72"/>
  <c r="O52" i="72" s="1"/>
  <c r="B52" i="72"/>
  <c r="N51" i="72"/>
  <c r="M51" i="72"/>
  <c r="O51" i="72" s="1"/>
  <c r="B51" i="72"/>
  <c r="N50" i="72"/>
  <c r="M50" i="72"/>
  <c r="O50" i="72" s="1"/>
  <c r="B50" i="72"/>
  <c r="N49" i="72"/>
  <c r="M49" i="72"/>
  <c r="O49" i="72" s="1"/>
  <c r="B49" i="72"/>
  <c r="N48" i="72"/>
  <c r="M48" i="72"/>
  <c r="O48" i="72" s="1"/>
  <c r="B48" i="72"/>
  <c r="N47" i="72"/>
  <c r="M47" i="72"/>
  <c r="O47" i="72" s="1"/>
  <c r="B47" i="72"/>
  <c r="N46" i="72"/>
  <c r="M46" i="72"/>
  <c r="O46" i="72" s="1"/>
  <c r="B46" i="72"/>
  <c r="N45" i="72"/>
  <c r="M45" i="72"/>
  <c r="O45" i="72" s="1"/>
  <c r="B45" i="72"/>
  <c r="N44" i="72"/>
  <c r="M44" i="72"/>
  <c r="O44" i="72" s="1"/>
  <c r="B44" i="72"/>
  <c r="N43" i="72"/>
  <c r="M43" i="72"/>
  <c r="O43" i="72" s="1"/>
  <c r="B43" i="72"/>
  <c r="N42" i="72"/>
  <c r="M42" i="72"/>
  <c r="O42" i="72" s="1"/>
  <c r="B42" i="72"/>
  <c r="N41" i="72"/>
  <c r="M41" i="72"/>
  <c r="O41" i="72" s="1"/>
  <c r="B41" i="72"/>
  <c r="N40" i="72"/>
  <c r="M40" i="72"/>
  <c r="O40" i="72" s="1"/>
  <c r="B40" i="72"/>
  <c r="N39" i="72"/>
  <c r="M39" i="72"/>
  <c r="O39" i="72" s="1"/>
  <c r="B39" i="72"/>
  <c r="N38" i="72"/>
  <c r="M38" i="72"/>
  <c r="O38" i="72" s="1"/>
  <c r="B38" i="72"/>
  <c r="N37" i="72"/>
  <c r="M37" i="72"/>
  <c r="O37" i="72" s="1"/>
  <c r="B37" i="72"/>
  <c r="N36" i="72"/>
  <c r="M36" i="72"/>
  <c r="O36" i="72" s="1"/>
  <c r="B36" i="72"/>
  <c r="N35" i="72"/>
  <c r="M35" i="72"/>
  <c r="O35" i="72" s="1"/>
  <c r="B35" i="72"/>
  <c r="N34" i="72"/>
  <c r="M34" i="72"/>
  <c r="O34" i="72" s="1"/>
  <c r="B34" i="72"/>
  <c r="N33" i="72"/>
  <c r="M33" i="72"/>
  <c r="O33" i="72" s="1"/>
  <c r="B33" i="72"/>
  <c r="N32" i="72"/>
  <c r="M32" i="72"/>
  <c r="O32" i="72" s="1"/>
  <c r="B32" i="72"/>
  <c r="N31" i="72"/>
  <c r="M31" i="72"/>
  <c r="O31" i="72" s="1"/>
  <c r="B31" i="72"/>
  <c r="N30" i="72"/>
  <c r="M30" i="72"/>
  <c r="O30" i="72" s="1"/>
  <c r="B30" i="72"/>
  <c r="N29" i="72"/>
  <c r="M29" i="72"/>
  <c r="O29" i="72" s="1"/>
  <c r="B29" i="72"/>
  <c r="N28" i="72"/>
  <c r="M28" i="72"/>
  <c r="O28" i="72" s="1"/>
  <c r="B28" i="72"/>
  <c r="N27" i="72"/>
  <c r="M27" i="72"/>
  <c r="O27" i="72" s="1"/>
  <c r="B27" i="72"/>
  <c r="N26" i="72"/>
  <c r="M26" i="72"/>
  <c r="O26" i="72" s="1"/>
  <c r="B26" i="72"/>
  <c r="N25" i="72"/>
  <c r="M25" i="72"/>
  <c r="O25" i="72" s="1"/>
  <c r="B25" i="72"/>
  <c r="N24" i="72"/>
  <c r="M24" i="72"/>
  <c r="O24" i="72" s="1"/>
  <c r="B24" i="72"/>
  <c r="N23" i="72"/>
  <c r="M23" i="72"/>
  <c r="O23" i="72" s="1"/>
  <c r="B23" i="72"/>
  <c r="N22" i="72"/>
  <c r="M22" i="72"/>
  <c r="O22" i="72" s="1"/>
  <c r="B22" i="72"/>
  <c r="N21" i="72"/>
  <c r="M21" i="72"/>
  <c r="O21" i="72" s="1"/>
  <c r="B21" i="72"/>
  <c r="N20" i="72"/>
  <c r="M20" i="72"/>
  <c r="O20" i="72" s="1"/>
  <c r="B20" i="72"/>
  <c r="N19" i="72"/>
  <c r="M19" i="72"/>
  <c r="O19" i="72" s="1"/>
  <c r="B19" i="72"/>
  <c r="N18" i="72"/>
  <c r="M18" i="72"/>
  <c r="O18" i="72" s="1"/>
  <c r="B18" i="72"/>
  <c r="N17" i="72"/>
  <c r="M17" i="72"/>
  <c r="O17" i="72" s="1"/>
  <c r="B17" i="72"/>
  <c r="N16" i="72"/>
  <c r="M16" i="72"/>
  <c r="O16" i="72" s="1"/>
  <c r="B16" i="72"/>
  <c r="N15" i="72"/>
  <c r="M15" i="72"/>
  <c r="O15" i="72" s="1"/>
  <c r="B15" i="72"/>
  <c r="N14" i="72"/>
  <c r="M14" i="72"/>
  <c r="O14" i="72" s="1"/>
  <c r="B14" i="72"/>
  <c r="N13" i="72"/>
  <c r="M13" i="72"/>
  <c r="O13" i="72" s="1"/>
  <c r="B13" i="72"/>
  <c r="N12" i="72"/>
  <c r="M12" i="72"/>
  <c r="O12" i="72" s="1"/>
  <c r="B12" i="72"/>
  <c r="N11" i="72"/>
  <c r="M11" i="72"/>
  <c r="O11" i="72" s="1"/>
  <c r="B11" i="72"/>
  <c r="A11" i="72"/>
  <c r="A12" i="72" s="1"/>
  <c r="A13" i="72" s="1"/>
  <c r="A14" i="72" s="1"/>
  <c r="A15" i="72" s="1"/>
  <c r="A16" i="72" s="1"/>
  <c r="A17" i="72" s="1"/>
  <c r="A18" i="72" s="1"/>
  <c r="A19" i="72" s="1"/>
  <c r="A20" i="72" s="1"/>
  <c r="A21" i="72" s="1"/>
  <c r="A22" i="72" s="1"/>
  <c r="A23" i="72" s="1"/>
  <c r="A24" i="72" s="1"/>
  <c r="A25" i="72" s="1"/>
  <c r="A26" i="72" s="1"/>
  <c r="A27" i="72" s="1"/>
  <c r="A28" i="72" s="1"/>
  <c r="A29" i="72" s="1"/>
  <c r="A30" i="72" s="1"/>
  <c r="A31" i="72" s="1"/>
  <c r="A32" i="72" s="1"/>
  <c r="A33" i="72" s="1"/>
  <c r="A34" i="72" s="1"/>
  <c r="A35" i="72" s="1"/>
  <c r="A36" i="72" s="1"/>
  <c r="A37" i="72" s="1"/>
  <c r="A38" i="72" s="1"/>
  <c r="A39" i="72" s="1"/>
  <c r="A40" i="72" s="1"/>
  <c r="A41" i="72" s="1"/>
  <c r="A42" i="72" s="1"/>
  <c r="A43" i="72" s="1"/>
  <c r="A44" i="72" s="1"/>
  <c r="A45" i="72" s="1"/>
  <c r="A46" i="72" s="1"/>
  <c r="A47" i="72" s="1"/>
  <c r="A48" i="72" s="1"/>
  <c r="A49" i="72" s="1"/>
  <c r="A50" i="72" s="1"/>
  <c r="A51" i="72" s="1"/>
  <c r="A52" i="72" s="1"/>
  <c r="A53" i="72" s="1"/>
  <c r="A54" i="72" s="1"/>
  <c r="A55" i="72" s="1"/>
  <c r="A56" i="72" s="1"/>
  <c r="A57" i="72" s="1"/>
  <c r="A58" i="72" s="1"/>
  <c r="A59" i="72" s="1"/>
  <c r="A60" i="72" s="1"/>
  <c r="A61" i="72" s="1"/>
  <c r="A62" i="72" s="1"/>
  <c r="A63" i="72" s="1"/>
  <c r="A64" i="72" s="1"/>
  <c r="A65" i="72" s="1"/>
  <c r="A66" i="72" s="1"/>
  <c r="A67" i="72" s="1"/>
  <c r="A68" i="72" s="1"/>
  <c r="A69" i="72" s="1"/>
  <c r="A70" i="72" s="1"/>
  <c r="A71" i="72" s="1"/>
  <c r="A72" i="72" s="1"/>
  <c r="A73" i="72" s="1"/>
  <c r="A74" i="72" s="1"/>
  <c r="A75" i="72" s="1"/>
  <c r="A76" i="72" s="1"/>
  <c r="A77" i="72" s="1"/>
  <c r="A78" i="72" s="1"/>
  <c r="N10" i="72"/>
  <c r="M10" i="72"/>
  <c r="O10" i="72" s="1"/>
  <c r="B10" i="72"/>
  <c r="N9" i="72"/>
  <c r="O9" i="72"/>
  <c r="B9" i="72"/>
  <c r="A9" i="72"/>
  <c r="N8" i="72"/>
  <c r="B8" i="72"/>
  <c r="P31" i="74"/>
  <c r="M31" i="74"/>
  <c r="L31" i="74"/>
  <c r="L2" i="74"/>
  <c r="O12" i="68"/>
  <c r="B12" i="68"/>
  <c r="O11" i="68"/>
  <c r="B11" i="68"/>
  <c r="O10" i="68"/>
  <c r="B10" i="68"/>
  <c r="O9" i="68"/>
  <c r="B9" i="68"/>
  <c r="A9" i="68"/>
  <c r="A10" i="68" s="1"/>
  <c r="A11" i="68" s="1"/>
  <c r="A12" i="68" s="1"/>
  <c r="O8" i="68"/>
  <c r="B8" i="68"/>
  <c r="N55" i="20"/>
  <c r="M55" i="20"/>
  <c r="O55" i="20" s="1"/>
  <c r="B55" i="20"/>
  <c r="N54" i="20"/>
  <c r="M54" i="20"/>
  <c r="O54" i="20" s="1"/>
  <c r="B54" i="20"/>
  <c r="N53" i="20"/>
  <c r="M53" i="20"/>
  <c r="O53" i="20" s="1"/>
  <c r="B53" i="20"/>
  <c r="N52" i="20"/>
  <c r="M52" i="20"/>
  <c r="O52" i="20" s="1"/>
  <c r="B52" i="20"/>
  <c r="N51" i="20"/>
  <c r="M51" i="20"/>
  <c r="O51" i="20" s="1"/>
  <c r="B51" i="20"/>
  <c r="N50" i="20"/>
  <c r="M50" i="20"/>
  <c r="O50" i="20" s="1"/>
  <c r="B50" i="20"/>
  <c r="N49" i="20"/>
  <c r="M49" i="20"/>
  <c r="O49" i="20" s="1"/>
  <c r="B49" i="20"/>
  <c r="N48" i="20"/>
  <c r="M48" i="20"/>
  <c r="O48" i="20" s="1"/>
  <c r="B48" i="20"/>
  <c r="N47" i="20"/>
  <c r="M47" i="20"/>
  <c r="O47" i="20" s="1"/>
  <c r="B47" i="20"/>
  <c r="N46" i="20"/>
  <c r="M46" i="20"/>
  <c r="O46" i="20" s="1"/>
  <c r="B46" i="20"/>
  <c r="B45" i="20"/>
  <c r="B44" i="20"/>
  <c r="B43" i="20"/>
  <c r="B42" i="20"/>
  <c r="B41" i="20"/>
  <c r="B40" i="20"/>
  <c r="B39" i="20"/>
  <c r="B38" i="20"/>
  <c r="B37" i="20"/>
  <c r="B36" i="20"/>
  <c r="B35" i="20"/>
  <c r="B34" i="20"/>
  <c r="B33" i="20"/>
  <c r="B32" i="20"/>
  <c r="B31" i="20"/>
  <c r="O30" i="20"/>
  <c r="B30" i="20"/>
  <c r="B29" i="20"/>
  <c r="B28" i="20"/>
  <c r="B27" i="20"/>
  <c r="B26" i="20"/>
  <c r="B25" i="20"/>
  <c r="B24" i="20"/>
  <c r="B23" i="20"/>
  <c r="B22" i="20"/>
  <c r="B21" i="20"/>
  <c r="B20" i="20"/>
  <c r="N19" i="20"/>
  <c r="M19" i="20"/>
  <c r="O19" i="20" s="1"/>
  <c r="B19" i="20"/>
  <c r="N18" i="20"/>
  <c r="M18" i="20"/>
  <c r="O18" i="20" s="1"/>
  <c r="B18" i="20"/>
  <c r="B17" i="20"/>
  <c r="B16" i="20"/>
  <c r="B15" i="20"/>
  <c r="B14" i="20"/>
  <c r="B13" i="20"/>
  <c r="B12" i="20"/>
  <c r="B11" i="20"/>
  <c r="B10" i="20"/>
  <c r="B9" i="20"/>
  <c r="O8" i="20"/>
  <c r="B8" i="20"/>
  <c r="A8" i="20"/>
  <c r="A9" i="20" s="1"/>
  <c r="A10" i="20" s="1"/>
  <c r="A11" i="20" s="1"/>
  <c r="A12" i="20" s="1"/>
  <c r="A13" i="20" s="1"/>
  <c r="A14" i="20" s="1"/>
  <c r="A15" i="20" s="1"/>
  <c r="A16" i="20" s="1"/>
  <c r="A17" i="20" s="1"/>
  <c r="A18" i="20" s="1"/>
  <c r="A19" i="20" s="1"/>
  <c r="A20" i="20" s="1"/>
  <c r="A21" i="20" s="1"/>
  <c r="A22" i="20" s="1"/>
  <c r="A23" i="20" s="1"/>
  <c r="A24" i="20" s="1"/>
  <c r="A25" i="20" s="1"/>
  <c r="A26" i="20" s="1"/>
  <c r="A27" i="20" s="1"/>
  <c r="A28" i="20" s="1"/>
  <c r="A29" i="20" s="1"/>
  <c r="A30" i="20" s="1"/>
  <c r="A31" i="20" s="1"/>
  <c r="A32" i="20" s="1"/>
  <c r="A33" i="20" s="1"/>
  <c r="A34" i="20" s="1"/>
  <c r="A35" i="20" s="1"/>
  <c r="A36" i="20" s="1"/>
  <c r="A37" i="20" s="1"/>
  <c r="A38" i="20" s="1"/>
  <c r="A39" i="20" s="1"/>
  <c r="A40" i="20" s="1"/>
  <c r="A41" i="20" s="1"/>
  <c r="A42" i="20" s="1"/>
  <c r="A43" i="20" s="1"/>
  <c r="A44" i="20" s="1"/>
  <c r="A45" i="20" s="1"/>
  <c r="A46" i="20" s="1"/>
  <c r="A47" i="20" s="1"/>
  <c r="A48" i="20" s="1"/>
  <c r="A49" i="20" s="1"/>
  <c r="A50" i="20" s="1"/>
  <c r="A51" i="20" s="1"/>
  <c r="A52" i="20" s="1"/>
  <c r="A53" i="20" s="1"/>
  <c r="A54" i="20" s="1"/>
  <c r="A55" i="20" s="1"/>
  <c r="O19" i="13"/>
  <c r="B17" i="13"/>
  <c r="B16" i="13"/>
  <c r="B15" i="13"/>
  <c r="B14" i="13"/>
  <c r="B13" i="13"/>
  <c r="B12" i="13"/>
  <c r="B11" i="13"/>
  <c r="B10" i="13"/>
  <c r="B9" i="13"/>
  <c r="B8" i="13"/>
  <c r="A8" i="13"/>
  <c r="A9" i="13" s="1"/>
  <c r="A10" i="13" s="1"/>
  <c r="A11" i="13" s="1"/>
  <c r="A12" i="13" s="1"/>
  <c r="A13" i="13" s="1"/>
  <c r="A14" i="13" s="1"/>
  <c r="A15" i="13" s="1"/>
  <c r="A16" i="13" s="1"/>
  <c r="A17" i="13" s="1"/>
  <c r="O70" i="9"/>
  <c r="B58" i="9"/>
  <c r="B57" i="9"/>
  <c r="B56" i="9"/>
  <c r="B55" i="9"/>
  <c r="B54" i="9"/>
  <c r="B53" i="9"/>
  <c r="B52" i="9"/>
  <c r="B51" i="9"/>
  <c r="B50" i="9"/>
  <c r="B49" i="9"/>
  <c r="B48" i="9"/>
  <c r="B47" i="9"/>
  <c r="B46" i="9"/>
  <c r="B45" i="9"/>
  <c r="B44" i="9"/>
  <c r="B43" i="9"/>
  <c r="B42" i="9"/>
  <c r="B41" i="9"/>
  <c r="B40" i="9"/>
  <c r="B39" i="9"/>
  <c r="B38" i="9"/>
  <c r="B37" i="9"/>
  <c r="B36" i="9"/>
  <c r="B35" i="9"/>
  <c r="B34" i="9"/>
  <c r="B33" i="9"/>
  <c r="B32" i="9"/>
  <c r="A32" i="9"/>
  <c r="A33" i="9" s="1"/>
  <c r="A34" i="9" s="1"/>
  <c r="A35" i="9" s="1"/>
  <c r="A36" i="9" s="1"/>
  <c r="A37" i="9" s="1"/>
  <c r="A38" i="9" s="1"/>
  <c r="A39" i="9" s="1"/>
  <c r="A40" i="9" s="1"/>
  <c r="A41" i="9" s="1"/>
  <c r="A42" i="9" s="1"/>
  <c r="A43" i="9" s="1"/>
  <c r="A44" i="9" s="1"/>
  <c r="A45" i="9" s="1"/>
  <c r="A46" i="9" s="1"/>
  <c r="A47" i="9" s="1"/>
  <c r="A48" i="9" s="1"/>
  <c r="A49" i="9" s="1"/>
  <c r="A50" i="9" s="1"/>
  <c r="A51" i="9" s="1"/>
  <c r="A52" i="9" s="1"/>
  <c r="A53" i="9" s="1"/>
  <c r="A54" i="9" s="1"/>
  <c r="A55" i="9" s="1"/>
  <c r="A56" i="9" s="1"/>
  <c r="A57" i="9" s="1"/>
  <c r="A58" i="9" s="1"/>
  <c r="A59" i="9" s="1"/>
  <c r="A60" i="9" s="1"/>
  <c r="A61" i="9" s="1"/>
  <c r="A62" i="9" s="1"/>
  <c r="A63" i="9" s="1"/>
  <c r="A64" i="9" s="1"/>
  <c r="A65" i="9" s="1"/>
  <c r="A66" i="9" s="1"/>
  <c r="A67" i="9" s="1"/>
  <c r="M13" i="37"/>
  <c r="B11" i="37"/>
  <c r="B10" i="37"/>
  <c r="B9" i="37"/>
  <c r="A9" i="37"/>
  <c r="A10" i="37" s="1"/>
  <c r="A11" i="37" s="1"/>
  <c r="B8" i="37"/>
  <c r="J17" i="51"/>
  <c r="K17" i="51" s="1"/>
  <c r="J16" i="51"/>
  <c r="K16" i="51" s="1"/>
  <c r="J14" i="51"/>
  <c r="K14" i="51" s="1"/>
  <c r="J12" i="51"/>
  <c r="K12" i="51" s="1"/>
  <c r="J11" i="51"/>
  <c r="K11" i="51" s="1"/>
  <c r="J10" i="51"/>
  <c r="K10" i="51" s="1"/>
  <c r="J9" i="51"/>
  <c r="K9" i="51" s="1"/>
  <c r="J8" i="51"/>
  <c r="K8" i="51" s="1"/>
  <c r="F8" i="51"/>
  <c r="F9" i="51" s="1"/>
  <c r="F10" i="51" s="1"/>
  <c r="F11" i="51" s="1"/>
  <c r="F12" i="51" s="1"/>
  <c r="F13" i="51" s="1"/>
  <c r="F14" i="51" s="1"/>
  <c r="F15" i="51" s="1"/>
  <c r="F16" i="51" s="1"/>
  <c r="F17" i="51" s="1"/>
  <c r="F18" i="51" s="1"/>
  <c r="F19" i="51" s="1"/>
  <c r="F20" i="51" s="1"/>
  <c r="F21" i="51" s="1"/>
  <c r="F22" i="51" s="1"/>
  <c r="F23" i="51" s="1"/>
  <c r="F24" i="51" s="1"/>
  <c r="F25" i="51" s="1"/>
  <c r="F26" i="51" s="1"/>
  <c r="F27" i="51" s="1"/>
  <c r="F28" i="51" s="1"/>
  <c r="F29" i="51" s="1"/>
  <c r="F30" i="51" s="1"/>
  <c r="F31" i="51" s="1"/>
  <c r="F32" i="51" s="1"/>
  <c r="F33" i="51" s="1"/>
  <c r="F34" i="51" s="1"/>
  <c r="F35" i="51" s="1"/>
  <c r="F36" i="51" s="1"/>
  <c r="F37" i="51" s="1"/>
  <c r="D8" i="51"/>
  <c r="D9" i="51" s="1"/>
  <c r="D10" i="51" s="1"/>
  <c r="D11" i="51" s="1"/>
  <c r="D12" i="51" s="1"/>
  <c r="D13" i="51" s="1"/>
  <c r="D14" i="51" s="1"/>
  <c r="D15" i="51" s="1"/>
  <c r="D16" i="51" s="1"/>
  <c r="D17" i="51" s="1"/>
  <c r="D18" i="51" s="1"/>
  <c r="D19" i="51" s="1"/>
  <c r="D20" i="51" s="1"/>
  <c r="D21" i="51" s="1"/>
  <c r="D22" i="51" s="1"/>
  <c r="D23" i="51" s="1"/>
  <c r="D24" i="51" s="1"/>
  <c r="D25" i="51" s="1"/>
  <c r="D26" i="51" s="1"/>
  <c r="D27" i="51" s="1"/>
  <c r="D28" i="51" s="1"/>
  <c r="D29" i="51" s="1"/>
  <c r="D30" i="51" s="1"/>
  <c r="D31" i="51" s="1"/>
  <c r="D32" i="51" s="1"/>
  <c r="D33" i="51" s="1"/>
  <c r="D34" i="51" s="1"/>
  <c r="D35" i="51" s="1"/>
  <c r="D36" i="51" s="1"/>
  <c r="D37" i="51" s="1"/>
  <c r="A8" i="51"/>
  <c r="A9" i="51" s="1"/>
  <c r="A10" i="51" s="1"/>
  <c r="A11" i="51" s="1"/>
  <c r="A12" i="51" s="1"/>
  <c r="A13" i="51" s="1"/>
  <c r="A14" i="51" s="1"/>
  <c r="A15" i="51" s="1"/>
  <c r="A16" i="51" s="1"/>
  <c r="A17" i="51" s="1"/>
  <c r="A18" i="51" s="1"/>
  <c r="A19" i="51" s="1"/>
  <c r="A20" i="51" s="1"/>
  <c r="A21" i="51" s="1"/>
  <c r="A22" i="51" s="1"/>
  <c r="A23" i="51" s="1"/>
  <c r="A24" i="51" s="1"/>
  <c r="A25" i="51" s="1"/>
  <c r="A26" i="51" s="1"/>
  <c r="A27" i="51" s="1"/>
  <c r="A28" i="51" s="1"/>
  <c r="A29" i="51" s="1"/>
  <c r="A30" i="51" s="1"/>
  <c r="A31" i="51" s="1"/>
  <c r="A32" i="51" s="1"/>
  <c r="A33" i="51" s="1"/>
  <c r="A34" i="51" s="1"/>
  <c r="A35" i="51" s="1"/>
  <c r="A36" i="51" s="1"/>
  <c r="A37" i="51" s="1"/>
  <c r="J7" i="51"/>
  <c r="K7" i="51" s="1"/>
  <c r="J34" i="21"/>
  <c r="K34" i="21" s="1"/>
  <c r="J33" i="21"/>
  <c r="K33" i="21" s="1"/>
  <c r="J32" i="21"/>
  <c r="K32" i="21" s="1"/>
  <c r="J31" i="21"/>
  <c r="K31" i="21" s="1"/>
  <c r="J30" i="21"/>
  <c r="K30" i="21" s="1"/>
  <c r="J29" i="21"/>
  <c r="K29" i="21" s="1"/>
  <c r="J28" i="21"/>
  <c r="K28" i="21" s="1"/>
  <c r="J27" i="21"/>
  <c r="K27" i="21" s="1"/>
  <c r="J26" i="21"/>
  <c r="K26" i="21" s="1"/>
  <c r="J25" i="21"/>
  <c r="K25" i="21" s="1"/>
  <c r="J24" i="21"/>
  <c r="K24" i="21" s="1"/>
  <c r="J23" i="21"/>
  <c r="K23" i="21" s="1"/>
  <c r="J22" i="21"/>
  <c r="K22" i="21" s="1"/>
  <c r="J21" i="21"/>
  <c r="K21" i="21" s="1"/>
  <c r="J20" i="21"/>
  <c r="K20" i="21" s="1"/>
  <c r="J19" i="21"/>
  <c r="K19" i="21" s="1"/>
  <c r="J18" i="21"/>
  <c r="K18" i="21" s="1"/>
  <c r="J17" i="21"/>
  <c r="K17" i="21" s="1"/>
  <c r="J16" i="21"/>
  <c r="K16" i="21" s="1"/>
  <c r="J15" i="21"/>
  <c r="K15" i="21" s="1"/>
  <c r="J14" i="21"/>
  <c r="K14" i="21" s="1"/>
  <c r="J13" i="21"/>
  <c r="K13" i="21" s="1"/>
  <c r="J12" i="21"/>
  <c r="K12" i="21" s="1"/>
  <c r="J11" i="21"/>
  <c r="K11" i="21" s="1"/>
  <c r="J10" i="21"/>
  <c r="K10" i="21" s="1"/>
  <c r="J9" i="21"/>
  <c r="K9" i="21" s="1"/>
  <c r="J8" i="21"/>
  <c r="K8" i="21" s="1"/>
  <c r="F8" i="21"/>
  <c r="F9" i="21" s="1"/>
  <c r="F10" i="21" s="1"/>
  <c r="F11" i="21" s="1"/>
  <c r="F12" i="21" s="1"/>
  <c r="F13" i="21" s="1"/>
  <c r="F14" i="21" s="1"/>
  <c r="F15" i="21" s="1"/>
  <c r="F16" i="21" s="1"/>
  <c r="F17" i="21" s="1"/>
  <c r="F18" i="21" s="1"/>
  <c r="F19" i="21" s="1"/>
  <c r="F20" i="21" s="1"/>
  <c r="F21" i="21" s="1"/>
  <c r="F22" i="21" s="1"/>
  <c r="F23" i="21" s="1"/>
  <c r="F24" i="21" s="1"/>
  <c r="F25" i="21" s="1"/>
  <c r="F26" i="21" s="1"/>
  <c r="F27" i="21" s="1"/>
  <c r="F28" i="21" s="1"/>
  <c r="F29" i="21" s="1"/>
  <c r="F30" i="21" s="1"/>
  <c r="F31" i="21" s="1"/>
  <c r="F32" i="21" s="1"/>
  <c r="F33" i="21" s="1"/>
  <c r="F34" i="21" s="1"/>
  <c r="F35" i="21" s="1"/>
  <c r="F36" i="21" s="1"/>
  <c r="F37" i="21" s="1"/>
  <c r="A8" i="21"/>
  <c r="A9" i="21" s="1"/>
  <c r="A10" i="21" s="1"/>
  <c r="A11" i="21" s="1"/>
  <c r="A12" i="21" s="1"/>
  <c r="A13" i="21" s="1"/>
  <c r="A14" i="21" s="1"/>
  <c r="A15" i="21" s="1"/>
  <c r="A16" i="21" s="1"/>
  <c r="A17" i="21" s="1"/>
  <c r="A18" i="21" s="1"/>
  <c r="A19" i="21" s="1"/>
  <c r="A20" i="21" s="1"/>
  <c r="A21" i="21" s="1"/>
  <c r="A22" i="21" s="1"/>
  <c r="A23" i="21" s="1"/>
  <c r="A24" i="21" s="1"/>
  <c r="A25" i="21" s="1"/>
  <c r="A26" i="21" s="1"/>
  <c r="A27" i="21" s="1"/>
  <c r="A28" i="21" s="1"/>
  <c r="A29" i="21" s="1"/>
  <c r="A30" i="21" s="1"/>
  <c r="A31" i="21" s="1"/>
  <c r="A32" i="21" s="1"/>
  <c r="A33" i="21" s="1"/>
  <c r="A34" i="21" s="1"/>
  <c r="A35" i="21" s="1"/>
  <c r="A36" i="21" s="1"/>
  <c r="A37" i="21" s="1"/>
  <c r="J7" i="21"/>
  <c r="K7" i="21" s="1"/>
  <c r="A8" i="71"/>
  <c r="A9" i="71" s="1"/>
  <c r="A10" i="71" s="1"/>
  <c r="A11" i="71" s="1"/>
  <c r="A12" i="71" s="1"/>
  <c r="A13" i="71" s="1"/>
  <c r="A14" i="71" s="1"/>
  <c r="A15" i="71" s="1"/>
  <c r="A16" i="71" s="1"/>
  <c r="A17" i="71" s="1"/>
  <c r="A18" i="71" s="1"/>
  <c r="A19" i="71" s="1"/>
  <c r="A20" i="71" s="1"/>
  <c r="A21" i="71" s="1"/>
  <c r="A22" i="71" s="1"/>
  <c r="A23" i="71" s="1"/>
  <c r="A24" i="71" s="1"/>
  <c r="A25" i="71" s="1"/>
  <c r="A26" i="71" s="1"/>
  <c r="A27" i="71" s="1"/>
  <c r="A28" i="71" s="1"/>
  <c r="A29" i="71" s="1"/>
  <c r="A30" i="71" s="1"/>
  <c r="A31" i="71" s="1"/>
  <c r="A32" i="71" s="1"/>
  <c r="A33" i="71" s="1"/>
  <c r="A34" i="71" s="1"/>
  <c r="A35" i="71" s="1"/>
  <c r="A36" i="71" s="1"/>
  <c r="A37" i="71" s="1"/>
  <c r="J7" i="71"/>
  <c r="J39" i="71" s="1"/>
  <c r="J34" i="49"/>
  <c r="K34" i="49" s="1"/>
  <c r="J33" i="49"/>
  <c r="K33" i="49" s="1"/>
  <c r="J32" i="49"/>
  <c r="K32" i="49" s="1"/>
  <c r="J31" i="49"/>
  <c r="K31" i="49" s="1"/>
  <c r="J30" i="49"/>
  <c r="K30" i="49" s="1"/>
  <c r="J29" i="49"/>
  <c r="K29" i="49" s="1"/>
  <c r="J28" i="49"/>
  <c r="K28" i="49" s="1"/>
  <c r="J27" i="49"/>
  <c r="K27" i="49" s="1"/>
  <c r="J26" i="49"/>
  <c r="K26" i="49" s="1"/>
  <c r="J25" i="49"/>
  <c r="K25" i="49" s="1"/>
  <c r="J23" i="49"/>
  <c r="K23" i="49" s="1"/>
  <c r="J22" i="49"/>
  <c r="K22" i="49" s="1"/>
  <c r="J21" i="49"/>
  <c r="K21" i="49" s="1"/>
  <c r="J20" i="49"/>
  <c r="K20" i="49" s="1"/>
  <c r="J19" i="49"/>
  <c r="K19" i="49" s="1"/>
  <c r="J18" i="49"/>
  <c r="K18" i="49" s="1"/>
  <c r="J17" i="49"/>
  <c r="K17" i="49" s="1"/>
  <c r="J16" i="49"/>
  <c r="K16" i="49" s="1"/>
  <c r="J15" i="49"/>
  <c r="K15" i="49" s="1"/>
  <c r="J14" i="49"/>
  <c r="K14" i="49" s="1"/>
  <c r="J13" i="49"/>
  <c r="K13" i="49" s="1"/>
  <c r="J12" i="49"/>
  <c r="K12" i="49" s="1"/>
  <c r="J11" i="49"/>
  <c r="K11" i="49" s="1"/>
  <c r="J10" i="49"/>
  <c r="K10" i="49" s="1"/>
  <c r="F10" i="49"/>
  <c r="F11" i="49" s="1"/>
  <c r="F12" i="49" s="1"/>
  <c r="F13" i="49" s="1"/>
  <c r="F14" i="49" s="1"/>
  <c r="F15" i="49" s="1"/>
  <c r="F16" i="49" s="1"/>
  <c r="F17" i="49" s="1"/>
  <c r="F18" i="49" s="1"/>
  <c r="F19" i="49" s="1"/>
  <c r="F20" i="49" s="1"/>
  <c r="F21" i="49" s="1"/>
  <c r="F22" i="49" s="1"/>
  <c r="F23" i="49" s="1"/>
  <c r="F24" i="49" s="1"/>
  <c r="F25" i="49" s="1"/>
  <c r="F26" i="49" s="1"/>
  <c r="F27" i="49" s="1"/>
  <c r="F28" i="49" s="1"/>
  <c r="F29" i="49" s="1"/>
  <c r="F30" i="49" s="1"/>
  <c r="F31" i="49" s="1"/>
  <c r="F32" i="49" s="1"/>
  <c r="F33" i="49" s="1"/>
  <c r="F34" i="49" s="1"/>
  <c r="J9" i="49"/>
  <c r="K9" i="49" s="1"/>
  <c r="J8" i="49"/>
  <c r="K8" i="49" s="1"/>
  <c r="D8" i="49"/>
  <c r="D9" i="49" s="1"/>
  <c r="D10" i="49" s="1"/>
  <c r="D11" i="49" s="1"/>
  <c r="D12" i="49" s="1"/>
  <c r="D13" i="49" s="1"/>
  <c r="D14" i="49" s="1"/>
  <c r="D15" i="49" s="1"/>
  <c r="D16" i="49" s="1"/>
  <c r="D17" i="49" s="1"/>
  <c r="D18" i="49" s="1"/>
  <c r="D19" i="49" s="1"/>
  <c r="D20" i="49" s="1"/>
  <c r="D21" i="49" s="1"/>
  <c r="D22" i="49" s="1"/>
  <c r="D23" i="49" s="1"/>
  <c r="D24" i="49" s="1"/>
  <c r="D25" i="49" s="1"/>
  <c r="D26" i="49" s="1"/>
  <c r="D27" i="49" s="1"/>
  <c r="D28" i="49" s="1"/>
  <c r="D29" i="49" s="1"/>
  <c r="D30" i="49" s="1"/>
  <c r="D31" i="49" s="1"/>
  <c r="D32" i="49" s="1"/>
  <c r="D33" i="49" s="1"/>
  <c r="D34" i="49" s="1"/>
  <c r="A8" i="49"/>
  <c r="A9" i="49" s="1"/>
  <c r="A10" i="49" s="1"/>
  <c r="A11" i="49" s="1"/>
  <c r="A12" i="49" s="1"/>
  <c r="A13" i="49" s="1"/>
  <c r="A14" i="49" s="1"/>
  <c r="A15" i="49" s="1"/>
  <c r="A16" i="49" s="1"/>
  <c r="A17" i="49" s="1"/>
  <c r="A18" i="49" s="1"/>
  <c r="A19" i="49" s="1"/>
  <c r="A20" i="49" s="1"/>
  <c r="A21" i="49" s="1"/>
  <c r="A22" i="49" s="1"/>
  <c r="A23" i="49" s="1"/>
  <c r="A24" i="49" s="1"/>
  <c r="A25" i="49" s="1"/>
  <c r="A26" i="49" s="1"/>
  <c r="A27" i="49" s="1"/>
  <c r="A28" i="49" s="1"/>
  <c r="A29" i="49" s="1"/>
  <c r="A30" i="49" s="1"/>
  <c r="A31" i="49" s="1"/>
  <c r="A32" i="49" s="1"/>
  <c r="A33" i="49" s="1"/>
  <c r="A34" i="49" s="1"/>
  <c r="J7" i="49"/>
  <c r="K7" i="49" s="1"/>
  <c r="J34" i="67"/>
  <c r="K34" i="67" s="1"/>
  <c r="J33" i="67"/>
  <c r="K33" i="67" s="1"/>
  <c r="J32" i="67"/>
  <c r="K32" i="67" s="1"/>
  <c r="J31" i="67"/>
  <c r="K31" i="67" s="1"/>
  <c r="J30" i="67"/>
  <c r="K30" i="67" s="1"/>
  <c r="J29" i="67"/>
  <c r="K29" i="67" s="1"/>
  <c r="J28" i="67"/>
  <c r="K28" i="67" s="1"/>
  <c r="J27" i="67"/>
  <c r="K27" i="67" s="1"/>
  <c r="J26" i="67"/>
  <c r="K26" i="67" s="1"/>
  <c r="J25" i="67"/>
  <c r="K25" i="67" s="1"/>
  <c r="J24" i="67"/>
  <c r="K24" i="67" s="1"/>
  <c r="J23" i="67"/>
  <c r="K23" i="67" s="1"/>
  <c r="J22" i="67"/>
  <c r="K22" i="67" s="1"/>
  <c r="J21" i="67"/>
  <c r="K21" i="67" s="1"/>
  <c r="J20" i="67"/>
  <c r="K20" i="67" s="1"/>
  <c r="J19" i="67"/>
  <c r="K19" i="67" s="1"/>
  <c r="J18" i="67"/>
  <c r="K18" i="67" s="1"/>
  <c r="J17" i="67"/>
  <c r="K17" i="67" s="1"/>
  <c r="J16" i="67"/>
  <c r="K16" i="67" s="1"/>
  <c r="J15" i="67"/>
  <c r="K15" i="67" s="1"/>
  <c r="J14" i="67"/>
  <c r="K14" i="67" s="1"/>
  <c r="J13" i="67"/>
  <c r="K13" i="67" s="1"/>
  <c r="J12" i="67"/>
  <c r="K12" i="67" s="1"/>
  <c r="J11" i="67"/>
  <c r="K11" i="67" s="1"/>
  <c r="J10" i="67"/>
  <c r="K10" i="67" s="1"/>
  <c r="J9" i="67"/>
  <c r="K9" i="67" s="1"/>
  <c r="J8" i="67"/>
  <c r="K8" i="67" s="1"/>
  <c r="F8" i="67"/>
  <c r="F9" i="67" s="1"/>
  <c r="F10" i="67" s="1"/>
  <c r="F11" i="67" s="1"/>
  <c r="F12" i="67" s="1"/>
  <c r="F13" i="67" s="1"/>
  <c r="F14" i="67" s="1"/>
  <c r="F15" i="67" s="1"/>
  <c r="F16" i="67" s="1"/>
  <c r="F17" i="67" s="1"/>
  <c r="F18" i="67" s="1"/>
  <c r="F19" i="67" s="1"/>
  <c r="F20" i="67" s="1"/>
  <c r="F21" i="67" s="1"/>
  <c r="F22" i="67" s="1"/>
  <c r="F23" i="67" s="1"/>
  <c r="F24" i="67" s="1"/>
  <c r="F25" i="67" s="1"/>
  <c r="F26" i="67" s="1"/>
  <c r="F27" i="67" s="1"/>
  <c r="F28" i="67" s="1"/>
  <c r="F29" i="67" s="1"/>
  <c r="F30" i="67" s="1"/>
  <c r="F31" i="67" s="1"/>
  <c r="F32" i="67" s="1"/>
  <c r="F33" i="67" s="1"/>
  <c r="F34" i="67" s="1"/>
  <c r="F35" i="67" s="1"/>
  <c r="F36" i="67" s="1"/>
  <c r="F37" i="67" s="1"/>
  <c r="D8" i="67"/>
  <c r="D9" i="67" s="1"/>
  <c r="D10" i="67" s="1"/>
  <c r="D11" i="67" s="1"/>
  <c r="D12" i="67" s="1"/>
  <c r="D13" i="67" s="1"/>
  <c r="D14" i="67" s="1"/>
  <c r="D15" i="67" s="1"/>
  <c r="D16" i="67" s="1"/>
  <c r="D17" i="67" s="1"/>
  <c r="D18" i="67" s="1"/>
  <c r="D19" i="67" s="1"/>
  <c r="D20" i="67" s="1"/>
  <c r="D21" i="67" s="1"/>
  <c r="D22" i="67" s="1"/>
  <c r="D23" i="67" s="1"/>
  <c r="D24" i="67" s="1"/>
  <c r="D25" i="67" s="1"/>
  <c r="D26" i="67" s="1"/>
  <c r="D27" i="67" s="1"/>
  <c r="D28" i="67" s="1"/>
  <c r="D29" i="67" s="1"/>
  <c r="D30" i="67" s="1"/>
  <c r="D31" i="67" s="1"/>
  <c r="D32" i="67" s="1"/>
  <c r="D33" i="67" s="1"/>
  <c r="D34" i="67" s="1"/>
  <c r="D35" i="67" s="1"/>
  <c r="D36" i="67" s="1"/>
  <c r="D37" i="67" s="1"/>
  <c r="A8" i="67"/>
  <c r="A9" i="67" s="1"/>
  <c r="A10" i="67" s="1"/>
  <c r="A11" i="67" s="1"/>
  <c r="A12" i="67" s="1"/>
  <c r="A13" i="67" s="1"/>
  <c r="A14" i="67" s="1"/>
  <c r="A15" i="67" s="1"/>
  <c r="A16" i="67" s="1"/>
  <c r="A17" i="67" s="1"/>
  <c r="A18" i="67" s="1"/>
  <c r="A19" i="67" s="1"/>
  <c r="A20" i="67" s="1"/>
  <c r="A21" i="67" s="1"/>
  <c r="A22" i="67" s="1"/>
  <c r="A23" i="67" s="1"/>
  <c r="A24" i="67" s="1"/>
  <c r="A25" i="67" s="1"/>
  <c r="A26" i="67" s="1"/>
  <c r="A27" i="67" s="1"/>
  <c r="A28" i="67" s="1"/>
  <c r="A29" i="67" s="1"/>
  <c r="A30" i="67" s="1"/>
  <c r="A31" i="67" s="1"/>
  <c r="A32" i="67" s="1"/>
  <c r="A33" i="67" s="1"/>
  <c r="A34" i="67" s="1"/>
  <c r="A35" i="67" s="1"/>
  <c r="A36" i="67" s="1"/>
  <c r="A37" i="67" s="1"/>
  <c r="J7" i="67"/>
  <c r="K7" i="67" s="1"/>
  <c r="J33" i="66"/>
  <c r="K33" i="66" s="1"/>
  <c r="J32" i="66"/>
  <c r="K32" i="66" s="1"/>
  <c r="J31" i="66"/>
  <c r="K31" i="66" s="1"/>
  <c r="J30" i="66"/>
  <c r="K30" i="66" s="1"/>
  <c r="J29" i="66"/>
  <c r="K29" i="66" s="1"/>
  <c r="J28" i="66"/>
  <c r="K28" i="66" s="1"/>
  <c r="J27" i="66"/>
  <c r="K27" i="66" s="1"/>
  <c r="J26" i="66"/>
  <c r="K26" i="66" s="1"/>
  <c r="J25" i="66"/>
  <c r="K25" i="66" s="1"/>
  <c r="J24" i="66"/>
  <c r="K24" i="66" s="1"/>
  <c r="J23" i="66"/>
  <c r="K23" i="66" s="1"/>
  <c r="J22" i="66"/>
  <c r="K22" i="66" s="1"/>
  <c r="J21" i="66"/>
  <c r="K21" i="66" s="1"/>
  <c r="J20" i="66"/>
  <c r="K20" i="66" s="1"/>
  <c r="J19" i="66"/>
  <c r="K19" i="66" s="1"/>
  <c r="J18" i="66"/>
  <c r="K18" i="66" s="1"/>
  <c r="J17" i="66"/>
  <c r="K17" i="66" s="1"/>
  <c r="J16" i="66"/>
  <c r="K16" i="66" s="1"/>
  <c r="J15" i="66"/>
  <c r="K15" i="66" s="1"/>
  <c r="J14" i="66"/>
  <c r="K14" i="66" s="1"/>
  <c r="J13" i="66"/>
  <c r="K13" i="66" s="1"/>
  <c r="J12" i="66"/>
  <c r="K12" i="66" s="1"/>
  <c r="J11" i="66"/>
  <c r="K11" i="66" s="1"/>
  <c r="J10" i="66"/>
  <c r="K10" i="66" s="1"/>
  <c r="J9" i="66"/>
  <c r="K9" i="66" s="1"/>
  <c r="F9" i="66"/>
  <c r="F10" i="66" s="1"/>
  <c r="F11" i="66" s="1"/>
  <c r="F12" i="66" s="1"/>
  <c r="F13" i="66" s="1"/>
  <c r="F14" i="66" s="1"/>
  <c r="F15" i="66" s="1"/>
  <c r="F16" i="66" s="1"/>
  <c r="F17" i="66" s="1"/>
  <c r="F18" i="66" s="1"/>
  <c r="F19" i="66" s="1"/>
  <c r="F20" i="66" s="1"/>
  <c r="F21" i="66" s="1"/>
  <c r="F22" i="66" s="1"/>
  <c r="F23" i="66" s="1"/>
  <c r="F24" i="66" s="1"/>
  <c r="F25" i="66" s="1"/>
  <c r="F26" i="66" s="1"/>
  <c r="F27" i="66" s="1"/>
  <c r="F28" i="66" s="1"/>
  <c r="F29" i="66" s="1"/>
  <c r="F30" i="66" s="1"/>
  <c r="F31" i="66" s="1"/>
  <c r="F32" i="66" s="1"/>
  <c r="F33" i="66" s="1"/>
  <c r="F34" i="66" s="1"/>
  <c r="F35" i="66" s="1"/>
  <c r="F36" i="66" s="1"/>
  <c r="F37" i="66" s="1"/>
  <c r="F38" i="66" s="1"/>
  <c r="D9" i="66"/>
  <c r="D10" i="66" s="1"/>
  <c r="D11" i="66" s="1"/>
  <c r="D12" i="66" s="1"/>
  <c r="D13" i="66" s="1"/>
  <c r="D14" i="66" s="1"/>
  <c r="D15" i="66" s="1"/>
  <c r="D16" i="66" s="1"/>
  <c r="D17" i="66" s="1"/>
  <c r="D18" i="66" s="1"/>
  <c r="D19" i="66" s="1"/>
  <c r="D20" i="66" s="1"/>
  <c r="D21" i="66" s="1"/>
  <c r="D22" i="66" s="1"/>
  <c r="D23" i="66" s="1"/>
  <c r="D24" i="66" s="1"/>
  <c r="D25" i="66" s="1"/>
  <c r="D26" i="66" s="1"/>
  <c r="D27" i="66" s="1"/>
  <c r="D28" i="66" s="1"/>
  <c r="D29" i="66" s="1"/>
  <c r="D30" i="66" s="1"/>
  <c r="D31" i="66" s="1"/>
  <c r="D32" i="66" s="1"/>
  <c r="D33" i="66" s="1"/>
  <c r="D34" i="66" s="1"/>
  <c r="D35" i="66" s="1"/>
  <c r="D36" i="66" s="1"/>
  <c r="D37" i="66" s="1"/>
  <c r="D38" i="66" s="1"/>
  <c r="A9" i="66"/>
  <c r="A10" i="66" s="1"/>
  <c r="A11" i="66" s="1"/>
  <c r="A12" i="66" s="1"/>
  <c r="A13" i="66" s="1"/>
  <c r="A14" i="66" s="1"/>
  <c r="A15" i="66" s="1"/>
  <c r="A16" i="66" s="1"/>
  <c r="A17" i="66" s="1"/>
  <c r="A18" i="66" s="1"/>
  <c r="A19" i="66" s="1"/>
  <c r="A20" i="66" s="1"/>
  <c r="A21" i="66" s="1"/>
  <c r="A22" i="66" s="1"/>
  <c r="A23" i="66" s="1"/>
  <c r="A24" i="66" s="1"/>
  <c r="A25" i="66" s="1"/>
  <c r="A26" i="66" s="1"/>
  <c r="A27" i="66" s="1"/>
  <c r="A28" i="66" s="1"/>
  <c r="A29" i="66" s="1"/>
  <c r="A30" i="66" s="1"/>
  <c r="A31" i="66" s="1"/>
  <c r="A32" i="66" s="1"/>
  <c r="A33" i="66" s="1"/>
  <c r="A34" i="66" s="1"/>
  <c r="A35" i="66" s="1"/>
  <c r="A36" i="66" s="1"/>
  <c r="A37" i="66" s="1"/>
  <c r="A38" i="66" s="1"/>
  <c r="J8" i="66"/>
  <c r="K8" i="66" s="1"/>
  <c r="J37" i="3"/>
  <c r="K37" i="3" s="1"/>
  <c r="J36" i="3"/>
  <c r="K36" i="3" s="1"/>
  <c r="J35" i="3"/>
  <c r="K35" i="3" s="1"/>
  <c r="J34" i="3"/>
  <c r="K34" i="3" s="1"/>
  <c r="J33" i="3"/>
  <c r="K33" i="3" s="1"/>
  <c r="J32" i="3"/>
  <c r="K32" i="3" s="1"/>
  <c r="J31" i="3"/>
  <c r="K31" i="3" s="1"/>
  <c r="J30" i="3"/>
  <c r="K30" i="3" s="1"/>
  <c r="J29" i="3"/>
  <c r="K29" i="3" s="1"/>
  <c r="J28" i="3"/>
  <c r="K28" i="3" s="1"/>
  <c r="J27" i="3"/>
  <c r="K27" i="3" s="1"/>
  <c r="J26" i="3"/>
  <c r="K26" i="3" s="1"/>
  <c r="J25" i="3"/>
  <c r="K25" i="3" s="1"/>
  <c r="J24" i="3"/>
  <c r="K24" i="3" s="1"/>
  <c r="J23" i="3"/>
  <c r="K23" i="3" s="1"/>
  <c r="J22" i="3"/>
  <c r="K22" i="3" s="1"/>
  <c r="J21" i="3"/>
  <c r="K21" i="3" s="1"/>
  <c r="J20" i="3"/>
  <c r="K20" i="3" s="1"/>
  <c r="J19" i="3"/>
  <c r="K19" i="3" s="1"/>
  <c r="J18" i="3"/>
  <c r="K18" i="3" s="1"/>
  <c r="J17" i="3"/>
  <c r="K17" i="3" s="1"/>
  <c r="J16" i="3"/>
  <c r="K16" i="3" s="1"/>
  <c r="J15" i="3"/>
  <c r="K15" i="3" s="1"/>
  <c r="J14" i="3"/>
  <c r="K14" i="3" s="1"/>
  <c r="J13" i="3"/>
  <c r="K13" i="3" s="1"/>
  <c r="J12" i="3"/>
  <c r="K12" i="3" s="1"/>
  <c r="J11" i="3"/>
  <c r="K11" i="3" s="1"/>
  <c r="J10" i="3"/>
  <c r="K10" i="3" s="1"/>
  <c r="J9" i="3"/>
  <c r="K9" i="3" s="1"/>
  <c r="J8" i="3"/>
  <c r="K8" i="3" s="1"/>
  <c r="A8" i="3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J7" i="3"/>
  <c r="L4" i="3"/>
  <c r="J37" i="36"/>
  <c r="K37" i="36" s="1"/>
  <c r="J36" i="36"/>
  <c r="K36" i="36" s="1"/>
  <c r="J35" i="36"/>
  <c r="K35" i="36" s="1"/>
  <c r="J34" i="36"/>
  <c r="K34" i="36" s="1"/>
  <c r="J33" i="36"/>
  <c r="K33" i="36" s="1"/>
  <c r="J32" i="36"/>
  <c r="K32" i="36" s="1"/>
  <c r="J31" i="36"/>
  <c r="K31" i="36" s="1"/>
  <c r="J30" i="36"/>
  <c r="K30" i="36" s="1"/>
  <c r="J29" i="36"/>
  <c r="K29" i="36" s="1"/>
  <c r="J28" i="36"/>
  <c r="K28" i="36" s="1"/>
  <c r="J27" i="36"/>
  <c r="K27" i="36" s="1"/>
  <c r="J26" i="36"/>
  <c r="K26" i="36" s="1"/>
  <c r="J25" i="36"/>
  <c r="K25" i="36" s="1"/>
  <c r="J24" i="36"/>
  <c r="K24" i="36" s="1"/>
  <c r="J23" i="36"/>
  <c r="K23" i="36" s="1"/>
  <c r="J22" i="36"/>
  <c r="K22" i="36" s="1"/>
  <c r="J21" i="36"/>
  <c r="K21" i="36" s="1"/>
  <c r="J20" i="36"/>
  <c r="K20" i="36" s="1"/>
  <c r="J19" i="36"/>
  <c r="K19" i="36" s="1"/>
  <c r="J18" i="36"/>
  <c r="K18" i="36" s="1"/>
  <c r="J17" i="36"/>
  <c r="K17" i="36" s="1"/>
  <c r="J16" i="36"/>
  <c r="K16" i="36" s="1"/>
  <c r="J15" i="36"/>
  <c r="K15" i="36" s="1"/>
  <c r="J14" i="36"/>
  <c r="K14" i="36" s="1"/>
  <c r="J13" i="36"/>
  <c r="K13" i="36" s="1"/>
  <c r="J12" i="36"/>
  <c r="K12" i="36" s="1"/>
  <c r="J11" i="36"/>
  <c r="K11" i="36" s="1"/>
  <c r="J10" i="36"/>
  <c r="K10" i="36" s="1"/>
  <c r="J9" i="36"/>
  <c r="K9" i="36" s="1"/>
  <c r="J8" i="36"/>
  <c r="K8" i="36" s="1"/>
  <c r="A8" i="36"/>
  <c r="A9" i="36" s="1"/>
  <c r="A10" i="36" s="1"/>
  <c r="A11" i="36" s="1"/>
  <c r="A12" i="36" s="1"/>
  <c r="A13" i="36" s="1"/>
  <c r="A14" i="36" s="1"/>
  <c r="A15" i="36" s="1"/>
  <c r="A16" i="36" s="1"/>
  <c r="A17" i="36" s="1"/>
  <c r="A18" i="36" s="1"/>
  <c r="A19" i="36" s="1"/>
  <c r="A20" i="36" s="1"/>
  <c r="A21" i="36" s="1"/>
  <c r="A22" i="36" s="1"/>
  <c r="A23" i="36" s="1"/>
  <c r="A24" i="36" s="1"/>
  <c r="A25" i="36" s="1"/>
  <c r="A26" i="36" s="1"/>
  <c r="A27" i="36" s="1"/>
  <c r="A28" i="36" s="1"/>
  <c r="A29" i="36" s="1"/>
  <c r="A30" i="36" s="1"/>
  <c r="A31" i="36" s="1"/>
  <c r="A32" i="36" s="1"/>
  <c r="A33" i="36" s="1"/>
  <c r="A34" i="36" s="1"/>
  <c r="A35" i="36" s="1"/>
  <c r="A36" i="36" s="1"/>
  <c r="A37" i="36" s="1"/>
  <c r="J7" i="36"/>
  <c r="J30" i="8"/>
  <c r="K30" i="8" s="1"/>
  <c r="J29" i="8"/>
  <c r="K29" i="8" s="1"/>
  <c r="J28" i="8"/>
  <c r="K28" i="8" s="1"/>
  <c r="J27" i="8"/>
  <c r="K27" i="8" s="1"/>
  <c r="J26" i="8"/>
  <c r="K26" i="8" s="1"/>
  <c r="J21" i="8"/>
  <c r="K21" i="8" s="1"/>
  <c r="J20" i="8"/>
  <c r="K20" i="8" s="1"/>
  <c r="J19" i="8"/>
  <c r="K19" i="8" s="1"/>
  <c r="J18" i="8"/>
  <c r="K18" i="8" s="1"/>
  <c r="J17" i="8"/>
  <c r="K17" i="8" s="1"/>
  <c r="J16" i="8"/>
  <c r="K16" i="8" s="1"/>
  <c r="J15" i="8"/>
  <c r="K15" i="8" s="1"/>
  <c r="J14" i="8"/>
  <c r="K14" i="8" s="1"/>
  <c r="J13" i="8"/>
  <c r="K13" i="8" s="1"/>
  <c r="J12" i="8"/>
  <c r="K12" i="8" s="1"/>
  <c r="J9" i="8"/>
  <c r="K9" i="8" s="1"/>
  <c r="J8" i="8"/>
  <c r="K8" i="8" s="1"/>
  <c r="A8" i="8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J7" i="8"/>
  <c r="K7" i="8" s="1"/>
  <c r="J37" i="69"/>
  <c r="K37" i="69" s="1"/>
  <c r="L37" i="69" s="1"/>
  <c r="D37" i="69"/>
  <c r="J36" i="69"/>
  <c r="K36" i="69" s="1"/>
  <c r="L36" i="69" s="1"/>
  <c r="D36" i="69"/>
  <c r="J35" i="69"/>
  <c r="K35" i="69" s="1"/>
  <c r="L35" i="69" s="1"/>
  <c r="D35" i="69"/>
  <c r="J34" i="69"/>
  <c r="K34" i="69" s="1"/>
  <c r="L34" i="69" s="1"/>
  <c r="D34" i="69"/>
  <c r="J33" i="69"/>
  <c r="K33" i="69" s="1"/>
  <c r="L33" i="69" s="1"/>
  <c r="D33" i="69"/>
  <c r="J32" i="69"/>
  <c r="K32" i="69" s="1"/>
  <c r="L32" i="69" s="1"/>
  <c r="D32" i="69"/>
  <c r="J31" i="69"/>
  <c r="K31" i="69" s="1"/>
  <c r="L31" i="69" s="1"/>
  <c r="D31" i="69"/>
  <c r="J30" i="69"/>
  <c r="K30" i="69" s="1"/>
  <c r="L30" i="69" s="1"/>
  <c r="D30" i="69"/>
  <c r="J29" i="69"/>
  <c r="K29" i="69" s="1"/>
  <c r="L29" i="69" s="1"/>
  <c r="D29" i="69"/>
  <c r="J28" i="69"/>
  <c r="K28" i="69" s="1"/>
  <c r="L28" i="69" s="1"/>
  <c r="D28" i="69"/>
  <c r="J27" i="69"/>
  <c r="K27" i="69" s="1"/>
  <c r="L27" i="69" s="1"/>
  <c r="D27" i="69"/>
  <c r="J26" i="69"/>
  <c r="K26" i="69" s="1"/>
  <c r="L26" i="69" s="1"/>
  <c r="D26" i="69"/>
  <c r="J25" i="69"/>
  <c r="K25" i="69" s="1"/>
  <c r="L25" i="69" s="1"/>
  <c r="D25" i="69"/>
  <c r="J24" i="69"/>
  <c r="K24" i="69" s="1"/>
  <c r="L24" i="69" s="1"/>
  <c r="D24" i="69"/>
  <c r="J23" i="69"/>
  <c r="K23" i="69" s="1"/>
  <c r="L23" i="69" s="1"/>
  <c r="D23" i="69"/>
  <c r="J22" i="69"/>
  <c r="K22" i="69" s="1"/>
  <c r="L22" i="69" s="1"/>
  <c r="D22" i="69"/>
  <c r="J21" i="69"/>
  <c r="K21" i="69" s="1"/>
  <c r="L21" i="69" s="1"/>
  <c r="D21" i="69"/>
  <c r="J20" i="69"/>
  <c r="K20" i="69" s="1"/>
  <c r="L20" i="69" s="1"/>
  <c r="J19" i="69"/>
  <c r="K19" i="69" s="1"/>
  <c r="L19" i="69" s="1"/>
  <c r="D19" i="69"/>
  <c r="J18" i="69"/>
  <c r="K18" i="69" s="1"/>
  <c r="L18" i="69" s="1"/>
  <c r="D18" i="69"/>
  <c r="J17" i="69"/>
  <c r="K17" i="69" s="1"/>
  <c r="L17" i="69" s="1"/>
  <c r="D17" i="69"/>
  <c r="J16" i="69"/>
  <c r="K16" i="69" s="1"/>
  <c r="L16" i="69" s="1"/>
  <c r="D16" i="69"/>
  <c r="J15" i="69"/>
  <c r="K15" i="69" s="1"/>
  <c r="L15" i="69" s="1"/>
  <c r="D15" i="69"/>
  <c r="J14" i="69"/>
  <c r="K14" i="69" s="1"/>
  <c r="L14" i="69" s="1"/>
  <c r="D14" i="69"/>
  <c r="J13" i="69"/>
  <c r="K13" i="69" s="1"/>
  <c r="L13" i="69" s="1"/>
  <c r="D13" i="69"/>
  <c r="J12" i="69"/>
  <c r="K12" i="69" s="1"/>
  <c r="L12" i="69" s="1"/>
  <c r="D12" i="69"/>
  <c r="J11" i="69"/>
  <c r="K11" i="69" s="1"/>
  <c r="L11" i="69" s="1"/>
  <c r="D11" i="69"/>
  <c r="J10" i="69"/>
  <c r="K10" i="69" s="1"/>
  <c r="L10" i="69" s="1"/>
  <c r="D10" i="69"/>
  <c r="J9" i="69"/>
  <c r="K9" i="69" s="1"/>
  <c r="L9" i="69" s="1"/>
  <c r="D9" i="69"/>
  <c r="J8" i="69"/>
  <c r="K8" i="69" s="1"/>
  <c r="L8" i="69" s="1"/>
  <c r="D8" i="69"/>
  <c r="A8" i="69"/>
  <c r="A9" i="69" s="1"/>
  <c r="A10" i="69" s="1"/>
  <c r="A11" i="69" s="1"/>
  <c r="A12" i="69" s="1"/>
  <c r="A13" i="69" s="1"/>
  <c r="A14" i="69" s="1"/>
  <c r="A15" i="69" s="1"/>
  <c r="A16" i="69" s="1"/>
  <c r="A17" i="69" s="1"/>
  <c r="A18" i="69" s="1"/>
  <c r="A19" i="69" s="1"/>
  <c r="A20" i="69" s="1"/>
  <c r="A21" i="69" s="1"/>
  <c r="A22" i="69" s="1"/>
  <c r="A23" i="69" s="1"/>
  <c r="A24" i="69" s="1"/>
  <c r="A25" i="69" s="1"/>
  <c r="A26" i="69" s="1"/>
  <c r="A27" i="69" s="1"/>
  <c r="A28" i="69" s="1"/>
  <c r="A29" i="69" s="1"/>
  <c r="A30" i="69" s="1"/>
  <c r="A31" i="69" s="1"/>
  <c r="A32" i="69" s="1"/>
  <c r="A33" i="69" s="1"/>
  <c r="A34" i="69" s="1"/>
  <c r="A35" i="69" s="1"/>
  <c r="A36" i="69" s="1"/>
  <c r="A37" i="69" s="1"/>
  <c r="J7" i="69"/>
  <c r="K7" i="69" s="1"/>
  <c r="L7" i="69" s="1"/>
  <c r="J37" i="73"/>
  <c r="K37" i="73" s="1"/>
  <c r="L37" i="73" s="1"/>
  <c r="D37" i="73"/>
  <c r="J36" i="73"/>
  <c r="K36" i="73" s="1"/>
  <c r="L36" i="73" s="1"/>
  <c r="D36" i="73"/>
  <c r="J35" i="73"/>
  <c r="K35" i="73" s="1"/>
  <c r="L35" i="73" s="1"/>
  <c r="D35" i="73"/>
  <c r="J34" i="73"/>
  <c r="K34" i="73" s="1"/>
  <c r="L34" i="73" s="1"/>
  <c r="D34" i="73"/>
  <c r="J33" i="73"/>
  <c r="K33" i="73" s="1"/>
  <c r="L33" i="73" s="1"/>
  <c r="D33" i="73"/>
  <c r="J32" i="73"/>
  <c r="K32" i="73" s="1"/>
  <c r="L32" i="73" s="1"/>
  <c r="D32" i="73"/>
  <c r="J31" i="73"/>
  <c r="K31" i="73" s="1"/>
  <c r="L31" i="73" s="1"/>
  <c r="D31" i="73"/>
  <c r="J30" i="73"/>
  <c r="K30" i="73" s="1"/>
  <c r="L30" i="73" s="1"/>
  <c r="D30" i="73"/>
  <c r="J29" i="73"/>
  <c r="K29" i="73" s="1"/>
  <c r="L29" i="73" s="1"/>
  <c r="D29" i="73"/>
  <c r="J28" i="73"/>
  <c r="K28" i="73" s="1"/>
  <c r="L28" i="73" s="1"/>
  <c r="D28" i="73"/>
  <c r="J27" i="73"/>
  <c r="K27" i="73" s="1"/>
  <c r="L27" i="73" s="1"/>
  <c r="D27" i="73"/>
  <c r="J26" i="73"/>
  <c r="K26" i="73" s="1"/>
  <c r="L26" i="73" s="1"/>
  <c r="D26" i="73"/>
  <c r="J25" i="73"/>
  <c r="K25" i="73" s="1"/>
  <c r="L25" i="73" s="1"/>
  <c r="D25" i="73"/>
  <c r="J24" i="73"/>
  <c r="K24" i="73" s="1"/>
  <c r="L24" i="73" s="1"/>
  <c r="D24" i="73"/>
  <c r="J23" i="73"/>
  <c r="K23" i="73" s="1"/>
  <c r="L23" i="73" s="1"/>
  <c r="D23" i="73"/>
  <c r="J22" i="73"/>
  <c r="K22" i="73" s="1"/>
  <c r="L22" i="73" s="1"/>
  <c r="D22" i="73"/>
  <c r="J21" i="73"/>
  <c r="K21" i="73" s="1"/>
  <c r="L21" i="73" s="1"/>
  <c r="D21" i="73"/>
  <c r="J20" i="73"/>
  <c r="K20" i="73" s="1"/>
  <c r="L20" i="73" s="1"/>
  <c r="D20" i="73"/>
  <c r="J19" i="73"/>
  <c r="K19" i="73" s="1"/>
  <c r="L19" i="73" s="1"/>
  <c r="D19" i="73"/>
  <c r="J18" i="73"/>
  <c r="K18" i="73" s="1"/>
  <c r="L18" i="73" s="1"/>
  <c r="D18" i="73"/>
  <c r="J17" i="73"/>
  <c r="K17" i="73" s="1"/>
  <c r="L17" i="73" s="1"/>
  <c r="D17" i="73"/>
  <c r="J16" i="73"/>
  <c r="K16" i="73" s="1"/>
  <c r="L16" i="73" s="1"/>
  <c r="D16" i="73"/>
  <c r="J15" i="73"/>
  <c r="K15" i="73" s="1"/>
  <c r="L15" i="73" s="1"/>
  <c r="D15" i="73"/>
  <c r="J14" i="73"/>
  <c r="K14" i="73" s="1"/>
  <c r="L14" i="73" s="1"/>
  <c r="D14" i="73"/>
  <c r="J13" i="73"/>
  <c r="K13" i="73" s="1"/>
  <c r="L13" i="73" s="1"/>
  <c r="D13" i="73"/>
  <c r="J12" i="73"/>
  <c r="K12" i="73" s="1"/>
  <c r="L12" i="73" s="1"/>
  <c r="D12" i="73"/>
  <c r="J11" i="73"/>
  <c r="K11" i="73" s="1"/>
  <c r="L11" i="73" s="1"/>
  <c r="D11" i="73"/>
  <c r="J10" i="73"/>
  <c r="K10" i="73" s="1"/>
  <c r="L10" i="73" s="1"/>
  <c r="D10" i="73"/>
  <c r="J9" i="73"/>
  <c r="K9" i="73" s="1"/>
  <c r="L9" i="73" s="1"/>
  <c r="D9" i="73"/>
  <c r="J8" i="73"/>
  <c r="K8" i="73" s="1"/>
  <c r="L8" i="73" s="1"/>
  <c r="D8" i="73"/>
  <c r="A8" i="73"/>
  <c r="A9" i="73" s="1"/>
  <c r="A10" i="73" s="1"/>
  <c r="A11" i="73" s="1"/>
  <c r="A12" i="73" s="1"/>
  <c r="A13" i="73" s="1"/>
  <c r="A14" i="73" s="1"/>
  <c r="A15" i="73" s="1"/>
  <c r="A16" i="73" s="1"/>
  <c r="A17" i="73" s="1"/>
  <c r="A18" i="73" s="1"/>
  <c r="A19" i="73" s="1"/>
  <c r="A20" i="73" s="1"/>
  <c r="A21" i="73" s="1"/>
  <c r="A22" i="73" s="1"/>
  <c r="A23" i="73" s="1"/>
  <c r="A24" i="73" s="1"/>
  <c r="A25" i="73" s="1"/>
  <c r="A26" i="73" s="1"/>
  <c r="A27" i="73" s="1"/>
  <c r="A28" i="73" s="1"/>
  <c r="A29" i="73" s="1"/>
  <c r="A30" i="73" s="1"/>
  <c r="A31" i="73" s="1"/>
  <c r="A32" i="73" s="1"/>
  <c r="A33" i="73" s="1"/>
  <c r="A34" i="73" s="1"/>
  <c r="A35" i="73" s="1"/>
  <c r="A36" i="73" s="1"/>
  <c r="A37" i="73" s="1"/>
  <c r="J7" i="73"/>
  <c r="B26" i="78"/>
  <c r="B25" i="78"/>
  <c r="B24" i="78"/>
  <c r="B23" i="78"/>
  <c r="B22" i="78"/>
  <c r="B21" i="78"/>
  <c r="B20" i="78"/>
  <c r="B19" i="78"/>
  <c r="B18" i="78"/>
  <c r="B17" i="78"/>
  <c r="O16" i="78"/>
  <c r="P16" i="78" s="1"/>
  <c r="B16" i="78"/>
  <c r="B15" i="78"/>
  <c r="B14" i="78"/>
  <c r="B13" i="78"/>
  <c r="B12" i="78"/>
  <c r="B11" i="78"/>
  <c r="B10" i="78"/>
  <c r="O9" i="78"/>
  <c r="P9" i="78" s="1"/>
  <c r="B9" i="78"/>
  <c r="P8" i="78"/>
  <c r="B8" i="78"/>
  <c r="A8" i="78"/>
  <c r="A9" i="78" s="1"/>
  <c r="A10" i="78" s="1"/>
  <c r="A11" i="78" s="1"/>
  <c r="A12" i="78" s="1"/>
  <c r="A13" i="78" s="1"/>
  <c r="A14" i="78" s="1"/>
  <c r="A15" i="78" s="1"/>
  <c r="A16" i="78" s="1"/>
  <c r="A17" i="78" s="1"/>
  <c r="A18" i="78" s="1"/>
  <c r="A19" i="78" s="1"/>
  <c r="A20" i="78" s="1"/>
  <c r="A21" i="78" s="1"/>
  <c r="A22" i="78" s="1"/>
  <c r="A23" i="78" s="1"/>
  <c r="A24" i="78" s="1"/>
  <c r="A25" i="78" s="1"/>
  <c r="A26" i="78" s="1"/>
  <c r="A27" i="78" s="1"/>
  <c r="A28" i="78" s="1"/>
  <c r="A29" i="78" s="1"/>
  <c r="A30" i="78" s="1"/>
  <c r="A31" i="78" s="1"/>
  <c r="A32" i="78" s="1"/>
  <c r="A33" i="78" s="1"/>
  <c r="A34" i="78" s="1"/>
  <c r="A35" i="78" s="1"/>
  <c r="A36" i="78" s="1"/>
  <c r="A37" i="78" s="1"/>
  <c r="A38" i="78" s="1"/>
  <c r="A39" i="78" s="1"/>
  <c r="A40" i="78" s="1"/>
  <c r="A41" i="78" s="1"/>
  <c r="A42" i="78" s="1"/>
  <c r="A43" i="78" s="1"/>
  <c r="A44" i="78" s="1"/>
  <c r="A45" i="78" s="1"/>
  <c r="A46" i="78" s="1"/>
  <c r="A47" i="78" s="1"/>
  <c r="A48" i="78" s="1"/>
  <c r="A49" i="78" s="1"/>
  <c r="A50" i="78" s="1"/>
  <c r="A51" i="78" s="1"/>
  <c r="A52" i="78" s="1"/>
  <c r="A53" i="78" s="1"/>
  <c r="A54" i="78" s="1"/>
  <c r="A55" i="78" s="1"/>
  <c r="A56" i="78" s="1"/>
  <c r="A57" i="78" s="1"/>
  <c r="A58" i="78" s="1"/>
  <c r="A59" i="78" s="1"/>
  <c r="A60" i="78" s="1"/>
  <c r="A61" i="78" s="1"/>
  <c r="J35" i="50"/>
  <c r="K35" i="50" s="1"/>
  <c r="J34" i="50"/>
  <c r="K34" i="50" s="1"/>
  <c r="J33" i="50"/>
  <c r="K33" i="50" s="1"/>
  <c r="J32" i="50"/>
  <c r="K32" i="50" s="1"/>
  <c r="J31" i="50"/>
  <c r="K31" i="50" s="1"/>
  <c r="J30" i="50"/>
  <c r="K30" i="50" s="1"/>
  <c r="J29" i="50"/>
  <c r="K29" i="50" s="1"/>
  <c r="J28" i="50"/>
  <c r="K28" i="50" s="1"/>
  <c r="J27" i="50"/>
  <c r="K27" i="50" s="1"/>
  <c r="J26" i="50"/>
  <c r="K26" i="50" s="1"/>
  <c r="J25" i="50"/>
  <c r="K25" i="50" s="1"/>
  <c r="J23" i="50"/>
  <c r="K23" i="50" s="1"/>
  <c r="J22" i="50"/>
  <c r="K22" i="50" s="1"/>
  <c r="J21" i="50"/>
  <c r="K21" i="50" s="1"/>
  <c r="J20" i="50"/>
  <c r="K20" i="50" s="1"/>
  <c r="J19" i="50"/>
  <c r="K19" i="50" s="1"/>
  <c r="J18" i="50"/>
  <c r="K18" i="50" s="1"/>
  <c r="J17" i="50"/>
  <c r="K17" i="50" s="1"/>
  <c r="J16" i="50"/>
  <c r="K16" i="50" s="1"/>
  <c r="J15" i="50"/>
  <c r="K15" i="50" s="1"/>
  <c r="J14" i="50"/>
  <c r="K14" i="50" s="1"/>
  <c r="J13" i="50"/>
  <c r="K13" i="50" s="1"/>
  <c r="J12" i="50"/>
  <c r="K12" i="50" s="1"/>
  <c r="J10" i="50"/>
  <c r="K10" i="50" s="1"/>
  <c r="J9" i="50"/>
  <c r="K9" i="50" s="1"/>
  <c r="A9" i="50"/>
  <c r="A10" i="50" s="1"/>
  <c r="A11" i="50" s="1"/>
  <c r="A12" i="50" s="1"/>
  <c r="A13" i="50" s="1"/>
  <c r="A14" i="50" s="1"/>
  <c r="A15" i="50" s="1"/>
  <c r="A16" i="50" s="1"/>
  <c r="A17" i="50" s="1"/>
  <c r="A18" i="50" s="1"/>
  <c r="A19" i="50" s="1"/>
  <c r="A20" i="50" s="1"/>
  <c r="A21" i="50" s="1"/>
  <c r="A22" i="50" s="1"/>
  <c r="A23" i="50" s="1"/>
  <c r="A24" i="50" s="1"/>
  <c r="A25" i="50" s="1"/>
  <c r="A26" i="50" s="1"/>
  <c r="A27" i="50" s="1"/>
  <c r="A28" i="50" s="1"/>
  <c r="A29" i="50" s="1"/>
  <c r="A30" i="50" s="1"/>
  <c r="A31" i="50" s="1"/>
  <c r="A32" i="50" s="1"/>
  <c r="A33" i="50" s="1"/>
  <c r="A34" i="50" s="1"/>
  <c r="A35" i="50" s="1"/>
  <c r="A36" i="50" s="1"/>
  <c r="A37" i="50" s="1"/>
  <c r="A38" i="50" s="1"/>
  <c r="J8" i="50"/>
  <c r="K8" i="50" s="1"/>
  <c r="J34" i="93"/>
  <c r="K34" i="93" s="1"/>
  <c r="J33" i="93"/>
  <c r="K33" i="93" s="1"/>
  <c r="J32" i="93"/>
  <c r="K32" i="93" s="1"/>
  <c r="J31" i="93"/>
  <c r="K31" i="93" s="1"/>
  <c r="J30" i="93"/>
  <c r="K30" i="93" s="1"/>
  <c r="J29" i="93"/>
  <c r="K29" i="93" s="1"/>
  <c r="J28" i="93"/>
  <c r="K28" i="93" s="1"/>
  <c r="J27" i="93"/>
  <c r="K27" i="93" s="1"/>
  <c r="K26" i="93"/>
  <c r="J25" i="93"/>
  <c r="K25" i="93" s="1"/>
  <c r="J24" i="93"/>
  <c r="K24" i="93" s="1"/>
  <c r="J23" i="93"/>
  <c r="K23" i="93" s="1"/>
  <c r="J22" i="93"/>
  <c r="K22" i="93" s="1"/>
  <c r="J21" i="93"/>
  <c r="K21" i="93" s="1"/>
  <c r="J20" i="93"/>
  <c r="K20" i="93" s="1"/>
  <c r="J19" i="93"/>
  <c r="K19" i="93" s="1"/>
  <c r="J18" i="93"/>
  <c r="K18" i="93" s="1"/>
  <c r="J17" i="93"/>
  <c r="K17" i="93" s="1"/>
  <c r="J16" i="93"/>
  <c r="K16" i="93" s="1"/>
  <c r="J15" i="93"/>
  <c r="K15" i="93" s="1"/>
  <c r="J14" i="93"/>
  <c r="K14" i="93" s="1"/>
  <c r="J13" i="93"/>
  <c r="K13" i="93" s="1"/>
  <c r="J12" i="93"/>
  <c r="K12" i="93" s="1"/>
  <c r="J11" i="93"/>
  <c r="K11" i="93" s="1"/>
  <c r="J10" i="93"/>
  <c r="K10" i="93" s="1"/>
  <c r="J9" i="93"/>
  <c r="K9" i="93" s="1"/>
  <c r="J8" i="93"/>
  <c r="K8" i="93" s="1"/>
  <c r="A8" i="93"/>
  <c r="A9" i="93" s="1"/>
  <c r="A10" i="93" s="1"/>
  <c r="A11" i="93" s="1"/>
  <c r="A12" i="93" s="1"/>
  <c r="A13" i="93" s="1"/>
  <c r="A14" i="93" s="1"/>
  <c r="A15" i="93" s="1"/>
  <c r="A16" i="93" s="1"/>
  <c r="A17" i="93" s="1"/>
  <c r="A18" i="93" s="1"/>
  <c r="A19" i="93" s="1"/>
  <c r="A20" i="93" s="1"/>
  <c r="A21" i="93" s="1"/>
  <c r="A22" i="93" s="1"/>
  <c r="A23" i="93" s="1"/>
  <c r="A24" i="93" s="1"/>
  <c r="A25" i="93" s="1"/>
  <c r="A26" i="93" s="1"/>
  <c r="A27" i="93" s="1"/>
  <c r="A28" i="93" s="1"/>
  <c r="A29" i="93" s="1"/>
  <c r="A30" i="93" s="1"/>
  <c r="A31" i="93" s="1"/>
  <c r="A32" i="93" s="1"/>
  <c r="A33" i="93" s="1"/>
  <c r="A34" i="93" s="1"/>
  <c r="J7" i="93"/>
  <c r="K7" i="93" s="1"/>
  <c r="H37" i="70"/>
  <c r="J37" i="70" s="1"/>
  <c r="K37" i="70" s="1"/>
  <c r="D37" i="70"/>
  <c r="H36" i="70"/>
  <c r="J36" i="70" s="1"/>
  <c r="K36" i="70" s="1"/>
  <c r="D36" i="70"/>
  <c r="H35" i="70"/>
  <c r="J35" i="70" s="1"/>
  <c r="K35" i="70" s="1"/>
  <c r="D35" i="70"/>
  <c r="H34" i="70"/>
  <c r="J34" i="70" s="1"/>
  <c r="K34" i="70" s="1"/>
  <c r="D34" i="70"/>
  <c r="H33" i="70"/>
  <c r="J33" i="70" s="1"/>
  <c r="K33" i="70" s="1"/>
  <c r="D33" i="70"/>
  <c r="H32" i="70"/>
  <c r="J32" i="70" s="1"/>
  <c r="K32" i="70" s="1"/>
  <c r="D32" i="70"/>
  <c r="H31" i="70"/>
  <c r="J31" i="70" s="1"/>
  <c r="K31" i="70" s="1"/>
  <c r="D31" i="70"/>
  <c r="H30" i="70"/>
  <c r="J30" i="70" s="1"/>
  <c r="K30" i="70" s="1"/>
  <c r="D30" i="70"/>
  <c r="H29" i="70"/>
  <c r="J29" i="70" s="1"/>
  <c r="K29" i="70" s="1"/>
  <c r="D29" i="70"/>
  <c r="H28" i="70"/>
  <c r="J28" i="70" s="1"/>
  <c r="K28" i="70" s="1"/>
  <c r="D28" i="70"/>
  <c r="H27" i="70"/>
  <c r="J27" i="70" s="1"/>
  <c r="K27" i="70" s="1"/>
  <c r="D27" i="70"/>
  <c r="H26" i="70"/>
  <c r="J26" i="70" s="1"/>
  <c r="K26" i="70" s="1"/>
  <c r="D26" i="70"/>
  <c r="H25" i="70"/>
  <c r="J25" i="70" s="1"/>
  <c r="K25" i="70" s="1"/>
  <c r="D25" i="70"/>
  <c r="H24" i="70"/>
  <c r="J24" i="70" s="1"/>
  <c r="K24" i="70" s="1"/>
  <c r="D24" i="70"/>
  <c r="H23" i="70"/>
  <c r="J23" i="70" s="1"/>
  <c r="K23" i="70" s="1"/>
  <c r="D23" i="70"/>
  <c r="H22" i="70"/>
  <c r="J22" i="70" s="1"/>
  <c r="K22" i="70" s="1"/>
  <c r="D22" i="70"/>
  <c r="H21" i="70"/>
  <c r="J21" i="70" s="1"/>
  <c r="K21" i="70" s="1"/>
  <c r="D21" i="70"/>
  <c r="H20" i="70"/>
  <c r="J20" i="70" s="1"/>
  <c r="K20" i="70" s="1"/>
  <c r="D20" i="70"/>
  <c r="H19" i="70"/>
  <c r="J19" i="70" s="1"/>
  <c r="K19" i="70" s="1"/>
  <c r="D19" i="70"/>
  <c r="H18" i="70"/>
  <c r="J18" i="70" s="1"/>
  <c r="K18" i="70" s="1"/>
  <c r="D18" i="70"/>
  <c r="H17" i="70"/>
  <c r="J17" i="70" s="1"/>
  <c r="K17" i="70" s="1"/>
  <c r="D17" i="70"/>
  <c r="H16" i="70"/>
  <c r="J16" i="70" s="1"/>
  <c r="K16" i="70" s="1"/>
  <c r="D16" i="70"/>
  <c r="H15" i="70"/>
  <c r="J15" i="70" s="1"/>
  <c r="K15" i="70" s="1"/>
  <c r="D15" i="70"/>
  <c r="H14" i="70"/>
  <c r="J14" i="70" s="1"/>
  <c r="K14" i="70" s="1"/>
  <c r="D14" i="70"/>
  <c r="H13" i="70"/>
  <c r="J13" i="70" s="1"/>
  <c r="K13" i="70" s="1"/>
  <c r="D13" i="70"/>
  <c r="H12" i="70"/>
  <c r="J12" i="70" s="1"/>
  <c r="K12" i="70" s="1"/>
  <c r="D12" i="70"/>
  <c r="H11" i="70"/>
  <c r="J11" i="70" s="1"/>
  <c r="K11" i="70" s="1"/>
  <c r="D11" i="70"/>
  <c r="H10" i="70"/>
  <c r="J10" i="70" s="1"/>
  <c r="K10" i="70" s="1"/>
  <c r="D10" i="70"/>
  <c r="H9" i="70"/>
  <c r="J9" i="70" s="1"/>
  <c r="K9" i="70" s="1"/>
  <c r="D9" i="70"/>
  <c r="H8" i="70"/>
  <c r="J8" i="70" s="1"/>
  <c r="K8" i="70" s="1"/>
  <c r="D8" i="70"/>
  <c r="A8" i="70"/>
  <c r="A9" i="70" s="1"/>
  <c r="A10" i="70" s="1"/>
  <c r="A11" i="70" s="1"/>
  <c r="A12" i="70" s="1"/>
  <c r="A13" i="70" s="1"/>
  <c r="A14" i="70" s="1"/>
  <c r="A15" i="70" s="1"/>
  <c r="A16" i="70" s="1"/>
  <c r="A17" i="70" s="1"/>
  <c r="A18" i="70" s="1"/>
  <c r="A19" i="70" s="1"/>
  <c r="A20" i="70" s="1"/>
  <c r="A21" i="70" s="1"/>
  <c r="A22" i="70" s="1"/>
  <c r="A23" i="70" s="1"/>
  <c r="A24" i="70" s="1"/>
  <c r="A25" i="70" s="1"/>
  <c r="A26" i="70" s="1"/>
  <c r="A27" i="70" s="1"/>
  <c r="A28" i="70" s="1"/>
  <c r="A29" i="70" s="1"/>
  <c r="A30" i="70" s="1"/>
  <c r="A31" i="70" s="1"/>
  <c r="A32" i="70" s="1"/>
  <c r="A33" i="70" s="1"/>
  <c r="A34" i="70" s="1"/>
  <c r="A35" i="70" s="1"/>
  <c r="A36" i="70" s="1"/>
  <c r="A37" i="70" s="1"/>
  <c r="J7" i="70"/>
  <c r="J34" i="88"/>
  <c r="K34" i="88" s="1"/>
  <c r="J33" i="88"/>
  <c r="K33" i="88" s="1"/>
  <c r="J32" i="88"/>
  <c r="K32" i="88" s="1"/>
  <c r="J31" i="88"/>
  <c r="K31" i="88" s="1"/>
  <c r="J30" i="88"/>
  <c r="K30" i="88" s="1"/>
  <c r="J29" i="88"/>
  <c r="K29" i="88" s="1"/>
  <c r="J28" i="88"/>
  <c r="K28" i="88" s="1"/>
  <c r="J27" i="88"/>
  <c r="K27" i="88" s="1"/>
  <c r="J26" i="88"/>
  <c r="K26" i="88" s="1"/>
  <c r="J25" i="88"/>
  <c r="K25" i="88" s="1"/>
  <c r="J23" i="88"/>
  <c r="K23" i="88" s="1"/>
  <c r="J22" i="88"/>
  <c r="K22" i="88" s="1"/>
  <c r="J21" i="88"/>
  <c r="K21" i="88" s="1"/>
  <c r="J20" i="88"/>
  <c r="K20" i="88" s="1"/>
  <c r="J19" i="88"/>
  <c r="K19" i="88" s="1"/>
  <c r="J18" i="88"/>
  <c r="K18" i="88" s="1"/>
  <c r="J17" i="88"/>
  <c r="K17" i="88" s="1"/>
  <c r="J16" i="88"/>
  <c r="K16" i="88" s="1"/>
  <c r="J15" i="88"/>
  <c r="K15" i="88" s="1"/>
  <c r="J14" i="88"/>
  <c r="K14" i="88" s="1"/>
  <c r="J13" i="88"/>
  <c r="K13" i="88" s="1"/>
  <c r="J8" i="88"/>
  <c r="K8" i="88" s="1"/>
  <c r="A8" i="88"/>
  <c r="A9" i="88" s="1"/>
  <c r="A10" i="88" s="1"/>
  <c r="A11" i="88" s="1"/>
  <c r="A12" i="88" s="1"/>
  <c r="A13" i="88" s="1"/>
  <c r="A14" i="88" s="1"/>
  <c r="A15" i="88" s="1"/>
  <c r="A16" i="88" s="1"/>
  <c r="A17" i="88" s="1"/>
  <c r="A18" i="88" s="1"/>
  <c r="A19" i="88" s="1"/>
  <c r="A20" i="88" s="1"/>
  <c r="A21" i="88" s="1"/>
  <c r="A22" i="88" s="1"/>
  <c r="A23" i="88" s="1"/>
  <c r="A24" i="88" s="1"/>
  <c r="A25" i="88" s="1"/>
  <c r="A26" i="88" s="1"/>
  <c r="A27" i="88" s="1"/>
  <c r="A28" i="88" s="1"/>
  <c r="A29" i="88" s="1"/>
  <c r="A30" i="88" s="1"/>
  <c r="A31" i="88" s="1"/>
  <c r="A32" i="88" s="1"/>
  <c r="A33" i="88" s="1"/>
  <c r="A34" i="88" s="1"/>
  <c r="A35" i="88" s="1"/>
  <c r="A36" i="88" s="1"/>
  <c r="A37" i="88" s="1"/>
  <c r="J7" i="88"/>
  <c r="K7" i="88" s="1"/>
  <c r="J33" i="75"/>
  <c r="K33" i="75" s="1"/>
  <c r="J32" i="75"/>
  <c r="K32" i="75" s="1"/>
  <c r="J31" i="75"/>
  <c r="K31" i="75" s="1"/>
  <c r="J30" i="75"/>
  <c r="K30" i="75" s="1"/>
  <c r="J29" i="75"/>
  <c r="K29" i="75" s="1"/>
  <c r="J28" i="75"/>
  <c r="K28" i="75" s="1"/>
  <c r="J27" i="75"/>
  <c r="K27" i="75" s="1"/>
  <c r="J26" i="75"/>
  <c r="K26" i="75" s="1"/>
  <c r="J25" i="75"/>
  <c r="K25" i="75" s="1"/>
  <c r="J24" i="75"/>
  <c r="K24" i="75" s="1"/>
  <c r="J23" i="75"/>
  <c r="K23" i="75" s="1"/>
  <c r="J22" i="75"/>
  <c r="K22" i="75" s="1"/>
  <c r="J21" i="75"/>
  <c r="K21" i="75" s="1"/>
  <c r="J20" i="75"/>
  <c r="K20" i="75" s="1"/>
  <c r="J19" i="75"/>
  <c r="K19" i="75" s="1"/>
  <c r="J18" i="75"/>
  <c r="K18" i="75" s="1"/>
  <c r="J17" i="75"/>
  <c r="K17" i="75" s="1"/>
  <c r="J16" i="75"/>
  <c r="K16" i="75" s="1"/>
  <c r="J15" i="75"/>
  <c r="K15" i="75" s="1"/>
  <c r="J14" i="75"/>
  <c r="K14" i="75" s="1"/>
  <c r="J13" i="75"/>
  <c r="K13" i="75" s="1"/>
  <c r="J12" i="75"/>
  <c r="K12" i="75" s="1"/>
  <c r="J11" i="75"/>
  <c r="K11" i="75" s="1"/>
  <c r="J10" i="75"/>
  <c r="K10" i="75" s="1"/>
  <c r="J9" i="75"/>
  <c r="K9" i="75" s="1"/>
  <c r="J8" i="75"/>
  <c r="K8" i="75" s="1"/>
  <c r="A8" i="75"/>
  <c r="A9" i="75" s="1"/>
  <c r="A10" i="75" s="1"/>
  <c r="A11" i="75" s="1"/>
  <c r="A12" i="75" s="1"/>
  <c r="A13" i="75" s="1"/>
  <c r="A14" i="75" s="1"/>
  <c r="A15" i="75" s="1"/>
  <c r="A16" i="75" s="1"/>
  <c r="A17" i="75" s="1"/>
  <c r="A18" i="75" s="1"/>
  <c r="A19" i="75" s="1"/>
  <c r="A20" i="75" s="1"/>
  <c r="A21" i="75" s="1"/>
  <c r="A22" i="75" s="1"/>
  <c r="A23" i="75" s="1"/>
  <c r="A24" i="75" s="1"/>
  <c r="A25" i="75" s="1"/>
  <c r="A26" i="75" s="1"/>
  <c r="A27" i="75" s="1"/>
  <c r="A28" i="75" s="1"/>
  <c r="A29" i="75" s="1"/>
  <c r="A30" i="75" s="1"/>
  <c r="A31" i="75" s="1"/>
  <c r="A32" i="75" s="1"/>
  <c r="A33" i="75" s="1"/>
  <c r="A34" i="75" s="1"/>
  <c r="A35" i="75" s="1"/>
  <c r="A36" i="75" s="1"/>
  <c r="A37" i="75" s="1"/>
  <c r="J7" i="75"/>
  <c r="K7" i="75" s="1"/>
  <c r="J34" i="77"/>
  <c r="K34" i="77" s="1"/>
  <c r="J33" i="77"/>
  <c r="K33" i="77" s="1"/>
  <c r="J32" i="77"/>
  <c r="K32" i="77" s="1"/>
  <c r="J31" i="77"/>
  <c r="K31" i="77" s="1"/>
  <c r="J30" i="77"/>
  <c r="K30" i="77" s="1"/>
  <c r="J29" i="77"/>
  <c r="K29" i="77" s="1"/>
  <c r="J28" i="77"/>
  <c r="K28" i="77" s="1"/>
  <c r="J27" i="77"/>
  <c r="K27" i="77" s="1"/>
  <c r="J26" i="77"/>
  <c r="K26" i="77" s="1"/>
  <c r="J25" i="77"/>
  <c r="K25" i="77" s="1"/>
  <c r="J22" i="77"/>
  <c r="K22" i="77" s="1"/>
  <c r="J21" i="77"/>
  <c r="K21" i="77" s="1"/>
  <c r="J20" i="77"/>
  <c r="K20" i="77" s="1"/>
  <c r="J19" i="77"/>
  <c r="K19" i="77" s="1"/>
  <c r="J18" i="77"/>
  <c r="K18" i="77" s="1"/>
  <c r="J17" i="77"/>
  <c r="K17" i="77" s="1"/>
  <c r="J16" i="77"/>
  <c r="K16" i="77" s="1"/>
  <c r="J15" i="77"/>
  <c r="K15" i="77" s="1"/>
  <c r="J14" i="77"/>
  <c r="K14" i="77" s="1"/>
  <c r="J13" i="77"/>
  <c r="K13" i="77" s="1"/>
  <c r="J12" i="77"/>
  <c r="K12" i="77" s="1"/>
  <c r="J11" i="77"/>
  <c r="K11" i="77" s="1"/>
  <c r="J10" i="77"/>
  <c r="K10" i="77" s="1"/>
  <c r="J9" i="77"/>
  <c r="K9" i="77" s="1"/>
  <c r="J8" i="77"/>
  <c r="K8" i="77" s="1"/>
  <c r="A8" i="77"/>
  <c r="A9" i="77" s="1"/>
  <c r="A10" i="77" s="1"/>
  <c r="A11" i="77" s="1"/>
  <c r="A12" i="77" s="1"/>
  <c r="A13" i="77" s="1"/>
  <c r="A14" i="77" s="1"/>
  <c r="A15" i="77" s="1"/>
  <c r="A16" i="77" s="1"/>
  <c r="A17" i="77" s="1"/>
  <c r="A18" i="77" s="1"/>
  <c r="A19" i="77" s="1"/>
  <c r="A20" i="77" s="1"/>
  <c r="A21" i="77" s="1"/>
  <c r="A22" i="77" s="1"/>
  <c r="A23" i="77" s="1"/>
  <c r="A24" i="77" s="1"/>
  <c r="A25" i="77" s="1"/>
  <c r="A26" i="77" s="1"/>
  <c r="A27" i="77" s="1"/>
  <c r="A28" i="77" s="1"/>
  <c r="A29" i="77" s="1"/>
  <c r="A30" i="77" s="1"/>
  <c r="A31" i="77" s="1"/>
  <c r="A32" i="77" s="1"/>
  <c r="A33" i="77" s="1"/>
  <c r="A34" i="77" s="1"/>
  <c r="A35" i="77" s="1"/>
  <c r="A36" i="77" s="1"/>
  <c r="A37" i="77" s="1"/>
  <c r="J7" i="77"/>
  <c r="K7" i="77" s="1"/>
  <c r="J34" i="46"/>
  <c r="K34" i="46" s="1"/>
  <c r="J33" i="46"/>
  <c r="K33" i="46" s="1"/>
  <c r="J32" i="46"/>
  <c r="K32" i="46" s="1"/>
  <c r="J31" i="46"/>
  <c r="K31" i="46" s="1"/>
  <c r="J30" i="46"/>
  <c r="K30" i="46" s="1"/>
  <c r="K29" i="46"/>
  <c r="K28" i="46"/>
  <c r="J27" i="46"/>
  <c r="K27" i="46" s="1"/>
  <c r="J26" i="46"/>
  <c r="K26" i="46" s="1"/>
  <c r="J25" i="46"/>
  <c r="K25" i="46" s="1"/>
  <c r="J24" i="46"/>
  <c r="K24" i="46" s="1"/>
  <c r="J23" i="46"/>
  <c r="K23" i="46" s="1"/>
  <c r="J22" i="46"/>
  <c r="K22" i="46" s="1"/>
  <c r="J21" i="46"/>
  <c r="K21" i="46" s="1"/>
  <c r="J20" i="46"/>
  <c r="K20" i="46" s="1"/>
  <c r="J19" i="46"/>
  <c r="K19" i="46" s="1"/>
  <c r="J18" i="46"/>
  <c r="K18" i="46" s="1"/>
  <c r="J17" i="46"/>
  <c r="K17" i="46" s="1"/>
  <c r="J16" i="46"/>
  <c r="K16" i="46" s="1"/>
  <c r="J15" i="46"/>
  <c r="K15" i="46" s="1"/>
  <c r="J14" i="46"/>
  <c r="K14" i="46" s="1"/>
  <c r="J13" i="46"/>
  <c r="K13" i="46" s="1"/>
  <c r="J12" i="46"/>
  <c r="K12" i="46" s="1"/>
  <c r="J11" i="46"/>
  <c r="K11" i="46" s="1"/>
  <c r="J10" i="46"/>
  <c r="K10" i="46" s="1"/>
  <c r="J9" i="46"/>
  <c r="K9" i="46" s="1"/>
  <c r="J8" i="46"/>
  <c r="K8" i="46" s="1"/>
  <c r="A8" i="46"/>
  <c r="A9" i="46" s="1"/>
  <c r="A10" i="46" s="1"/>
  <c r="A11" i="46" s="1"/>
  <c r="A12" i="46" s="1"/>
  <c r="A13" i="46" s="1"/>
  <c r="A14" i="46" s="1"/>
  <c r="A15" i="46" s="1"/>
  <c r="A16" i="46" s="1"/>
  <c r="A17" i="46" s="1"/>
  <c r="A18" i="46" s="1"/>
  <c r="A19" i="46" s="1"/>
  <c r="A20" i="46" s="1"/>
  <c r="A21" i="46" s="1"/>
  <c r="A22" i="46" s="1"/>
  <c r="A23" i="46" s="1"/>
  <c r="A24" i="46" s="1"/>
  <c r="A25" i="46" s="1"/>
  <c r="A26" i="46" s="1"/>
  <c r="A27" i="46" s="1"/>
  <c r="A28" i="46" s="1"/>
  <c r="A29" i="46" s="1"/>
  <c r="A30" i="46" s="1"/>
  <c r="A31" i="46" s="1"/>
  <c r="A32" i="46" s="1"/>
  <c r="A33" i="46" s="1"/>
  <c r="A34" i="46" s="1"/>
  <c r="A35" i="46" s="1"/>
  <c r="A36" i="46" s="1"/>
  <c r="A37" i="46" s="1"/>
  <c r="J7" i="46"/>
  <c r="K7" i="46" s="1"/>
  <c r="J30" i="22"/>
  <c r="K30" i="22" s="1"/>
  <c r="J29" i="22"/>
  <c r="K29" i="22" s="1"/>
  <c r="J28" i="22"/>
  <c r="K28" i="22" s="1"/>
  <c r="J27" i="22"/>
  <c r="K27" i="22" s="1"/>
  <c r="J26" i="22"/>
  <c r="K26" i="22" s="1"/>
  <c r="J25" i="22"/>
  <c r="K25" i="22" s="1"/>
  <c r="J24" i="22"/>
  <c r="K24" i="22" s="1"/>
  <c r="J23" i="22"/>
  <c r="K23" i="22" s="1"/>
  <c r="J22" i="22"/>
  <c r="K22" i="22" s="1"/>
  <c r="J21" i="22"/>
  <c r="K21" i="22" s="1"/>
  <c r="J20" i="22"/>
  <c r="K20" i="22" s="1"/>
  <c r="J19" i="22"/>
  <c r="K19" i="22" s="1"/>
  <c r="J18" i="22"/>
  <c r="K18" i="22" s="1"/>
  <c r="J17" i="22"/>
  <c r="K17" i="22" s="1"/>
  <c r="J16" i="22"/>
  <c r="K16" i="22" s="1"/>
  <c r="J15" i="22"/>
  <c r="K15" i="22" s="1"/>
  <c r="J14" i="22"/>
  <c r="K14" i="22" s="1"/>
  <c r="J13" i="22"/>
  <c r="K13" i="22" s="1"/>
  <c r="J12" i="22"/>
  <c r="K12" i="22" s="1"/>
  <c r="J11" i="22"/>
  <c r="K11" i="22" s="1"/>
  <c r="J10" i="22"/>
  <c r="K10" i="22" s="1"/>
  <c r="J9" i="22"/>
  <c r="K9" i="22" s="1"/>
  <c r="J8" i="22"/>
  <c r="K8" i="22" s="1"/>
  <c r="A8" i="22"/>
  <c r="A9" i="22" s="1"/>
  <c r="A10" i="22" s="1"/>
  <c r="A11" i="22" s="1"/>
  <c r="A12" i="22" s="1"/>
  <c r="A13" i="22" s="1"/>
  <c r="A14" i="22" s="1"/>
  <c r="A15" i="22" s="1"/>
  <c r="A16" i="22" s="1"/>
  <c r="A17" i="22" s="1"/>
  <c r="A18" i="22" s="1"/>
  <c r="A19" i="22" s="1"/>
  <c r="A20" i="22" s="1"/>
  <c r="A21" i="22" s="1"/>
  <c r="A22" i="22" s="1"/>
  <c r="A23" i="22" s="1"/>
  <c r="A24" i="22" s="1"/>
  <c r="A25" i="22" s="1"/>
  <c r="A26" i="22" s="1"/>
  <c r="A27" i="22" s="1"/>
  <c r="A28" i="22" s="1"/>
  <c r="A29" i="22" s="1"/>
  <c r="A30" i="22" s="1"/>
  <c r="A31" i="22" s="1"/>
  <c r="A32" i="22" s="1"/>
  <c r="A33" i="22" s="1"/>
  <c r="A34" i="22" s="1"/>
  <c r="A35" i="22" s="1"/>
  <c r="A36" i="22" s="1"/>
  <c r="A37" i="22" s="1"/>
  <c r="J7" i="22"/>
  <c r="K7" i="22" s="1"/>
  <c r="J20" i="64"/>
  <c r="K20" i="64" s="1"/>
  <c r="J19" i="64"/>
  <c r="K19" i="64" s="1"/>
  <c r="J18" i="64"/>
  <c r="K18" i="64" s="1"/>
  <c r="J17" i="64"/>
  <c r="K17" i="64" s="1"/>
  <c r="J16" i="64"/>
  <c r="K16" i="64" s="1"/>
  <c r="J15" i="64"/>
  <c r="K15" i="64" s="1"/>
  <c r="J14" i="64"/>
  <c r="K14" i="64" s="1"/>
  <c r="J13" i="64"/>
  <c r="K13" i="64" s="1"/>
  <c r="J12" i="64"/>
  <c r="K12" i="64" s="1"/>
  <c r="J11" i="64"/>
  <c r="K11" i="64" s="1"/>
  <c r="J10" i="64"/>
  <c r="K10" i="64" s="1"/>
  <c r="J9" i="64"/>
  <c r="K9" i="64" s="1"/>
  <c r="J8" i="64"/>
  <c r="K8" i="64" s="1"/>
  <c r="A8" i="64"/>
  <c r="A9" i="64" s="1"/>
  <c r="A10" i="64" s="1"/>
  <c r="A11" i="64" s="1"/>
  <c r="A12" i="64" s="1"/>
  <c r="A13" i="64" s="1"/>
  <c r="A14" i="64" s="1"/>
  <c r="A15" i="64" s="1"/>
  <c r="A16" i="64" s="1"/>
  <c r="A17" i="64" s="1"/>
  <c r="A18" i="64" s="1"/>
  <c r="A19" i="64" s="1"/>
  <c r="A20" i="64" s="1"/>
  <c r="A21" i="64" s="1"/>
  <c r="A22" i="64" s="1"/>
  <c r="A23" i="64" s="1"/>
  <c r="A24" i="64" s="1"/>
  <c r="A25" i="64" s="1"/>
  <c r="A26" i="64" s="1"/>
  <c r="A27" i="64" s="1"/>
  <c r="A28" i="64" s="1"/>
  <c r="A29" i="64" s="1"/>
  <c r="A30" i="64" s="1"/>
  <c r="A31" i="64" s="1"/>
  <c r="A32" i="64" s="1"/>
  <c r="A33" i="64" s="1"/>
  <c r="A34" i="64" s="1"/>
  <c r="A35" i="64" s="1"/>
  <c r="A36" i="64" s="1"/>
  <c r="A37" i="64" s="1"/>
  <c r="J7" i="64"/>
  <c r="K7" i="64" s="1"/>
  <c r="J20" i="14"/>
  <c r="K20" i="14" s="1"/>
  <c r="J19" i="14"/>
  <c r="K19" i="14" s="1"/>
  <c r="J18" i="14"/>
  <c r="K18" i="14" s="1"/>
  <c r="J17" i="14"/>
  <c r="K17" i="14" s="1"/>
  <c r="J16" i="14"/>
  <c r="K16" i="14" s="1"/>
  <c r="J15" i="14"/>
  <c r="K15" i="14" s="1"/>
  <c r="J14" i="14"/>
  <c r="K14" i="14" s="1"/>
  <c r="J13" i="14"/>
  <c r="K13" i="14" s="1"/>
  <c r="J12" i="14"/>
  <c r="K12" i="14" s="1"/>
  <c r="J11" i="14"/>
  <c r="K11" i="14" s="1"/>
  <c r="J10" i="14"/>
  <c r="K10" i="14" s="1"/>
  <c r="J9" i="14"/>
  <c r="K9" i="14" s="1"/>
  <c r="J8" i="14"/>
  <c r="K8" i="14" s="1"/>
  <c r="A8" i="14"/>
  <c r="A9" i="14" s="1"/>
  <c r="A10" i="14" s="1"/>
  <c r="A11" i="14" s="1"/>
  <c r="A12" i="14" s="1"/>
  <c r="A13" i="14" s="1"/>
  <c r="A14" i="14" s="1"/>
  <c r="A15" i="14" s="1"/>
  <c r="A16" i="14" s="1"/>
  <c r="A17" i="14" s="1"/>
  <c r="A18" i="14" s="1"/>
  <c r="A19" i="14" s="1"/>
  <c r="A20" i="14" s="1"/>
  <c r="A21" i="14" s="1"/>
  <c r="A22" i="14" s="1"/>
  <c r="A23" i="14" s="1"/>
  <c r="A24" i="14" s="1"/>
  <c r="A25" i="14" s="1"/>
  <c r="A26" i="14" s="1"/>
  <c r="A27" i="14" s="1"/>
  <c r="A28" i="14" s="1"/>
  <c r="A29" i="14" s="1"/>
  <c r="A30" i="14" s="1"/>
  <c r="A31" i="14" s="1"/>
  <c r="A32" i="14" s="1"/>
  <c r="A33" i="14" s="1"/>
  <c r="A34" i="14" s="1"/>
  <c r="A35" i="14" s="1"/>
  <c r="A36" i="14" s="1"/>
  <c r="A37" i="14" s="1"/>
  <c r="J7" i="14"/>
  <c r="K7" i="14" s="1"/>
  <c r="N38" i="18"/>
  <c r="P38" i="18" s="1"/>
  <c r="N33" i="18"/>
  <c r="P33" i="18" s="1"/>
  <c r="J33" i="18"/>
  <c r="K33" i="18" s="1"/>
  <c r="N25" i="18"/>
  <c r="P25" i="18" s="1"/>
  <c r="J25" i="18"/>
  <c r="K25" i="18" s="1"/>
  <c r="N23" i="18"/>
  <c r="P23" i="18" s="1"/>
  <c r="J23" i="18"/>
  <c r="K23" i="18" s="1"/>
  <c r="N22" i="18"/>
  <c r="P22" i="18" s="1"/>
  <c r="J22" i="18"/>
  <c r="K22" i="18" s="1"/>
  <c r="N21" i="18"/>
  <c r="P21" i="18" s="1"/>
  <c r="J21" i="18"/>
  <c r="K21" i="18" s="1"/>
  <c r="N20" i="18"/>
  <c r="P20" i="18" s="1"/>
  <c r="J20" i="18"/>
  <c r="K20" i="18" s="1"/>
  <c r="D20" i="18"/>
  <c r="D21" i="18" s="1"/>
  <c r="D22" i="18" s="1"/>
  <c r="D23" i="18" s="1"/>
  <c r="D24" i="18" s="1"/>
  <c r="D25" i="18" s="1"/>
  <c r="D26" i="18" s="1"/>
  <c r="D27" i="18" s="1"/>
  <c r="D28" i="18" s="1"/>
  <c r="D29" i="18" s="1"/>
  <c r="D30" i="18" s="1"/>
  <c r="D31" i="18" s="1"/>
  <c r="D32" i="18" s="1"/>
  <c r="D33" i="18" s="1"/>
  <c r="D34" i="18" s="1"/>
  <c r="D35" i="18" s="1"/>
  <c r="D36" i="18" s="1"/>
  <c r="D37" i="18" s="1"/>
  <c r="N19" i="18"/>
  <c r="P19" i="18" s="1"/>
  <c r="J19" i="18"/>
  <c r="K19" i="18" s="1"/>
  <c r="N18" i="18"/>
  <c r="P18" i="18" s="1"/>
  <c r="J18" i="18"/>
  <c r="K18" i="18" s="1"/>
  <c r="N17" i="18"/>
  <c r="P17" i="18" s="1"/>
  <c r="J17" i="18"/>
  <c r="K17" i="18" s="1"/>
  <c r="N16" i="18"/>
  <c r="P16" i="18" s="1"/>
  <c r="J16" i="18"/>
  <c r="K16" i="18" s="1"/>
  <c r="N15" i="18"/>
  <c r="P15" i="18" s="1"/>
  <c r="J15" i="18"/>
  <c r="K15" i="18" s="1"/>
  <c r="N14" i="18"/>
  <c r="P14" i="18" s="1"/>
  <c r="J14" i="18"/>
  <c r="K14" i="18" s="1"/>
  <c r="N13" i="18"/>
  <c r="P13" i="18" s="1"/>
  <c r="J13" i="18"/>
  <c r="K13" i="18" s="1"/>
  <c r="N12" i="18"/>
  <c r="P12" i="18" s="1"/>
  <c r="J12" i="18"/>
  <c r="K12" i="18" s="1"/>
  <c r="N11" i="18"/>
  <c r="J11" i="18"/>
  <c r="K11" i="18" s="1"/>
  <c r="N10" i="18"/>
  <c r="P10" i="18" s="1"/>
  <c r="J10" i="18"/>
  <c r="K10" i="18" s="1"/>
  <c r="N9" i="18"/>
  <c r="P9" i="18" s="1"/>
  <c r="J9" i="18"/>
  <c r="K9" i="18" s="1"/>
  <c r="N8" i="18"/>
  <c r="P8" i="18" s="1"/>
  <c r="J8" i="18"/>
  <c r="K8" i="18" s="1"/>
  <c r="D8" i="18"/>
  <c r="D9" i="18" s="1"/>
  <c r="D10" i="18" s="1"/>
  <c r="D11" i="18" s="1"/>
  <c r="D12" i="18" s="1"/>
  <c r="D13" i="18" s="1"/>
  <c r="D14" i="18" s="1"/>
  <c r="D15" i="18" s="1"/>
  <c r="D16" i="18" s="1"/>
  <c r="D17" i="18" s="1"/>
  <c r="D18" i="18" s="1"/>
  <c r="A8" i="18"/>
  <c r="A9" i="18" s="1"/>
  <c r="A10" i="18" s="1"/>
  <c r="A11" i="18" s="1"/>
  <c r="A12" i="18" s="1"/>
  <c r="A13" i="18" s="1"/>
  <c r="A14" i="18" s="1"/>
  <c r="A15" i="18" s="1"/>
  <c r="A16" i="18" s="1"/>
  <c r="A17" i="18" s="1"/>
  <c r="A18" i="18" s="1"/>
  <c r="A19" i="18" s="1"/>
  <c r="A20" i="18" s="1"/>
  <c r="A21" i="18" s="1"/>
  <c r="A22" i="18" s="1"/>
  <c r="A23" i="18" s="1"/>
  <c r="A24" i="18" s="1"/>
  <c r="A25" i="18" s="1"/>
  <c r="A26" i="18" s="1"/>
  <c r="A27" i="18" s="1"/>
  <c r="A28" i="18" s="1"/>
  <c r="A29" i="18" s="1"/>
  <c r="A30" i="18" s="1"/>
  <c r="A31" i="18" s="1"/>
  <c r="A32" i="18" s="1"/>
  <c r="A33" i="18" s="1"/>
  <c r="A34" i="18" s="1"/>
  <c r="A35" i="18" s="1"/>
  <c r="A36" i="18" s="1"/>
  <c r="A37" i="18" s="1"/>
  <c r="N7" i="18"/>
  <c r="P7" i="18" s="1"/>
  <c r="J7" i="18"/>
  <c r="K7" i="18" s="1"/>
  <c r="J34" i="16"/>
  <c r="K34" i="16" s="1"/>
  <c r="J33" i="16"/>
  <c r="K33" i="16" s="1"/>
  <c r="J30" i="16"/>
  <c r="K30" i="16" s="1"/>
  <c r="J29" i="16"/>
  <c r="K29" i="16" s="1"/>
  <c r="J28" i="16"/>
  <c r="K28" i="16" s="1"/>
  <c r="J27" i="16"/>
  <c r="K27" i="16" s="1"/>
  <c r="J26" i="16"/>
  <c r="K26" i="16" s="1"/>
  <c r="J25" i="16"/>
  <c r="K25" i="16" s="1"/>
  <c r="J23" i="16"/>
  <c r="K23" i="16" s="1"/>
  <c r="J21" i="16"/>
  <c r="K21" i="16" s="1"/>
  <c r="J20" i="16"/>
  <c r="K20" i="16" s="1"/>
  <c r="J19" i="16"/>
  <c r="K19" i="16" s="1"/>
  <c r="J18" i="16"/>
  <c r="K18" i="16" s="1"/>
  <c r="J17" i="16"/>
  <c r="K17" i="16" s="1"/>
  <c r="J16" i="16"/>
  <c r="K16" i="16" s="1"/>
  <c r="J15" i="16"/>
  <c r="K15" i="16" s="1"/>
  <c r="J14" i="16"/>
  <c r="K14" i="16" s="1"/>
  <c r="J13" i="16"/>
  <c r="K13" i="16" s="1"/>
  <c r="J12" i="16"/>
  <c r="K12" i="16" s="1"/>
  <c r="J11" i="16"/>
  <c r="K11" i="16" s="1"/>
  <c r="J10" i="16"/>
  <c r="K10" i="16" s="1"/>
  <c r="J9" i="16"/>
  <c r="K9" i="16" s="1"/>
  <c r="J8" i="16"/>
  <c r="K8" i="16" s="1"/>
  <c r="A8" i="16"/>
  <c r="A9" i="16" s="1"/>
  <c r="A10" i="16" s="1"/>
  <c r="A11" i="16" s="1"/>
  <c r="A12" i="16" s="1"/>
  <c r="A13" i="16" s="1"/>
  <c r="A14" i="16" s="1"/>
  <c r="A15" i="16" s="1"/>
  <c r="A16" i="16" s="1"/>
  <c r="A17" i="16" s="1"/>
  <c r="A18" i="16" s="1"/>
  <c r="A19" i="16" s="1"/>
  <c r="A20" i="16" s="1"/>
  <c r="A21" i="16" s="1"/>
  <c r="A22" i="16" s="1"/>
  <c r="A23" i="16" s="1"/>
  <c r="A24" i="16" s="1"/>
  <c r="A25" i="16" s="1"/>
  <c r="A26" i="16" s="1"/>
  <c r="A27" i="16" s="1"/>
  <c r="A28" i="16" s="1"/>
  <c r="A29" i="16" s="1"/>
  <c r="A30" i="16" s="1"/>
  <c r="A31" i="16" s="1"/>
  <c r="A32" i="16" s="1"/>
  <c r="A33" i="16" s="1"/>
  <c r="A34" i="16" s="1"/>
  <c r="A35" i="16" s="1"/>
  <c r="A36" i="16" s="1"/>
  <c r="A37" i="16" s="1"/>
  <c r="J7" i="16"/>
  <c r="K7" i="16" s="1"/>
  <c r="J37" i="25"/>
  <c r="M37" i="25" s="1"/>
  <c r="J36" i="25"/>
  <c r="M36" i="25" s="1"/>
  <c r="J35" i="25"/>
  <c r="M35" i="25" s="1"/>
  <c r="J34" i="25"/>
  <c r="M34" i="25" s="1"/>
  <c r="J33" i="25"/>
  <c r="J32" i="25"/>
  <c r="M32" i="25" s="1"/>
  <c r="J31" i="25"/>
  <c r="M31" i="25" s="1"/>
  <c r="J30" i="25"/>
  <c r="M30" i="25" s="1"/>
  <c r="J29" i="25"/>
  <c r="M29" i="25" s="1"/>
  <c r="J28" i="25"/>
  <c r="M28" i="25" s="1"/>
  <c r="J27" i="25"/>
  <c r="M27" i="25" s="1"/>
  <c r="J26" i="25"/>
  <c r="M26" i="25" s="1"/>
  <c r="J25" i="25"/>
  <c r="M25" i="25" s="1"/>
  <c r="J24" i="25"/>
  <c r="M24" i="25" s="1"/>
  <c r="J23" i="25"/>
  <c r="M23" i="25" s="1"/>
  <c r="J22" i="25"/>
  <c r="M22" i="25" s="1"/>
  <c r="J21" i="25"/>
  <c r="M21" i="25" s="1"/>
  <c r="J20" i="25"/>
  <c r="M20" i="25" s="1"/>
  <c r="J19" i="25"/>
  <c r="M19" i="25" s="1"/>
  <c r="J18" i="25"/>
  <c r="M18" i="25" s="1"/>
  <c r="J17" i="25"/>
  <c r="J16" i="25"/>
  <c r="M16" i="25" s="1"/>
  <c r="J15" i="25"/>
  <c r="M15" i="25" s="1"/>
  <c r="J14" i="25"/>
  <c r="L14" i="25" s="1"/>
  <c r="J13" i="25"/>
  <c r="M13" i="25" s="1"/>
  <c r="J12" i="25"/>
  <c r="M12" i="25" s="1"/>
  <c r="J11" i="25"/>
  <c r="M11" i="25" s="1"/>
  <c r="J10" i="25"/>
  <c r="L10" i="25" s="1"/>
  <c r="J9" i="25"/>
  <c r="M9" i="25" s="1"/>
  <c r="J8" i="25"/>
  <c r="M8" i="25" s="1"/>
  <c r="A8" i="25"/>
  <c r="A9" i="25" s="1"/>
  <c r="A10" i="25" s="1"/>
  <c r="A11" i="25" s="1"/>
  <c r="A12" i="25" s="1"/>
  <c r="A13" i="25" s="1"/>
  <c r="A14" i="25" s="1"/>
  <c r="A15" i="25" s="1"/>
  <c r="A16" i="25" s="1"/>
  <c r="A17" i="25" s="1"/>
  <c r="A18" i="25" s="1"/>
  <c r="A19" i="25" s="1"/>
  <c r="A20" i="25" s="1"/>
  <c r="A21" i="25" s="1"/>
  <c r="A22" i="25" s="1"/>
  <c r="A23" i="25" s="1"/>
  <c r="A24" i="25" s="1"/>
  <c r="A25" i="25" s="1"/>
  <c r="A26" i="25" s="1"/>
  <c r="A27" i="25" s="1"/>
  <c r="A28" i="25" s="1"/>
  <c r="A29" i="25" s="1"/>
  <c r="A30" i="25" s="1"/>
  <c r="A31" i="25" s="1"/>
  <c r="A32" i="25" s="1"/>
  <c r="A33" i="25" s="1"/>
  <c r="A34" i="25" s="1"/>
  <c r="A35" i="25" s="1"/>
  <c r="A36" i="25" s="1"/>
  <c r="A37" i="25" s="1"/>
  <c r="J7" i="25"/>
  <c r="J24" i="53"/>
  <c r="K24" i="53" s="1"/>
  <c r="J23" i="53"/>
  <c r="K23" i="53" s="1"/>
  <c r="J22" i="53"/>
  <c r="K22" i="53" s="1"/>
  <c r="J21" i="53"/>
  <c r="K21" i="53" s="1"/>
  <c r="J20" i="53"/>
  <c r="K20" i="53" s="1"/>
  <c r="J19" i="53"/>
  <c r="K19" i="53" s="1"/>
  <c r="J18" i="53"/>
  <c r="K18" i="53" s="1"/>
  <c r="J17" i="53"/>
  <c r="K17" i="53" s="1"/>
  <c r="J16" i="53"/>
  <c r="K16" i="53" s="1"/>
  <c r="J15" i="53"/>
  <c r="K15" i="53" s="1"/>
  <c r="J14" i="53"/>
  <c r="K14" i="53" s="1"/>
  <c r="J13" i="53"/>
  <c r="K13" i="53" s="1"/>
  <c r="J12" i="53"/>
  <c r="K12" i="53" s="1"/>
  <c r="J11" i="53"/>
  <c r="K11" i="53" s="1"/>
  <c r="J10" i="53"/>
  <c r="K10" i="53" s="1"/>
  <c r="J9" i="53"/>
  <c r="K9" i="53" s="1"/>
  <c r="A8" i="53"/>
  <c r="A9" i="53" s="1"/>
  <c r="A10" i="53" s="1"/>
  <c r="A11" i="53" s="1"/>
  <c r="A12" i="53" s="1"/>
  <c r="A13" i="53" s="1"/>
  <c r="A14" i="53" s="1"/>
  <c r="A15" i="53" s="1"/>
  <c r="A16" i="53" s="1"/>
  <c r="A17" i="53" s="1"/>
  <c r="A18" i="53" s="1"/>
  <c r="A19" i="53" s="1"/>
  <c r="A20" i="53" s="1"/>
  <c r="A21" i="53" s="1"/>
  <c r="A22" i="53" s="1"/>
  <c r="A23" i="53" s="1"/>
  <c r="A24" i="53" s="1"/>
  <c r="A25" i="53" s="1"/>
  <c r="A26" i="53" s="1"/>
  <c r="A27" i="53" s="1"/>
  <c r="A28" i="53" s="1"/>
  <c r="A29" i="53" s="1"/>
  <c r="A30" i="53" s="1"/>
  <c r="A31" i="53" s="1"/>
  <c r="A32" i="53" s="1"/>
  <c r="A33" i="53" s="1"/>
  <c r="A34" i="53" s="1"/>
  <c r="A35" i="53" s="1"/>
  <c r="A36" i="53" s="1"/>
  <c r="A37" i="53" s="1"/>
  <c r="J7" i="53"/>
  <c r="K7" i="53" s="1"/>
  <c r="J34" i="44"/>
  <c r="K34" i="44" s="1"/>
  <c r="J33" i="44"/>
  <c r="K33" i="44" s="1"/>
  <c r="J30" i="44"/>
  <c r="K30" i="44" s="1"/>
  <c r="J28" i="44"/>
  <c r="K28" i="44" s="1"/>
  <c r="J27" i="44"/>
  <c r="K27" i="44" s="1"/>
  <c r="J23" i="44"/>
  <c r="K23" i="44" s="1"/>
  <c r="J20" i="44"/>
  <c r="K20" i="44" s="1"/>
  <c r="J19" i="44"/>
  <c r="K19" i="44" s="1"/>
  <c r="J18" i="44"/>
  <c r="K18" i="44" s="1"/>
  <c r="J17" i="44"/>
  <c r="K17" i="44" s="1"/>
  <c r="J14" i="44"/>
  <c r="K14" i="44" s="1"/>
  <c r="J13" i="44"/>
  <c r="K13" i="44" s="1"/>
  <c r="J12" i="44"/>
  <c r="K12" i="44" s="1"/>
  <c r="J11" i="44"/>
  <c r="K11" i="44" s="1"/>
  <c r="J9" i="44"/>
  <c r="K9" i="44" s="1"/>
  <c r="J8" i="44"/>
  <c r="K8" i="44" s="1"/>
  <c r="A8" i="44"/>
  <c r="A9" i="44" s="1"/>
  <c r="A10" i="44" s="1"/>
  <c r="A11" i="44" s="1"/>
  <c r="A12" i="44" s="1"/>
  <c r="A13" i="44" s="1"/>
  <c r="A14" i="44" s="1"/>
  <c r="A15" i="44" s="1"/>
  <c r="A16" i="44" s="1"/>
  <c r="A17" i="44" s="1"/>
  <c r="A18" i="44" s="1"/>
  <c r="A19" i="44" s="1"/>
  <c r="A20" i="44" s="1"/>
  <c r="A21" i="44" s="1"/>
  <c r="A22" i="44" s="1"/>
  <c r="A23" i="44" s="1"/>
  <c r="A24" i="44" s="1"/>
  <c r="A25" i="44" s="1"/>
  <c r="A26" i="44" s="1"/>
  <c r="A27" i="44" s="1"/>
  <c r="A28" i="44" s="1"/>
  <c r="A29" i="44" s="1"/>
  <c r="A30" i="44" s="1"/>
  <c r="A31" i="44" s="1"/>
  <c r="A32" i="44" s="1"/>
  <c r="A33" i="44" s="1"/>
  <c r="A34" i="44" s="1"/>
  <c r="A35" i="44" s="1"/>
  <c r="A36" i="44" s="1"/>
  <c r="A37" i="44" s="1"/>
  <c r="J7" i="44"/>
  <c r="K7" i="44" s="1"/>
  <c r="J20" i="80"/>
  <c r="K20" i="80" s="1"/>
  <c r="J19" i="80"/>
  <c r="K19" i="80" s="1"/>
  <c r="J18" i="80"/>
  <c r="K18" i="80" s="1"/>
  <c r="J17" i="80"/>
  <c r="K17" i="80" s="1"/>
  <c r="J16" i="80"/>
  <c r="K16" i="80" s="1"/>
  <c r="J15" i="80"/>
  <c r="K15" i="80" s="1"/>
  <c r="J14" i="80"/>
  <c r="K14" i="80" s="1"/>
  <c r="J13" i="80"/>
  <c r="K13" i="80" s="1"/>
  <c r="J11" i="80"/>
  <c r="K11" i="80" s="1"/>
  <c r="J9" i="80"/>
  <c r="K9" i="80" s="1"/>
  <c r="J8" i="80"/>
  <c r="K8" i="80" s="1"/>
  <c r="A8" i="80"/>
  <c r="A9" i="80" s="1"/>
  <c r="A10" i="80" s="1"/>
  <c r="A11" i="80" s="1"/>
  <c r="A12" i="80" s="1"/>
  <c r="A13" i="80" s="1"/>
  <c r="A14" i="80" s="1"/>
  <c r="A15" i="80" s="1"/>
  <c r="A16" i="80" s="1"/>
  <c r="A17" i="80" s="1"/>
  <c r="A18" i="80" s="1"/>
  <c r="A19" i="80" s="1"/>
  <c r="A20" i="80" s="1"/>
  <c r="A21" i="80" s="1"/>
  <c r="A22" i="80" s="1"/>
  <c r="A23" i="80" s="1"/>
  <c r="A24" i="80" s="1"/>
  <c r="A25" i="80" s="1"/>
  <c r="A26" i="80" s="1"/>
  <c r="A27" i="80" s="1"/>
  <c r="A28" i="80" s="1"/>
  <c r="A29" i="80" s="1"/>
  <c r="A30" i="80" s="1"/>
  <c r="A31" i="80" s="1"/>
  <c r="A32" i="80" s="1"/>
  <c r="A33" i="80" s="1"/>
  <c r="A34" i="80" s="1"/>
  <c r="A35" i="80" s="1"/>
  <c r="A36" i="80" s="1"/>
  <c r="A37" i="80" s="1"/>
  <c r="J7" i="80"/>
  <c r="K7" i="80" s="1"/>
  <c r="J34" i="112"/>
  <c r="K34" i="112" s="1"/>
  <c r="J33" i="112"/>
  <c r="K33" i="112" s="1"/>
  <c r="J32" i="112"/>
  <c r="K32" i="112" s="1"/>
  <c r="J30" i="112"/>
  <c r="K30" i="112" s="1"/>
  <c r="J29" i="112"/>
  <c r="K29" i="112" s="1"/>
  <c r="J28" i="112"/>
  <c r="K28" i="112" s="1"/>
  <c r="J27" i="112"/>
  <c r="K27" i="112" s="1"/>
  <c r="J26" i="112"/>
  <c r="K26" i="112" s="1"/>
  <c r="J23" i="112"/>
  <c r="K23" i="112" s="1"/>
  <c r="J22" i="112"/>
  <c r="K22" i="112" s="1"/>
  <c r="J21" i="112"/>
  <c r="K21" i="112" s="1"/>
  <c r="J20" i="112"/>
  <c r="K20" i="112" s="1"/>
  <c r="J19" i="112"/>
  <c r="K19" i="112" s="1"/>
  <c r="J18" i="112"/>
  <c r="K18" i="112" s="1"/>
  <c r="J17" i="112"/>
  <c r="K17" i="112" s="1"/>
  <c r="J16" i="112"/>
  <c r="K16" i="112" s="1"/>
  <c r="J15" i="112"/>
  <c r="K15" i="112" s="1"/>
  <c r="J14" i="112"/>
  <c r="K14" i="112" s="1"/>
  <c r="J13" i="112"/>
  <c r="K13" i="112" s="1"/>
  <c r="J12" i="112"/>
  <c r="K12" i="112" s="1"/>
  <c r="J11" i="112"/>
  <c r="K11" i="112" s="1"/>
  <c r="J9" i="112"/>
  <c r="K9" i="112" s="1"/>
  <c r="J8" i="112"/>
  <c r="K8" i="112" s="1"/>
  <c r="A8" i="112"/>
  <c r="A9" i="112" s="1"/>
  <c r="A10" i="112" s="1"/>
  <c r="A11" i="112" s="1"/>
  <c r="A12" i="112" s="1"/>
  <c r="A13" i="112" s="1"/>
  <c r="A14" i="112" s="1"/>
  <c r="A15" i="112" s="1"/>
  <c r="A16" i="112" s="1"/>
  <c r="A17" i="112" s="1"/>
  <c r="A18" i="112" s="1"/>
  <c r="A19" i="112" s="1"/>
  <c r="A20" i="112" s="1"/>
  <c r="A21" i="112" s="1"/>
  <c r="A22" i="112" s="1"/>
  <c r="A23" i="112" s="1"/>
  <c r="A24" i="112" s="1"/>
  <c r="A25" i="112" s="1"/>
  <c r="A26" i="112" s="1"/>
  <c r="A27" i="112" s="1"/>
  <c r="A28" i="112" s="1"/>
  <c r="A29" i="112" s="1"/>
  <c r="A30" i="112" s="1"/>
  <c r="A31" i="112" s="1"/>
  <c r="A32" i="112" s="1"/>
  <c r="A33" i="112" s="1"/>
  <c r="A34" i="112" s="1"/>
  <c r="A35" i="112" s="1"/>
  <c r="A36" i="112" s="1"/>
  <c r="A37" i="112" s="1"/>
  <c r="J7" i="112"/>
  <c r="K7" i="112" s="1"/>
  <c r="J34" i="19"/>
  <c r="K34" i="19" s="1"/>
  <c r="J33" i="19"/>
  <c r="K33" i="19" s="1"/>
  <c r="J32" i="19"/>
  <c r="K32" i="19" s="1"/>
  <c r="J31" i="19"/>
  <c r="K31" i="19" s="1"/>
  <c r="J30" i="19"/>
  <c r="K30" i="19" s="1"/>
  <c r="J29" i="19"/>
  <c r="K29" i="19" s="1"/>
  <c r="J28" i="19"/>
  <c r="K28" i="19" s="1"/>
  <c r="J27" i="19"/>
  <c r="K27" i="19" s="1"/>
  <c r="J26" i="19"/>
  <c r="K26" i="19" s="1"/>
  <c r="J25" i="19"/>
  <c r="K25" i="19" s="1"/>
  <c r="J24" i="19"/>
  <c r="K24" i="19" s="1"/>
  <c r="J23" i="19"/>
  <c r="K23" i="19" s="1"/>
  <c r="J22" i="19"/>
  <c r="K22" i="19" s="1"/>
  <c r="J21" i="19"/>
  <c r="K21" i="19" s="1"/>
  <c r="J20" i="19"/>
  <c r="K20" i="19" s="1"/>
  <c r="J19" i="19"/>
  <c r="K19" i="19" s="1"/>
  <c r="J18" i="19"/>
  <c r="K18" i="19" s="1"/>
  <c r="J17" i="19"/>
  <c r="K17" i="19" s="1"/>
  <c r="J16" i="19"/>
  <c r="K16" i="19" s="1"/>
  <c r="J15" i="19"/>
  <c r="K15" i="19" s="1"/>
  <c r="J14" i="19"/>
  <c r="K14" i="19" s="1"/>
  <c r="J13" i="19"/>
  <c r="K13" i="19" s="1"/>
  <c r="J12" i="19"/>
  <c r="K12" i="19" s="1"/>
  <c r="J11" i="19"/>
  <c r="K11" i="19" s="1"/>
  <c r="J10" i="19"/>
  <c r="K10" i="19" s="1"/>
  <c r="J9" i="19"/>
  <c r="K9" i="19" s="1"/>
  <c r="J8" i="19"/>
  <c r="K8" i="19" s="1"/>
  <c r="A8" i="19"/>
  <c r="A9" i="19" s="1"/>
  <c r="A10" i="19" s="1"/>
  <c r="A11" i="19" s="1"/>
  <c r="A12" i="19" s="1"/>
  <c r="A13" i="19" s="1"/>
  <c r="A14" i="19" s="1"/>
  <c r="A15" i="19" s="1"/>
  <c r="A16" i="19" s="1"/>
  <c r="A17" i="19" s="1"/>
  <c r="A18" i="19" s="1"/>
  <c r="A19" i="19" s="1"/>
  <c r="A20" i="19" s="1"/>
  <c r="A21" i="19" s="1"/>
  <c r="A22" i="19" s="1"/>
  <c r="A23" i="19" s="1"/>
  <c r="A24" i="19" s="1"/>
  <c r="A25" i="19" s="1"/>
  <c r="A26" i="19" s="1"/>
  <c r="A27" i="19" s="1"/>
  <c r="A28" i="19" s="1"/>
  <c r="A29" i="19" s="1"/>
  <c r="A30" i="19" s="1"/>
  <c r="A31" i="19" s="1"/>
  <c r="A32" i="19" s="1"/>
  <c r="A33" i="19" s="1"/>
  <c r="A34" i="19" s="1"/>
  <c r="A35" i="19" s="1"/>
  <c r="A36" i="19" s="1"/>
  <c r="A37" i="19" s="1"/>
  <c r="J7" i="19"/>
  <c r="K7" i="19" s="1"/>
  <c r="M15" i="97"/>
  <c r="B11" i="97"/>
  <c r="B10" i="97"/>
  <c r="A10" i="97"/>
  <c r="A11" i="97" s="1"/>
  <c r="B9" i="97"/>
  <c r="J37" i="104"/>
  <c r="K37" i="104" s="1"/>
  <c r="J36" i="104"/>
  <c r="K36" i="104" s="1"/>
  <c r="J35" i="104"/>
  <c r="K35" i="104" s="1"/>
  <c r="J34" i="104"/>
  <c r="K34" i="104" s="1"/>
  <c r="J33" i="104"/>
  <c r="K33" i="104" s="1"/>
  <c r="J32" i="104"/>
  <c r="K32" i="104" s="1"/>
  <c r="J31" i="104"/>
  <c r="K31" i="104" s="1"/>
  <c r="J30" i="104"/>
  <c r="K30" i="104" s="1"/>
  <c r="J29" i="104"/>
  <c r="K29" i="104" s="1"/>
  <c r="J28" i="104"/>
  <c r="K28" i="104" s="1"/>
  <c r="J13" i="104"/>
  <c r="K13" i="104" s="1"/>
  <c r="J12" i="104"/>
  <c r="K12" i="104" s="1"/>
  <c r="J11" i="104"/>
  <c r="K11" i="104" s="1"/>
  <c r="A8" i="104"/>
  <c r="A9" i="104" s="1"/>
  <c r="A10" i="104" s="1"/>
  <c r="A11" i="104" s="1"/>
  <c r="A12" i="104" s="1"/>
  <c r="A13" i="104" s="1"/>
  <c r="A14" i="104" s="1"/>
  <c r="A15" i="104" s="1"/>
  <c r="A16" i="104" s="1"/>
  <c r="A17" i="104" s="1"/>
  <c r="A18" i="104" s="1"/>
  <c r="A19" i="104" s="1"/>
  <c r="A20" i="104" s="1"/>
  <c r="A21" i="104" s="1"/>
  <c r="A22" i="104" s="1"/>
  <c r="A23" i="104" s="1"/>
  <c r="A24" i="104" s="1"/>
  <c r="A25" i="104" s="1"/>
  <c r="A26" i="104" s="1"/>
  <c r="A27" i="104" s="1"/>
  <c r="A28" i="104" s="1"/>
  <c r="A29" i="104" s="1"/>
  <c r="A30" i="104" s="1"/>
  <c r="A31" i="104" s="1"/>
  <c r="A32" i="104" s="1"/>
  <c r="A33" i="104" s="1"/>
  <c r="A34" i="104" s="1"/>
  <c r="A35" i="104" s="1"/>
  <c r="A36" i="104" s="1"/>
  <c r="A37" i="104" s="1"/>
  <c r="J37" i="110"/>
  <c r="K37" i="110" s="1"/>
  <c r="J36" i="110"/>
  <c r="K36" i="110" s="1"/>
  <c r="J35" i="110"/>
  <c r="K35" i="110" s="1"/>
  <c r="J34" i="110"/>
  <c r="K34" i="110" s="1"/>
  <c r="J33" i="110"/>
  <c r="K33" i="110" s="1"/>
  <c r="J32" i="110"/>
  <c r="K32" i="110" s="1"/>
  <c r="J31" i="110"/>
  <c r="K31" i="110" s="1"/>
  <c r="J30" i="110"/>
  <c r="K30" i="110" s="1"/>
  <c r="J29" i="110"/>
  <c r="K29" i="110" s="1"/>
  <c r="J28" i="110"/>
  <c r="K28" i="110" s="1"/>
  <c r="J27" i="110"/>
  <c r="K27" i="110" s="1"/>
  <c r="J26" i="110"/>
  <c r="K26" i="110" s="1"/>
  <c r="J25" i="110"/>
  <c r="K25" i="110" s="1"/>
  <c r="J24" i="110"/>
  <c r="K24" i="110" s="1"/>
  <c r="J23" i="110"/>
  <c r="K23" i="110" s="1"/>
  <c r="J22" i="110"/>
  <c r="K22" i="110" s="1"/>
  <c r="J21" i="110"/>
  <c r="K21" i="110" s="1"/>
  <c r="J20" i="110"/>
  <c r="K20" i="110" s="1"/>
  <c r="J19" i="110"/>
  <c r="K19" i="110" s="1"/>
  <c r="J18" i="110"/>
  <c r="K18" i="110" s="1"/>
  <c r="J17" i="110"/>
  <c r="K17" i="110" s="1"/>
  <c r="J16" i="110"/>
  <c r="K16" i="110" s="1"/>
  <c r="J15" i="110"/>
  <c r="K15" i="110" s="1"/>
  <c r="J14" i="110"/>
  <c r="K14" i="110" s="1"/>
  <c r="J13" i="110"/>
  <c r="K13" i="110" s="1"/>
  <c r="J12" i="110"/>
  <c r="K12" i="110" s="1"/>
  <c r="J11" i="110"/>
  <c r="K11" i="110" s="1"/>
  <c r="A8" i="110"/>
  <c r="A9" i="110" s="1"/>
  <c r="A10" i="110" s="1"/>
  <c r="A11" i="110" s="1"/>
  <c r="A12" i="110" s="1"/>
  <c r="A13" i="110" s="1"/>
  <c r="A14" i="110" s="1"/>
  <c r="A15" i="110" s="1"/>
  <c r="A16" i="110" s="1"/>
  <c r="A17" i="110" s="1"/>
  <c r="A18" i="110" s="1"/>
  <c r="A19" i="110" s="1"/>
  <c r="A20" i="110" s="1"/>
  <c r="A21" i="110" s="1"/>
  <c r="A22" i="110" s="1"/>
  <c r="A23" i="110" s="1"/>
  <c r="A24" i="110" s="1"/>
  <c r="A25" i="110" s="1"/>
  <c r="A26" i="110" s="1"/>
  <c r="A27" i="110" s="1"/>
  <c r="A28" i="110" s="1"/>
  <c r="A29" i="110" s="1"/>
  <c r="A30" i="110" s="1"/>
  <c r="A31" i="110" s="1"/>
  <c r="A32" i="110" s="1"/>
  <c r="A33" i="110" s="1"/>
  <c r="A34" i="110" s="1"/>
  <c r="A35" i="110" s="1"/>
  <c r="A36" i="110" s="1"/>
  <c r="A37" i="110" s="1"/>
  <c r="J7" i="110"/>
  <c r="K7" i="110" s="1"/>
  <c r="J37" i="82"/>
  <c r="K37" i="82" s="1"/>
  <c r="J36" i="82"/>
  <c r="K36" i="82" s="1"/>
  <c r="J35" i="82"/>
  <c r="K35" i="82" s="1"/>
  <c r="J34" i="82"/>
  <c r="K34" i="82" s="1"/>
  <c r="J33" i="82"/>
  <c r="K33" i="82" s="1"/>
  <c r="J32" i="82"/>
  <c r="K32" i="82" s="1"/>
  <c r="J31" i="82"/>
  <c r="K31" i="82" s="1"/>
  <c r="J30" i="82"/>
  <c r="K30" i="82" s="1"/>
  <c r="J29" i="82"/>
  <c r="K29" i="82" s="1"/>
  <c r="J28" i="82"/>
  <c r="K28" i="82" s="1"/>
  <c r="J27" i="82"/>
  <c r="K27" i="82" s="1"/>
  <c r="J26" i="82"/>
  <c r="K26" i="82" s="1"/>
  <c r="J25" i="82"/>
  <c r="K25" i="82" s="1"/>
  <c r="J24" i="82"/>
  <c r="K24" i="82" s="1"/>
  <c r="J23" i="82"/>
  <c r="K23" i="82" s="1"/>
  <c r="J22" i="82"/>
  <c r="K22" i="82" s="1"/>
  <c r="J21" i="82"/>
  <c r="K21" i="82" s="1"/>
  <c r="J20" i="82"/>
  <c r="K20" i="82" s="1"/>
  <c r="J19" i="82"/>
  <c r="K19" i="82" s="1"/>
  <c r="J18" i="82"/>
  <c r="K18" i="82" s="1"/>
  <c r="J17" i="82"/>
  <c r="K17" i="82" s="1"/>
  <c r="J16" i="82"/>
  <c r="K16" i="82" s="1"/>
  <c r="J15" i="82"/>
  <c r="K15" i="82" s="1"/>
  <c r="J14" i="82"/>
  <c r="K14" i="82" s="1"/>
  <c r="J13" i="82"/>
  <c r="K13" i="82" s="1"/>
  <c r="J12" i="82"/>
  <c r="K12" i="82" s="1"/>
  <c r="J11" i="82"/>
  <c r="K11" i="82" s="1"/>
  <c r="J10" i="82"/>
  <c r="K10" i="82" s="1"/>
  <c r="J9" i="82"/>
  <c r="K9" i="82" s="1"/>
  <c r="F9" i="82"/>
  <c r="F10" i="82" s="1"/>
  <c r="F11" i="82" s="1"/>
  <c r="F12" i="82" s="1"/>
  <c r="F13" i="82" s="1"/>
  <c r="F14" i="82" s="1"/>
  <c r="F15" i="82" s="1"/>
  <c r="F16" i="82" s="1"/>
  <c r="F17" i="82" s="1"/>
  <c r="F18" i="82" s="1"/>
  <c r="F19" i="82" s="1"/>
  <c r="F20" i="82" s="1"/>
  <c r="F21" i="82" s="1"/>
  <c r="F22" i="82" s="1"/>
  <c r="F23" i="82" s="1"/>
  <c r="F24" i="82" s="1"/>
  <c r="F25" i="82" s="1"/>
  <c r="F26" i="82" s="1"/>
  <c r="F27" i="82" s="1"/>
  <c r="F28" i="82" s="1"/>
  <c r="F29" i="82" s="1"/>
  <c r="F30" i="82" s="1"/>
  <c r="F31" i="82" s="1"/>
  <c r="F32" i="82" s="1"/>
  <c r="F33" i="82" s="1"/>
  <c r="F34" i="82" s="1"/>
  <c r="F35" i="82" s="1"/>
  <c r="F36" i="82" s="1"/>
  <c r="F37" i="82" s="1"/>
  <c r="J8" i="82"/>
  <c r="K8" i="82" s="1"/>
  <c r="D8" i="82"/>
  <c r="D9" i="82" s="1"/>
  <c r="D10" i="82" s="1"/>
  <c r="D11" i="82" s="1"/>
  <c r="D12" i="82" s="1"/>
  <c r="D13" i="82" s="1"/>
  <c r="D14" i="82" s="1"/>
  <c r="D15" i="82" s="1"/>
  <c r="D16" i="82" s="1"/>
  <c r="D17" i="82" s="1"/>
  <c r="D18" i="82" s="1"/>
  <c r="D19" i="82" s="1"/>
  <c r="D20" i="82" s="1"/>
  <c r="D21" i="82" s="1"/>
  <c r="D22" i="82" s="1"/>
  <c r="D23" i="82" s="1"/>
  <c r="D24" i="82" s="1"/>
  <c r="D25" i="82" s="1"/>
  <c r="D26" i="82" s="1"/>
  <c r="D27" i="82" s="1"/>
  <c r="D28" i="82" s="1"/>
  <c r="D29" i="82" s="1"/>
  <c r="D30" i="82" s="1"/>
  <c r="D31" i="82" s="1"/>
  <c r="D32" i="82" s="1"/>
  <c r="D33" i="82" s="1"/>
  <c r="D34" i="82" s="1"/>
  <c r="D35" i="82" s="1"/>
  <c r="D36" i="82" s="1"/>
  <c r="D37" i="82" s="1"/>
  <c r="A8" i="82"/>
  <c r="A9" i="82" s="1"/>
  <c r="A10" i="82" s="1"/>
  <c r="A11" i="82" s="1"/>
  <c r="A12" i="82" s="1"/>
  <c r="A13" i="82" s="1"/>
  <c r="A14" i="82" s="1"/>
  <c r="A15" i="82" s="1"/>
  <c r="A16" i="82" s="1"/>
  <c r="A17" i="82" s="1"/>
  <c r="A18" i="82" s="1"/>
  <c r="A19" i="82" s="1"/>
  <c r="A20" i="82" s="1"/>
  <c r="A21" i="82" s="1"/>
  <c r="A22" i="82" s="1"/>
  <c r="A23" i="82" s="1"/>
  <c r="A24" i="82" s="1"/>
  <c r="A25" i="82" s="1"/>
  <c r="A26" i="82" s="1"/>
  <c r="A27" i="82" s="1"/>
  <c r="A28" i="82" s="1"/>
  <c r="A29" i="82" s="1"/>
  <c r="A30" i="82" s="1"/>
  <c r="A31" i="82" s="1"/>
  <c r="A32" i="82" s="1"/>
  <c r="A33" i="82" s="1"/>
  <c r="A34" i="82" s="1"/>
  <c r="A35" i="82" s="1"/>
  <c r="A36" i="82" s="1"/>
  <c r="A37" i="82" s="1"/>
  <c r="J7" i="82"/>
  <c r="K7" i="82" s="1"/>
  <c r="J34" i="107"/>
  <c r="K34" i="107" s="1"/>
  <c r="J33" i="107"/>
  <c r="K33" i="107" s="1"/>
  <c r="J32" i="107"/>
  <c r="K32" i="107" s="1"/>
  <c r="J31" i="107"/>
  <c r="K31" i="107" s="1"/>
  <c r="J30" i="107"/>
  <c r="K30" i="107" s="1"/>
  <c r="J29" i="107"/>
  <c r="K29" i="107" s="1"/>
  <c r="J28" i="107"/>
  <c r="K28" i="107" s="1"/>
  <c r="J27" i="107"/>
  <c r="K27" i="107" s="1"/>
  <c r="J26" i="107"/>
  <c r="K26" i="107" s="1"/>
  <c r="J25" i="107"/>
  <c r="K25" i="107" s="1"/>
  <c r="J24" i="107"/>
  <c r="K24" i="107" s="1"/>
  <c r="J23" i="107"/>
  <c r="K23" i="107" s="1"/>
  <c r="J21" i="107"/>
  <c r="K21" i="107" s="1"/>
  <c r="J20" i="107"/>
  <c r="K20" i="107" s="1"/>
  <c r="J19" i="107"/>
  <c r="K19" i="107" s="1"/>
  <c r="J18" i="107"/>
  <c r="K18" i="107" s="1"/>
  <c r="J17" i="107"/>
  <c r="K17" i="107" s="1"/>
  <c r="J16" i="107"/>
  <c r="K16" i="107" s="1"/>
  <c r="J15" i="107"/>
  <c r="K15" i="107" s="1"/>
  <c r="J14" i="107"/>
  <c r="K14" i="107" s="1"/>
  <c r="J13" i="107"/>
  <c r="K13" i="107" s="1"/>
  <c r="J12" i="107"/>
  <c r="K12" i="107" s="1"/>
  <c r="J11" i="107"/>
  <c r="K11" i="107" s="1"/>
  <c r="J10" i="107"/>
  <c r="K10" i="107" s="1"/>
  <c r="J9" i="107"/>
  <c r="K9" i="107" s="1"/>
  <c r="J8" i="107"/>
  <c r="K8" i="107" s="1"/>
  <c r="A8" i="107"/>
  <c r="A9" i="107" s="1"/>
  <c r="A10" i="107" s="1"/>
  <c r="A11" i="107" s="1"/>
  <c r="A12" i="107" s="1"/>
  <c r="A13" i="107" s="1"/>
  <c r="A14" i="107" s="1"/>
  <c r="A15" i="107" s="1"/>
  <c r="A16" i="107" s="1"/>
  <c r="A17" i="107" s="1"/>
  <c r="A18" i="107" s="1"/>
  <c r="A19" i="107" s="1"/>
  <c r="A20" i="107" s="1"/>
  <c r="A21" i="107" s="1"/>
  <c r="A22" i="107" s="1"/>
  <c r="A23" i="107" s="1"/>
  <c r="A24" i="107" s="1"/>
  <c r="A25" i="107" s="1"/>
  <c r="A26" i="107" s="1"/>
  <c r="A27" i="107" s="1"/>
  <c r="A28" i="107" s="1"/>
  <c r="A29" i="107" s="1"/>
  <c r="A30" i="107" s="1"/>
  <c r="A31" i="107" s="1"/>
  <c r="A32" i="107" s="1"/>
  <c r="A33" i="107" s="1"/>
  <c r="A34" i="107" s="1"/>
  <c r="A35" i="107" s="1"/>
  <c r="A36" i="107" s="1"/>
  <c r="A37" i="107" s="1"/>
  <c r="J7" i="107"/>
  <c r="K7" i="107" s="1"/>
  <c r="J34" i="38"/>
  <c r="K34" i="38" s="1"/>
  <c r="J33" i="38"/>
  <c r="K33" i="38" s="1"/>
  <c r="J32" i="38"/>
  <c r="K32" i="38" s="1"/>
  <c r="J31" i="38"/>
  <c r="K31" i="38" s="1"/>
  <c r="J30" i="38"/>
  <c r="K30" i="38" s="1"/>
  <c r="J29" i="38"/>
  <c r="K29" i="38" s="1"/>
  <c r="J28" i="38"/>
  <c r="K28" i="38" s="1"/>
  <c r="J27" i="38"/>
  <c r="K27" i="38" s="1"/>
  <c r="J26" i="38"/>
  <c r="K26" i="38" s="1"/>
  <c r="J25" i="38"/>
  <c r="K25" i="38" s="1"/>
  <c r="J24" i="38"/>
  <c r="K24" i="38" s="1"/>
  <c r="J23" i="38"/>
  <c r="K23" i="38" s="1"/>
  <c r="J22" i="38"/>
  <c r="K22" i="38" s="1"/>
  <c r="J21" i="38"/>
  <c r="K21" i="38" s="1"/>
  <c r="J20" i="38"/>
  <c r="K20" i="38" s="1"/>
  <c r="J19" i="38"/>
  <c r="K19" i="38" s="1"/>
  <c r="J18" i="38"/>
  <c r="K18" i="38" s="1"/>
  <c r="J17" i="38"/>
  <c r="K17" i="38" s="1"/>
  <c r="J16" i="38"/>
  <c r="K16" i="38" s="1"/>
  <c r="J15" i="38"/>
  <c r="K15" i="38" s="1"/>
  <c r="J14" i="38"/>
  <c r="K14" i="38" s="1"/>
  <c r="J13" i="38"/>
  <c r="K13" i="38" s="1"/>
  <c r="J12" i="38"/>
  <c r="K12" i="38" s="1"/>
  <c r="J11" i="38"/>
  <c r="K11" i="38" s="1"/>
  <c r="J10" i="38"/>
  <c r="K10" i="38" s="1"/>
  <c r="J9" i="38"/>
  <c r="K9" i="38" s="1"/>
  <c r="J8" i="38"/>
  <c r="K8" i="38" s="1"/>
  <c r="F8" i="38"/>
  <c r="F9" i="38" s="1"/>
  <c r="F10" i="38" s="1"/>
  <c r="F11" i="38" s="1"/>
  <c r="F12" i="38" s="1"/>
  <c r="F13" i="38" s="1"/>
  <c r="F14" i="38" s="1"/>
  <c r="F15" i="38" s="1"/>
  <c r="F16" i="38" s="1"/>
  <c r="F17" i="38" s="1"/>
  <c r="F18" i="38" s="1"/>
  <c r="F19" i="38" s="1"/>
  <c r="F20" i="38" s="1"/>
  <c r="F21" i="38" s="1"/>
  <c r="F22" i="38" s="1"/>
  <c r="F23" i="38" s="1"/>
  <c r="F24" i="38" s="1"/>
  <c r="F25" i="38" s="1"/>
  <c r="F26" i="38" s="1"/>
  <c r="F27" i="38" s="1"/>
  <c r="F28" i="38" s="1"/>
  <c r="F29" i="38" s="1"/>
  <c r="F30" i="38" s="1"/>
  <c r="F31" i="38" s="1"/>
  <c r="F32" i="38" s="1"/>
  <c r="F33" i="38" s="1"/>
  <c r="F34" i="38" s="1"/>
  <c r="F35" i="38" s="1"/>
  <c r="F36" i="38" s="1"/>
  <c r="F37" i="38" s="1"/>
  <c r="D8" i="38"/>
  <c r="D9" i="38" s="1"/>
  <c r="D10" i="38" s="1"/>
  <c r="D11" i="38" s="1"/>
  <c r="D12" i="38" s="1"/>
  <c r="D13" i="38" s="1"/>
  <c r="D14" i="38" s="1"/>
  <c r="D15" i="38" s="1"/>
  <c r="D16" i="38" s="1"/>
  <c r="D17" i="38" s="1"/>
  <c r="D18" i="38" s="1"/>
  <c r="D19" i="38" s="1"/>
  <c r="D20" i="38" s="1"/>
  <c r="D21" i="38" s="1"/>
  <c r="D22" i="38" s="1"/>
  <c r="D23" i="38" s="1"/>
  <c r="D24" i="38" s="1"/>
  <c r="D25" i="38" s="1"/>
  <c r="D26" i="38" s="1"/>
  <c r="D27" i="38" s="1"/>
  <c r="D28" i="38" s="1"/>
  <c r="D29" i="38" s="1"/>
  <c r="D30" i="38" s="1"/>
  <c r="D31" i="38" s="1"/>
  <c r="D32" i="38" s="1"/>
  <c r="D33" i="38" s="1"/>
  <c r="D34" i="38" s="1"/>
  <c r="D35" i="38" s="1"/>
  <c r="D36" i="38" s="1"/>
  <c r="D37" i="38" s="1"/>
  <c r="A8" i="38"/>
  <c r="A9" i="38" s="1"/>
  <c r="A10" i="38" s="1"/>
  <c r="A11" i="38" s="1"/>
  <c r="A12" i="38" s="1"/>
  <c r="A13" i="38" s="1"/>
  <c r="A14" i="38" s="1"/>
  <c r="A15" i="38" s="1"/>
  <c r="A16" i="38" s="1"/>
  <c r="A17" i="38" s="1"/>
  <c r="A18" i="38" s="1"/>
  <c r="A19" i="38" s="1"/>
  <c r="A20" i="38" s="1"/>
  <c r="A21" i="38" s="1"/>
  <c r="A22" i="38" s="1"/>
  <c r="A23" i="38" s="1"/>
  <c r="A24" i="38" s="1"/>
  <c r="A25" i="38" s="1"/>
  <c r="A26" i="38" s="1"/>
  <c r="A27" i="38" s="1"/>
  <c r="A28" i="38" s="1"/>
  <c r="A29" i="38" s="1"/>
  <c r="A30" i="38" s="1"/>
  <c r="A31" i="38" s="1"/>
  <c r="A32" i="38" s="1"/>
  <c r="A33" i="38" s="1"/>
  <c r="A34" i="38" s="1"/>
  <c r="A35" i="38" s="1"/>
  <c r="A36" i="38" s="1"/>
  <c r="A37" i="38" s="1"/>
  <c r="J7" i="38"/>
  <c r="K7" i="38" s="1"/>
  <c r="K34" i="95"/>
  <c r="K30" i="95"/>
  <c r="K29" i="95"/>
  <c r="K26" i="95"/>
  <c r="K25" i="95"/>
  <c r="K22" i="95"/>
  <c r="K21" i="95"/>
  <c r="K18" i="95"/>
  <c r="K17" i="95"/>
  <c r="K15" i="95"/>
  <c r="K14" i="95"/>
  <c r="K13" i="95"/>
  <c r="K12" i="95"/>
  <c r="K11" i="95"/>
  <c r="K10" i="95"/>
  <c r="K9" i="95"/>
  <c r="D8" i="95"/>
  <c r="D9" i="95" s="1"/>
  <c r="D10" i="95" s="1"/>
  <c r="D11" i="95" s="1"/>
  <c r="D12" i="95" s="1"/>
  <c r="D13" i="95" s="1"/>
  <c r="D14" i="95" s="1"/>
  <c r="D15" i="95" s="1"/>
  <c r="D16" i="95" s="1"/>
  <c r="D17" i="95" s="1"/>
  <c r="D18" i="95" s="1"/>
  <c r="D19" i="95" s="1"/>
  <c r="D20" i="95" s="1"/>
  <c r="D21" i="95" s="1"/>
  <c r="D22" i="95" s="1"/>
  <c r="D23" i="95" s="1"/>
  <c r="D24" i="95" s="1"/>
  <c r="D25" i="95" s="1"/>
  <c r="D26" i="95" s="1"/>
  <c r="D27" i="95" s="1"/>
  <c r="D28" i="95" s="1"/>
  <c r="D29" i="95" s="1"/>
  <c r="D30" i="95" s="1"/>
  <c r="D31" i="95" s="1"/>
  <c r="D32" i="95" s="1"/>
  <c r="D33" i="95" s="1"/>
  <c r="D34" i="95" s="1"/>
  <c r="D35" i="95" s="1"/>
  <c r="D36" i="95" s="1"/>
  <c r="D37" i="95" s="1"/>
  <c r="A8" i="95"/>
  <c r="A9" i="95" s="1"/>
  <c r="A10" i="95" s="1"/>
  <c r="A11" i="95" s="1"/>
  <c r="A12" i="95" s="1"/>
  <c r="A13" i="95" s="1"/>
  <c r="A14" i="95" s="1"/>
  <c r="A15" i="95" s="1"/>
  <c r="A16" i="95" s="1"/>
  <c r="A17" i="95" s="1"/>
  <c r="A18" i="95" s="1"/>
  <c r="A19" i="95" s="1"/>
  <c r="A20" i="95" s="1"/>
  <c r="A21" i="95" s="1"/>
  <c r="A22" i="95" s="1"/>
  <c r="A23" i="95" s="1"/>
  <c r="A24" i="95" s="1"/>
  <c r="A25" i="95" s="1"/>
  <c r="A26" i="95" s="1"/>
  <c r="A27" i="95" s="1"/>
  <c r="A28" i="95" s="1"/>
  <c r="A29" i="95" s="1"/>
  <c r="A30" i="95" s="1"/>
  <c r="A31" i="95" s="1"/>
  <c r="A32" i="95" s="1"/>
  <c r="A33" i="95" s="1"/>
  <c r="A34" i="95" s="1"/>
  <c r="A35" i="95" s="1"/>
  <c r="A36" i="95" s="1"/>
  <c r="A37" i="95" s="1"/>
  <c r="J34" i="94"/>
  <c r="K34" i="94" s="1"/>
  <c r="J33" i="94"/>
  <c r="K33" i="94" s="1"/>
  <c r="J32" i="94"/>
  <c r="K32" i="94" s="1"/>
  <c r="J31" i="94"/>
  <c r="K31" i="94" s="1"/>
  <c r="J30" i="94"/>
  <c r="K30" i="94" s="1"/>
  <c r="J29" i="94"/>
  <c r="K29" i="94" s="1"/>
  <c r="J28" i="94"/>
  <c r="K28" i="94" s="1"/>
  <c r="J27" i="94"/>
  <c r="K27" i="94" s="1"/>
  <c r="J26" i="94"/>
  <c r="K26" i="94" s="1"/>
  <c r="J25" i="94"/>
  <c r="K25" i="94" s="1"/>
  <c r="J24" i="94"/>
  <c r="K24" i="94" s="1"/>
  <c r="J23" i="94"/>
  <c r="K23" i="94" s="1"/>
  <c r="J22" i="94"/>
  <c r="K22" i="94" s="1"/>
  <c r="J21" i="94"/>
  <c r="K21" i="94" s="1"/>
  <c r="J20" i="94"/>
  <c r="K20" i="94" s="1"/>
  <c r="J19" i="94"/>
  <c r="K19" i="94" s="1"/>
  <c r="J18" i="94"/>
  <c r="K18" i="94" s="1"/>
  <c r="J17" i="94"/>
  <c r="K17" i="94" s="1"/>
  <c r="J16" i="94"/>
  <c r="K16" i="94" s="1"/>
  <c r="J15" i="94"/>
  <c r="K15" i="94" s="1"/>
  <c r="J14" i="94"/>
  <c r="K14" i="94" s="1"/>
  <c r="J13" i="94"/>
  <c r="K13" i="94" s="1"/>
  <c r="J12" i="94"/>
  <c r="K12" i="94" s="1"/>
  <c r="J11" i="94"/>
  <c r="K11" i="94" s="1"/>
  <c r="J10" i="94"/>
  <c r="K10" i="94" s="1"/>
  <c r="J9" i="94"/>
  <c r="K9" i="94" s="1"/>
  <c r="J8" i="94"/>
  <c r="K8" i="94" s="1"/>
  <c r="D8" i="94"/>
  <c r="D9" i="94" s="1"/>
  <c r="D10" i="94" s="1"/>
  <c r="D11" i="94" s="1"/>
  <c r="D12" i="94" s="1"/>
  <c r="D13" i="94" s="1"/>
  <c r="D14" i="94" s="1"/>
  <c r="D15" i="94" s="1"/>
  <c r="D16" i="94" s="1"/>
  <c r="D17" i="94" s="1"/>
  <c r="D18" i="94" s="1"/>
  <c r="D19" i="94" s="1"/>
  <c r="D20" i="94" s="1"/>
  <c r="D21" i="94" s="1"/>
  <c r="D22" i="94" s="1"/>
  <c r="D23" i="94" s="1"/>
  <c r="D24" i="94" s="1"/>
  <c r="D25" i="94" s="1"/>
  <c r="D26" i="94" s="1"/>
  <c r="D27" i="94" s="1"/>
  <c r="D28" i="94" s="1"/>
  <c r="D29" i="94" s="1"/>
  <c r="D30" i="94" s="1"/>
  <c r="D31" i="94" s="1"/>
  <c r="D32" i="94" s="1"/>
  <c r="D33" i="94" s="1"/>
  <c r="D34" i="94" s="1"/>
  <c r="D35" i="94" s="1"/>
  <c r="D36" i="94" s="1"/>
  <c r="D37" i="94" s="1"/>
  <c r="A8" i="94"/>
  <c r="A9" i="94" s="1"/>
  <c r="A10" i="94" s="1"/>
  <c r="A11" i="94" s="1"/>
  <c r="A12" i="94" s="1"/>
  <c r="A13" i="94" s="1"/>
  <c r="A14" i="94" s="1"/>
  <c r="A15" i="94" s="1"/>
  <c r="A16" i="94" s="1"/>
  <c r="A17" i="94" s="1"/>
  <c r="A18" i="94" s="1"/>
  <c r="A19" i="94" s="1"/>
  <c r="A20" i="94" s="1"/>
  <c r="A21" i="94" s="1"/>
  <c r="A22" i="94" s="1"/>
  <c r="A23" i="94" s="1"/>
  <c r="A24" i="94" s="1"/>
  <c r="A25" i="94" s="1"/>
  <c r="A26" i="94" s="1"/>
  <c r="A27" i="94" s="1"/>
  <c r="A28" i="94" s="1"/>
  <c r="A29" i="94" s="1"/>
  <c r="A30" i="94" s="1"/>
  <c r="A31" i="94" s="1"/>
  <c r="A32" i="94" s="1"/>
  <c r="A33" i="94" s="1"/>
  <c r="A34" i="94" s="1"/>
  <c r="A35" i="94" s="1"/>
  <c r="A36" i="94" s="1"/>
  <c r="A37" i="94" s="1"/>
  <c r="J7" i="94"/>
  <c r="K7" i="94" s="1"/>
  <c r="J34" i="85"/>
  <c r="K34" i="85" s="1"/>
  <c r="J33" i="85"/>
  <c r="K33" i="85" s="1"/>
  <c r="J31" i="85"/>
  <c r="K31" i="85" s="1"/>
  <c r="J30" i="85"/>
  <c r="K30" i="85" s="1"/>
  <c r="J29" i="85"/>
  <c r="K29" i="85" s="1"/>
  <c r="J28" i="85"/>
  <c r="K28" i="85" s="1"/>
  <c r="J27" i="85"/>
  <c r="K27" i="85" s="1"/>
  <c r="J26" i="85"/>
  <c r="K26" i="85" s="1"/>
  <c r="J25" i="85"/>
  <c r="K25" i="85" s="1"/>
  <c r="J21" i="85"/>
  <c r="K21" i="85" s="1"/>
  <c r="J19" i="85"/>
  <c r="K19" i="85" s="1"/>
  <c r="J18" i="85"/>
  <c r="K18" i="85" s="1"/>
  <c r="J17" i="85"/>
  <c r="K17" i="85" s="1"/>
  <c r="J16" i="85"/>
  <c r="K16" i="85" s="1"/>
  <c r="J15" i="85"/>
  <c r="K15" i="85" s="1"/>
  <c r="J14" i="85"/>
  <c r="K14" i="85" s="1"/>
  <c r="J13" i="85"/>
  <c r="K13" i="85" s="1"/>
  <c r="J12" i="85"/>
  <c r="K12" i="85" s="1"/>
  <c r="J9" i="85"/>
  <c r="K9" i="85" s="1"/>
  <c r="J8" i="85"/>
  <c r="K8" i="85" s="1"/>
  <c r="A8" i="85"/>
  <c r="A9" i="85" s="1"/>
  <c r="A10" i="85" s="1"/>
  <c r="A11" i="85" s="1"/>
  <c r="A12" i="85" s="1"/>
  <c r="A13" i="85" s="1"/>
  <c r="A14" i="85" s="1"/>
  <c r="A15" i="85" s="1"/>
  <c r="A16" i="85" s="1"/>
  <c r="A17" i="85" s="1"/>
  <c r="A18" i="85" s="1"/>
  <c r="A19" i="85" s="1"/>
  <c r="A20" i="85" s="1"/>
  <c r="A21" i="85" s="1"/>
  <c r="A22" i="85" s="1"/>
  <c r="A23" i="85" s="1"/>
  <c r="A24" i="85" s="1"/>
  <c r="A25" i="85" s="1"/>
  <c r="A26" i="85" s="1"/>
  <c r="A27" i="85" s="1"/>
  <c r="A28" i="85" s="1"/>
  <c r="A29" i="85" s="1"/>
  <c r="A30" i="85" s="1"/>
  <c r="A31" i="85" s="1"/>
  <c r="A32" i="85" s="1"/>
  <c r="A33" i="85" s="1"/>
  <c r="A34" i="85" s="1"/>
  <c r="A35" i="85" s="1"/>
  <c r="A36" i="85" s="1"/>
  <c r="A37" i="85" s="1"/>
  <c r="J7" i="85"/>
  <c r="K7" i="85" s="1"/>
  <c r="J34" i="11"/>
  <c r="K34" i="11" s="1"/>
  <c r="J33" i="11"/>
  <c r="K33" i="11" s="1"/>
  <c r="J32" i="11"/>
  <c r="K32" i="11" s="1"/>
  <c r="J31" i="11"/>
  <c r="K31" i="11" s="1"/>
  <c r="J30" i="11"/>
  <c r="K30" i="11" s="1"/>
  <c r="J29" i="11"/>
  <c r="K29" i="11" s="1"/>
  <c r="J28" i="11"/>
  <c r="K28" i="11" s="1"/>
  <c r="J27" i="11"/>
  <c r="K27" i="11" s="1"/>
  <c r="J26" i="11"/>
  <c r="K26" i="11" s="1"/>
  <c r="J25" i="11"/>
  <c r="K25" i="11" s="1"/>
  <c r="J24" i="11"/>
  <c r="K24" i="11" s="1"/>
  <c r="J23" i="11"/>
  <c r="K23" i="11" s="1"/>
  <c r="J22" i="11"/>
  <c r="K22" i="11" s="1"/>
  <c r="J21" i="11"/>
  <c r="K21" i="11" s="1"/>
  <c r="J20" i="11"/>
  <c r="K20" i="11" s="1"/>
  <c r="J19" i="11"/>
  <c r="K19" i="11" s="1"/>
  <c r="J18" i="11"/>
  <c r="K18" i="11" s="1"/>
  <c r="J17" i="11"/>
  <c r="K17" i="11" s="1"/>
  <c r="J16" i="11"/>
  <c r="K16" i="11" s="1"/>
  <c r="J15" i="11"/>
  <c r="K15" i="11" s="1"/>
  <c r="J14" i="11"/>
  <c r="K14" i="11" s="1"/>
  <c r="J13" i="11"/>
  <c r="K13" i="11" s="1"/>
  <c r="J12" i="11"/>
  <c r="K12" i="11" s="1"/>
  <c r="J11" i="11"/>
  <c r="K11" i="11" s="1"/>
  <c r="J10" i="11"/>
  <c r="K10" i="11" s="1"/>
  <c r="J9" i="11"/>
  <c r="K9" i="11" s="1"/>
  <c r="J8" i="11"/>
  <c r="K8" i="11" s="1"/>
  <c r="A8" i="11"/>
  <c r="A9" i="11" s="1"/>
  <c r="A10" i="11" s="1"/>
  <c r="A11" i="11" s="1"/>
  <c r="A12" i="11" s="1"/>
  <c r="A13" i="11" s="1"/>
  <c r="A14" i="11" s="1"/>
  <c r="A15" i="11" s="1"/>
  <c r="A16" i="11" s="1"/>
  <c r="A17" i="11" s="1"/>
  <c r="A18" i="11" s="1"/>
  <c r="A19" i="11" s="1"/>
  <c r="A20" i="11" s="1"/>
  <c r="A21" i="11" s="1"/>
  <c r="A22" i="11" s="1"/>
  <c r="A23" i="11" s="1"/>
  <c r="A24" i="11" s="1"/>
  <c r="A25" i="11" s="1"/>
  <c r="A26" i="11" s="1"/>
  <c r="A27" i="11" s="1"/>
  <c r="A28" i="11" s="1"/>
  <c r="A29" i="11" s="1"/>
  <c r="A30" i="11" s="1"/>
  <c r="A31" i="11" s="1"/>
  <c r="A32" i="11" s="1"/>
  <c r="A33" i="11" s="1"/>
  <c r="A34" i="11" s="1"/>
  <c r="A35" i="11" s="1"/>
  <c r="A36" i="11" s="1"/>
  <c r="A37" i="11" s="1"/>
  <c r="J7" i="11"/>
  <c r="K7" i="11" s="1"/>
  <c r="J34" i="61"/>
  <c r="K34" i="61" s="1"/>
  <c r="J33" i="61"/>
  <c r="K33" i="61" s="1"/>
  <c r="J32" i="61"/>
  <c r="K32" i="61" s="1"/>
  <c r="J31" i="61"/>
  <c r="K31" i="61" s="1"/>
  <c r="J30" i="61"/>
  <c r="K30" i="61" s="1"/>
  <c r="J29" i="61"/>
  <c r="K29" i="61" s="1"/>
  <c r="J28" i="61"/>
  <c r="K28" i="61" s="1"/>
  <c r="J27" i="61"/>
  <c r="K27" i="61" s="1"/>
  <c r="J26" i="61"/>
  <c r="K26" i="61" s="1"/>
  <c r="J25" i="61"/>
  <c r="K25" i="61" s="1"/>
  <c r="J24" i="61"/>
  <c r="K24" i="61" s="1"/>
  <c r="J23" i="61"/>
  <c r="K23" i="61" s="1"/>
  <c r="J22" i="61"/>
  <c r="K22" i="61" s="1"/>
  <c r="J21" i="61"/>
  <c r="K21" i="61" s="1"/>
  <c r="J20" i="61"/>
  <c r="K20" i="61" s="1"/>
  <c r="J19" i="61"/>
  <c r="K19" i="61" s="1"/>
  <c r="J18" i="61"/>
  <c r="K18" i="61" s="1"/>
  <c r="J17" i="61"/>
  <c r="K17" i="61" s="1"/>
  <c r="J16" i="61"/>
  <c r="K16" i="61" s="1"/>
  <c r="J15" i="61"/>
  <c r="K15" i="61" s="1"/>
  <c r="J14" i="61"/>
  <c r="K14" i="61" s="1"/>
  <c r="J13" i="61"/>
  <c r="K13" i="61" s="1"/>
  <c r="J12" i="61"/>
  <c r="K12" i="61" s="1"/>
  <c r="J11" i="61"/>
  <c r="K11" i="61" s="1"/>
  <c r="J10" i="61"/>
  <c r="K10" i="61" s="1"/>
  <c r="J9" i="61"/>
  <c r="K9" i="61" s="1"/>
  <c r="J8" i="61"/>
  <c r="K8" i="61" s="1"/>
  <c r="A8" i="61"/>
  <c r="A9" i="61" s="1"/>
  <c r="A10" i="61" s="1"/>
  <c r="A11" i="61" s="1"/>
  <c r="A12" i="61" s="1"/>
  <c r="A13" i="61" s="1"/>
  <c r="A14" i="61" s="1"/>
  <c r="A15" i="61" s="1"/>
  <c r="A16" i="61" s="1"/>
  <c r="A17" i="61" s="1"/>
  <c r="A18" i="61" s="1"/>
  <c r="A19" i="61" s="1"/>
  <c r="A20" i="61" s="1"/>
  <c r="A21" i="61" s="1"/>
  <c r="A22" i="61" s="1"/>
  <c r="A23" i="61" s="1"/>
  <c r="A24" i="61" s="1"/>
  <c r="A25" i="61" s="1"/>
  <c r="A26" i="61" s="1"/>
  <c r="A27" i="61" s="1"/>
  <c r="A28" i="61" s="1"/>
  <c r="A29" i="61" s="1"/>
  <c r="A30" i="61" s="1"/>
  <c r="A31" i="61" s="1"/>
  <c r="A32" i="61" s="1"/>
  <c r="A33" i="61" s="1"/>
  <c r="A34" i="61" s="1"/>
  <c r="A35" i="61" s="1"/>
  <c r="A36" i="61" s="1"/>
  <c r="A37" i="61" s="1"/>
  <c r="J7" i="61"/>
  <c r="K7" i="61" s="1"/>
  <c r="J34" i="65"/>
  <c r="K34" i="65" s="1"/>
  <c r="J33" i="65"/>
  <c r="K33" i="65" s="1"/>
  <c r="J32" i="65"/>
  <c r="K32" i="65" s="1"/>
  <c r="J30" i="65"/>
  <c r="K30" i="65" s="1"/>
  <c r="J29" i="65"/>
  <c r="K29" i="65" s="1"/>
  <c r="J28" i="65"/>
  <c r="J27" i="65"/>
  <c r="J26" i="65"/>
  <c r="J25" i="65"/>
  <c r="J22" i="65"/>
  <c r="K22" i="65" s="1"/>
  <c r="J21" i="65"/>
  <c r="K21" i="65" s="1"/>
  <c r="J20" i="65"/>
  <c r="K20" i="65" s="1"/>
  <c r="J19" i="65"/>
  <c r="K19" i="65" s="1"/>
  <c r="J18" i="65"/>
  <c r="K18" i="65" s="1"/>
  <c r="J17" i="65"/>
  <c r="K17" i="65" s="1"/>
  <c r="J16" i="65"/>
  <c r="K16" i="65" s="1"/>
  <c r="J15" i="65"/>
  <c r="K15" i="65" s="1"/>
  <c r="J14" i="65"/>
  <c r="K14" i="65" s="1"/>
  <c r="J13" i="65"/>
  <c r="K13" i="65" s="1"/>
  <c r="J12" i="65"/>
  <c r="K12" i="65" s="1"/>
  <c r="J11" i="65"/>
  <c r="K11" i="65" s="1"/>
  <c r="J9" i="65"/>
  <c r="K9" i="65" s="1"/>
  <c r="J8" i="65"/>
  <c r="K8" i="65" s="1"/>
  <c r="A8" i="65"/>
  <c r="A9" i="65" s="1"/>
  <c r="A10" i="65" s="1"/>
  <c r="A11" i="65" s="1"/>
  <c r="A12" i="65" s="1"/>
  <c r="A13" i="65" s="1"/>
  <c r="A14" i="65" s="1"/>
  <c r="A15" i="65" s="1"/>
  <c r="A16" i="65" s="1"/>
  <c r="A17" i="65" s="1"/>
  <c r="A18" i="65" s="1"/>
  <c r="A19" i="65" s="1"/>
  <c r="A20" i="65" s="1"/>
  <c r="A21" i="65" s="1"/>
  <c r="A22" i="65" s="1"/>
  <c r="A23" i="65" s="1"/>
  <c r="A24" i="65" s="1"/>
  <c r="A25" i="65" s="1"/>
  <c r="A26" i="65" s="1"/>
  <c r="A27" i="65" s="1"/>
  <c r="A28" i="65" s="1"/>
  <c r="A29" i="65" s="1"/>
  <c r="A30" i="65" s="1"/>
  <c r="A31" i="65" s="1"/>
  <c r="A32" i="65" s="1"/>
  <c r="A33" i="65" s="1"/>
  <c r="A34" i="65" s="1"/>
  <c r="A35" i="65" s="1"/>
  <c r="A36" i="65" s="1"/>
  <c r="A37" i="65" s="1"/>
  <c r="J7" i="65"/>
  <c r="K7" i="65" s="1"/>
  <c r="J35" i="43"/>
  <c r="K35" i="43" s="1"/>
  <c r="J34" i="43"/>
  <c r="K34" i="43" s="1"/>
  <c r="J33" i="43"/>
  <c r="K33" i="43" s="1"/>
  <c r="J32" i="43"/>
  <c r="K32" i="43" s="1"/>
  <c r="J31" i="43"/>
  <c r="K31" i="43" s="1"/>
  <c r="J30" i="43"/>
  <c r="K30" i="43" s="1"/>
  <c r="J29" i="43"/>
  <c r="K29" i="43" s="1"/>
  <c r="J28" i="43"/>
  <c r="K28" i="43" s="1"/>
  <c r="J27" i="43"/>
  <c r="K27" i="43" s="1"/>
  <c r="K26" i="43"/>
  <c r="J24" i="43"/>
  <c r="K24" i="43" s="1"/>
  <c r="J23" i="43"/>
  <c r="K23" i="43" s="1"/>
  <c r="J22" i="43"/>
  <c r="K22" i="43" s="1"/>
  <c r="J21" i="43"/>
  <c r="K21" i="43" s="1"/>
  <c r="J20" i="43"/>
  <c r="K20" i="43" s="1"/>
  <c r="J19" i="43"/>
  <c r="K19" i="43" s="1"/>
  <c r="J18" i="43"/>
  <c r="K18" i="43" s="1"/>
  <c r="J17" i="43"/>
  <c r="K17" i="43" s="1"/>
  <c r="J16" i="43"/>
  <c r="K16" i="43" s="1"/>
  <c r="J15" i="43"/>
  <c r="K15" i="43" s="1"/>
  <c r="J14" i="43"/>
  <c r="K14" i="43" s="1"/>
  <c r="J13" i="43"/>
  <c r="K13" i="43" s="1"/>
  <c r="J12" i="43"/>
  <c r="K12" i="43" s="1"/>
  <c r="J11" i="43"/>
  <c r="K11" i="43" s="1"/>
  <c r="J10" i="43"/>
  <c r="K10" i="43" s="1"/>
  <c r="J9" i="43"/>
  <c r="K9" i="43" s="1"/>
  <c r="A9" i="43"/>
  <c r="A10" i="43" s="1"/>
  <c r="A11" i="43" s="1"/>
  <c r="A12" i="43" s="1"/>
  <c r="A13" i="43" s="1"/>
  <c r="A14" i="43" s="1"/>
  <c r="A15" i="43" s="1"/>
  <c r="A16" i="43" s="1"/>
  <c r="A17" i="43" s="1"/>
  <c r="A18" i="43" s="1"/>
  <c r="A19" i="43" s="1"/>
  <c r="A20" i="43" s="1"/>
  <c r="A21" i="43" s="1"/>
  <c r="A22" i="43" s="1"/>
  <c r="A23" i="43" s="1"/>
  <c r="A24" i="43" s="1"/>
  <c r="A25" i="43" s="1"/>
  <c r="A26" i="43" s="1"/>
  <c r="A27" i="43" s="1"/>
  <c r="A28" i="43" s="1"/>
  <c r="A29" i="43" s="1"/>
  <c r="A30" i="43" s="1"/>
  <c r="A31" i="43" s="1"/>
  <c r="A32" i="43" s="1"/>
  <c r="A33" i="43" s="1"/>
  <c r="A34" i="43" s="1"/>
  <c r="A35" i="43" s="1"/>
  <c r="A36" i="43" s="1"/>
  <c r="A37" i="43" s="1"/>
  <c r="A38" i="43" s="1"/>
  <c r="J8" i="43"/>
  <c r="K8" i="43" s="1"/>
  <c r="J34" i="57"/>
  <c r="K34" i="57" s="1"/>
  <c r="J33" i="57"/>
  <c r="K33" i="57" s="1"/>
  <c r="J32" i="57"/>
  <c r="K32" i="57" s="1"/>
  <c r="J31" i="57"/>
  <c r="K31" i="57" s="1"/>
  <c r="J30" i="57"/>
  <c r="K30" i="57" s="1"/>
  <c r="J29" i="57"/>
  <c r="K29" i="57" s="1"/>
  <c r="J28" i="57"/>
  <c r="K28" i="57" s="1"/>
  <c r="J27" i="57"/>
  <c r="K27" i="57" s="1"/>
  <c r="J26" i="57"/>
  <c r="K26" i="57" s="1"/>
  <c r="J25" i="57"/>
  <c r="K25" i="57" s="1"/>
  <c r="J23" i="57"/>
  <c r="K23" i="57" s="1"/>
  <c r="J22" i="57"/>
  <c r="K22" i="57" s="1"/>
  <c r="J21" i="57"/>
  <c r="K21" i="57" s="1"/>
  <c r="J20" i="57"/>
  <c r="K20" i="57" s="1"/>
  <c r="J19" i="57"/>
  <c r="K19" i="57" s="1"/>
  <c r="J18" i="57"/>
  <c r="K18" i="57" s="1"/>
  <c r="J17" i="57"/>
  <c r="K17" i="57" s="1"/>
  <c r="J16" i="57"/>
  <c r="K16" i="57" s="1"/>
  <c r="J15" i="57"/>
  <c r="K15" i="57" s="1"/>
  <c r="J14" i="57"/>
  <c r="K14" i="57" s="1"/>
  <c r="J13" i="57"/>
  <c r="K13" i="57" s="1"/>
  <c r="J12" i="57"/>
  <c r="K12" i="57" s="1"/>
  <c r="J11" i="57"/>
  <c r="K11" i="57" s="1"/>
  <c r="J9" i="57"/>
  <c r="K9" i="57" s="1"/>
  <c r="J8" i="57"/>
  <c r="K8" i="57" s="1"/>
  <c r="A8" i="57"/>
  <c r="A9" i="57" s="1"/>
  <c r="A10" i="57" s="1"/>
  <c r="A11" i="57" s="1"/>
  <c r="A12" i="57" s="1"/>
  <c r="A13" i="57" s="1"/>
  <c r="A14" i="57" s="1"/>
  <c r="A15" i="57" s="1"/>
  <c r="A16" i="57" s="1"/>
  <c r="A17" i="57" s="1"/>
  <c r="A18" i="57" s="1"/>
  <c r="A19" i="57" s="1"/>
  <c r="A20" i="57" s="1"/>
  <c r="A21" i="57" s="1"/>
  <c r="A22" i="57" s="1"/>
  <c r="A23" i="57" s="1"/>
  <c r="A24" i="57" s="1"/>
  <c r="A25" i="57" s="1"/>
  <c r="A26" i="57" s="1"/>
  <c r="A27" i="57" s="1"/>
  <c r="A28" i="57" s="1"/>
  <c r="A29" i="57" s="1"/>
  <c r="A30" i="57" s="1"/>
  <c r="A31" i="57" s="1"/>
  <c r="A32" i="57" s="1"/>
  <c r="A33" i="57" s="1"/>
  <c r="A34" i="57" s="1"/>
  <c r="A35" i="57" s="1"/>
  <c r="A36" i="57" s="1"/>
  <c r="A37" i="57" s="1"/>
  <c r="J7" i="57"/>
  <c r="K7" i="57" s="1"/>
  <c r="J34" i="119"/>
  <c r="K34" i="119" s="1"/>
  <c r="J33" i="119"/>
  <c r="K33" i="119" s="1"/>
  <c r="J32" i="119"/>
  <c r="K32" i="119" s="1"/>
  <c r="J31" i="119"/>
  <c r="K31" i="119" s="1"/>
  <c r="J30" i="119"/>
  <c r="K30" i="119" s="1"/>
  <c r="J29" i="119"/>
  <c r="K29" i="119" s="1"/>
  <c r="J28" i="119"/>
  <c r="K28" i="119" s="1"/>
  <c r="J27" i="119"/>
  <c r="K27" i="119" s="1"/>
  <c r="J26" i="119"/>
  <c r="K26" i="119" s="1"/>
  <c r="J25" i="119"/>
  <c r="K25" i="119" s="1"/>
  <c r="J24" i="119"/>
  <c r="K24" i="119" s="1"/>
  <c r="J23" i="119"/>
  <c r="K23" i="119" s="1"/>
  <c r="J22" i="119"/>
  <c r="K22" i="119" s="1"/>
  <c r="J21" i="119"/>
  <c r="K21" i="119" s="1"/>
  <c r="J20" i="119"/>
  <c r="K20" i="119" s="1"/>
  <c r="J19" i="119"/>
  <c r="K19" i="119" s="1"/>
  <c r="J18" i="119"/>
  <c r="K18" i="119" s="1"/>
  <c r="J17" i="119"/>
  <c r="K17" i="119" s="1"/>
  <c r="J16" i="119"/>
  <c r="K16" i="119" s="1"/>
  <c r="J15" i="119"/>
  <c r="K15" i="119" s="1"/>
  <c r="J14" i="119"/>
  <c r="K14" i="119" s="1"/>
  <c r="J13" i="119"/>
  <c r="K13" i="119" s="1"/>
  <c r="J12" i="119"/>
  <c r="K12" i="119" s="1"/>
  <c r="J11" i="119"/>
  <c r="K11" i="119" s="1"/>
  <c r="J10" i="119"/>
  <c r="K10" i="119" s="1"/>
  <c r="J9" i="119"/>
  <c r="K9" i="119" s="1"/>
  <c r="J8" i="119"/>
  <c r="K8" i="119" s="1"/>
  <c r="A8" i="119"/>
  <c r="A9" i="119" s="1"/>
  <c r="A10" i="119" s="1"/>
  <c r="A11" i="119" s="1"/>
  <c r="A12" i="119" s="1"/>
  <c r="A13" i="119" s="1"/>
  <c r="A14" i="119" s="1"/>
  <c r="A15" i="119" s="1"/>
  <c r="A16" i="119" s="1"/>
  <c r="A17" i="119" s="1"/>
  <c r="A18" i="119" s="1"/>
  <c r="A19" i="119" s="1"/>
  <c r="A20" i="119" s="1"/>
  <c r="A21" i="119" s="1"/>
  <c r="A22" i="119" s="1"/>
  <c r="A23" i="119" s="1"/>
  <c r="A24" i="119" s="1"/>
  <c r="A25" i="119" s="1"/>
  <c r="A26" i="119" s="1"/>
  <c r="A27" i="119" s="1"/>
  <c r="A28" i="119" s="1"/>
  <c r="A29" i="119" s="1"/>
  <c r="A30" i="119" s="1"/>
  <c r="A31" i="119" s="1"/>
  <c r="A32" i="119" s="1"/>
  <c r="A33" i="119" s="1"/>
  <c r="A34" i="119" s="1"/>
  <c r="A35" i="119" s="1"/>
  <c r="A36" i="119" s="1"/>
  <c r="A37" i="119" s="1"/>
  <c r="J7" i="119"/>
  <c r="K7" i="119" s="1"/>
  <c r="J34" i="24"/>
  <c r="K34" i="24" s="1"/>
  <c r="J33" i="24"/>
  <c r="K33" i="24" s="1"/>
  <c r="J32" i="24"/>
  <c r="K32" i="24" s="1"/>
  <c r="J31" i="24"/>
  <c r="K31" i="24" s="1"/>
  <c r="J30" i="24"/>
  <c r="K30" i="24" s="1"/>
  <c r="J29" i="24"/>
  <c r="K29" i="24" s="1"/>
  <c r="J28" i="24"/>
  <c r="K28" i="24" s="1"/>
  <c r="J27" i="24"/>
  <c r="K27" i="24" s="1"/>
  <c r="J26" i="24"/>
  <c r="K26" i="24" s="1"/>
  <c r="J25" i="24"/>
  <c r="K25" i="24" s="1"/>
  <c r="J24" i="24"/>
  <c r="K24" i="24" s="1"/>
  <c r="J23" i="24"/>
  <c r="K23" i="24" s="1"/>
  <c r="J22" i="24"/>
  <c r="K22" i="24" s="1"/>
  <c r="J21" i="24"/>
  <c r="K21" i="24" s="1"/>
  <c r="J20" i="24"/>
  <c r="K20" i="24" s="1"/>
  <c r="J19" i="24"/>
  <c r="K19" i="24" s="1"/>
  <c r="J18" i="24"/>
  <c r="K18" i="24" s="1"/>
  <c r="J17" i="24"/>
  <c r="K17" i="24" s="1"/>
  <c r="J16" i="24"/>
  <c r="K16" i="24" s="1"/>
  <c r="J15" i="24"/>
  <c r="K15" i="24" s="1"/>
  <c r="J14" i="24"/>
  <c r="K14" i="24" s="1"/>
  <c r="J13" i="24"/>
  <c r="K13" i="24" s="1"/>
  <c r="J12" i="24"/>
  <c r="K12" i="24" s="1"/>
  <c r="J11" i="24"/>
  <c r="K11" i="24" s="1"/>
  <c r="J10" i="24"/>
  <c r="K10" i="24" s="1"/>
  <c r="J9" i="24"/>
  <c r="K9" i="24" s="1"/>
  <c r="J8" i="24"/>
  <c r="K8" i="24" s="1"/>
  <c r="A8" i="24"/>
  <c r="A9" i="24" s="1"/>
  <c r="A10" i="24" s="1"/>
  <c r="A11" i="24" s="1"/>
  <c r="A12" i="24" s="1"/>
  <c r="A13" i="24" s="1"/>
  <c r="A14" i="24" s="1"/>
  <c r="A15" i="24" s="1"/>
  <c r="A16" i="24" s="1"/>
  <c r="A17" i="24" s="1"/>
  <c r="A18" i="24" s="1"/>
  <c r="A19" i="24" s="1"/>
  <c r="A20" i="24" s="1"/>
  <c r="A21" i="24" s="1"/>
  <c r="A22" i="24" s="1"/>
  <c r="A23" i="24" s="1"/>
  <c r="A24" i="24" s="1"/>
  <c r="A25" i="24" s="1"/>
  <c r="A26" i="24" s="1"/>
  <c r="A27" i="24" s="1"/>
  <c r="A28" i="24" s="1"/>
  <c r="A29" i="24" s="1"/>
  <c r="A30" i="24" s="1"/>
  <c r="A31" i="24" s="1"/>
  <c r="A32" i="24" s="1"/>
  <c r="A33" i="24" s="1"/>
  <c r="A34" i="24" s="1"/>
  <c r="A35" i="24" s="1"/>
  <c r="A36" i="24" s="1"/>
  <c r="A37" i="24" s="1"/>
  <c r="J7" i="24"/>
  <c r="K7" i="24" s="1"/>
  <c r="J34" i="23"/>
  <c r="K34" i="23" s="1"/>
  <c r="J33" i="23"/>
  <c r="K33" i="23" s="1"/>
  <c r="J32" i="23"/>
  <c r="K32" i="23" s="1"/>
  <c r="J31" i="23"/>
  <c r="K31" i="23" s="1"/>
  <c r="J30" i="23"/>
  <c r="K30" i="23" s="1"/>
  <c r="J29" i="23"/>
  <c r="K29" i="23" s="1"/>
  <c r="J28" i="23"/>
  <c r="K28" i="23" s="1"/>
  <c r="J27" i="23"/>
  <c r="K27" i="23" s="1"/>
  <c r="J26" i="23"/>
  <c r="K26" i="23" s="1"/>
  <c r="J25" i="23"/>
  <c r="K25" i="23" s="1"/>
  <c r="J24" i="23"/>
  <c r="K24" i="23" s="1"/>
  <c r="J23" i="23"/>
  <c r="K23" i="23" s="1"/>
  <c r="J22" i="23"/>
  <c r="K22" i="23" s="1"/>
  <c r="J21" i="23"/>
  <c r="K21" i="23" s="1"/>
  <c r="J20" i="23"/>
  <c r="K20" i="23" s="1"/>
  <c r="J19" i="23"/>
  <c r="K19" i="23" s="1"/>
  <c r="J18" i="23"/>
  <c r="K18" i="23" s="1"/>
  <c r="J17" i="23"/>
  <c r="K17" i="23" s="1"/>
  <c r="J16" i="23"/>
  <c r="K16" i="23" s="1"/>
  <c r="J15" i="23"/>
  <c r="K15" i="23" s="1"/>
  <c r="J14" i="23"/>
  <c r="K14" i="23" s="1"/>
  <c r="J13" i="23"/>
  <c r="K13" i="23" s="1"/>
  <c r="J12" i="23"/>
  <c r="K12" i="23" s="1"/>
  <c r="J11" i="23"/>
  <c r="K11" i="23" s="1"/>
  <c r="J10" i="23"/>
  <c r="K10" i="23" s="1"/>
  <c r="F9" i="23"/>
  <c r="F10" i="23" s="1"/>
  <c r="F11" i="23" s="1"/>
  <c r="F12" i="23" s="1"/>
  <c r="F13" i="23" s="1"/>
  <c r="F14" i="23" s="1"/>
  <c r="F15" i="23" s="1"/>
  <c r="F16" i="23" s="1"/>
  <c r="F17" i="23" s="1"/>
  <c r="F18" i="23" s="1"/>
  <c r="F19" i="23" s="1"/>
  <c r="F20" i="23" s="1"/>
  <c r="F21" i="23" s="1"/>
  <c r="F22" i="23" s="1"/>
  <c r="F23" i="23" s="1"/>
  <c r="F24" i="23" s="1"/>
  <c r="F25" i="23" s="1"/>
  <c r="F26" i="23" s="1"/>
  <c r="F27" i="23" s="1"/>
  <c r="F28" i="23" s="1"/>
  <c r="F29" i="23" s="1"/>
  <c r="F30" i="23" s="1"/>
  <c r="F31" i="23" s="1"/>
  <c r="F32" i="23" s="1"/>
  <c r="F33" i="23" s="1"/>
  <c r="F34" i="23" s="1"/>
  <c r="F35" i="23" s="1"/>
  <c r="F36" i="23" s="1"/>
  <c r="F37" i="23" s="1"/>
  <c r="J8" i="23"/>
  <c r="K8" i="23" s="1"/>
  <c r="D8" i="23"/>
  <c r="D9" i="23" s="1"/>
  <c r="D10" i="23" s="1"/>
  <c r="D11" i="23" s="1"/>
  <c r="D12" i="23" s="1"/>
  <c r="D13" i="23" s="1"/>
  <c r="D14" i="23" s="1"/>
  <c r="D15" i="23" s="1"/>
  <c r="D16" i="23" s="1"/>
  <c r="D17" i="23" s="1"/>
  <c r="D18" i="23" s="1"/>
  <c r="D19" i="23" s="1"/>
  <c r="D20" i="23" s="1"/>
  <c r="D21" i="23" s="1"/>
  <c r="D22" i="23" s="1"/>
  <c r="D23" i="23" s="1"/>
  <c r="D24" i="23" s="1"/>
  <c r="D25" i="23" s="1"/>
  <c r="D26" i="23" s="1"/>
  <c r="D27" i="23" s="1"/>
  <c r="D28" i="23" s="1"/>
  <c r="D29" i="23" s="1"/>
  <c r="D30" i="23" s="1"/>
  <c r="D31" i="23" s="1"/>
  <c r="D32" i="23" s="1"/>
  <c r="D33" i="23" s="1"/>
  <c r="D34" i="23" s="1"/>
  <c r="D35" i="23" s="1"/>
  <c r="D36" i="23" s="1"/>
  <c r="D37" i="23" s="1"/>
  <c r="A8" i="23"/>
  <c r="A9" i="23" s="1"/>
  <c r="A10" i="23" s="1"/>
  <c r="A11" i="23" s="1"/>
  <c r="A12" i="23" s="1"/>
  <c r="A13" i="23" s="1"/>
  <c r="A14" i="23" s="1"/>
  <c r="A15" i="23" s="1"/>
  <c r="A16" i="23" s="1"/>
  <c r="A17" i="23" s="1"/>
  <c r="A18" i="23" s="1"/>
  <c r="A19" i="23" s="1"/>
  <c r="A20" i="23" s="1"/>
  <c r="A21" i="23" s="1"/>
  <c r="A22" i="23" s="1"/>
  <c r="A23" i="23" s="1"/>
  <c r="A24" i="23" s="1"/>
  <c r="A25" i="23" s="1"/>
  <c r="A26" i="23" s="1"/>
  <c r="A27" i="23" s="1"/>
  <c r="A28" i="23" s="1"/>
  <c r="A29" i="23" s="1"/>
  <c r="A30" i="23" s="1"/>
  <c r="A31" i="23" s="1"/>
  <c r="A32" i="23" s="1"/>
  <c r="A33" i="23" s="1"/>
  <c r="A34" i="23" s="1"/>
  <c r="A35" i="23" s="1"/>
  <c r="J7" i="23"/>
  <c r="K7" i="23" s="1"/>
  <c r="J34" i="17"/>
  <c r="K34" i="17" s="1"/>
  <c r="J33" i="17"/>
  <c r="K33" i="17" s="1"/>
  <c r="J32" i="17"/>
  <c r="K32" i="17" s="1"/>
  <c r="J31" i="17"/>
  <c r="K31" i="17" s="1"/>
  <c r="J30" i="17"/>
  <c r="K30" i="17" s="1"/>
  <c r="J29" i="17"/>
  <c r="K29" i="17" s="1"/>
  <c r="J28" i="17"/>
  <c r="K28" i="17" s="1"/>
  <c r="J27" i="17"/>
  <c r="K27" i="17" s="1"/>
  <c r="J26" i="17"/>
  <c r="K26" i="17" s="1"/>
  <c r="J25" i="17"/>
  <c r="K25" i="17" s="1"/>
  <c r="J24" i="17"/>
  <c r="K24" i="17" s="1"/>
  <c r="J23" i="17"/>
  <c r="K23" i="17" s="1"/>
  <c r="J22" i="17"/>
  <c r="K22" i="17" s="1"/>
  <c r="J21" i="17"/>
  <c r="K21" i="17" s="1"/>
  <c r="J20" i="17"/>
  <c r="K20" i="17" s="1"/>
  <c r="J19" i="17"/>
  <c r="K19" i="17" s="1"/>
  <c r="J18" i="17"/>
  <c r="K18" i="17" s="1"/>
  <c r="J17" i="17"/>
  <c r="K17" i="17" s="1"/>
  <c r="J16" i="17"/>
  <c r="K16" i="17" s="1"/>
  <c r="J15" i="17"/>
  <c r="K15" i="17" s="1"/>
  <c r="J14" i="17"/>
  <c r="K14" i="17" s="1"/>
  <c r="J13" i="17"/>
  <c r="K13" i="17" s="1"/>
  <c r="J12" i="17"/>
  <c r="K12" i="17" s="1"/>
  <c r="J11" i="17"/>
  <c r="K11" i="17" s="1"/>
  <c r="J10" i="17"/>
  <c r="K10" i="17" s="1"/>
  <c r="J9" i="17"/>
  <c r="K9" i="17" s="1"/>
  <c r="J8" i="17"/>
  <c r="K8" i="17" s="1"/>
  <c r="A8" i="17"/>
  <c r="A9" i="17" s="1"/>
  <c r="A10" i="17" s="1"/>
  <c r="A11" i="17" s="1"/>
  <c r="A12" i="17" s="1"/>
  <c r="A13" i="17" s="1"/>
  <c r="A14" i="17" s="1"/>
  <c r="A15" i="17" s="1"/>
  <c r="A16" i="17" s="1"/>
  <c r="A17" i="17" s="1"/>
  <c r="A18" i="17" s="1"/>
  <c r="A19" i="17" s="1"/>
  <c r="A20" i="17" s="1"/>
  <c r="A21" i="17" s="1"/>
  <c r="A22" i="17" s="1"/>
  <c r="A23" i="17" s="1"/>
  <c r="A24" i="17" s="1"/>
  <c r="A25" i="17" s="1"/>
  <c r="A26" i="17" s="1"/>
  <c r="A27" i="17" s="1"/>
  <c r="A28" i="17" s="1"/>
  <c r="A29" i="17" s="1"/>
  <c r="A30" i="17" s="1"/>
  <c r="A31" i="17" s="1"/>
  <c r="A32" i="17" s="1"/>
  <c r="A33" i="17" s="1"/>
  <c r="A34" i="17" s="1"/>
  <c r="A35" i="17" s="1"/>
  <c r="A36" i="17" s="1"/>
  <c r="A37" i="17" s="1"/>
  <c r="J7" i="17"/>
  <c r="K7" i="17" s="1"/>
  <c r="J34" i="111"/>
  <c r="K34" i="111" s="1"/>
  <c r="J33" i="111"/>
  <c r="K33" i="111" s="1"/>
  <c r="J32" i="111"/>
  <c r="K32" i="111" s="1"/>
  <c r="J31" i="111"/>
  <c r="K31" i="111" s="1"/>
  <c r="J30" i="111"/>
  <c r="K30" i="111" s="1"/>
  <c r="J29" i="111"/>
  <c r="K29" i="111" s="1"/>
  <c r="J28" i="111"/>
  <c r="K28" i="111" s="1"/>
  <c r="J27" i="111"/>
  <c r="K27" i="111" s="1"/>
  <c r="J26" i="111"/>
  <c r="K26" i="111" s="1"/>
  <c r="J25" i="111"/>
  <c r="K25" i="111" s="1"/>
  <c r="J24" i="111"/>
  <c r="K24" i="111" s="1"/>
  <c r="J23" i="111"/>
  <c r="K23" i="111" s="1"/>
  <c r="J22" i="111"/>
  <c r="K22" i="111" s="1"/>
  <c r="J21" i="111"/>
  <c r="K21" i="111" s="1"/>
  <c r="J20" i="111"/>
  <c r="K20" i="111" s="1"/>
  <c r="J19" i="111"/>
  <c r="K19" i="111" s="1"/>
  <c r="J18" i="111"/>
  <c r="K18" i="111" s="1"/>
  <c r="J17" i="111"/>
  <c r="K17" i="111" s="1"/>
  <c r="J16" i="111"/>
  <c r="K16" i="111" s="1"/>
  <c r="J15" i="111"/>
  <c r="K15" i="111" s="1"/>
  <c r="J14" i="111"/>
  <c r="K14" i="111" s="1"/>
  <c r="J13" i="111"/>
  <c r="K13" i="111" s="1"/>
  <c r="J12" i="111"/>
  <c r="K12" i="111" s="1"/>
  <c r="J11" i="111"/>
  <c r="K11" i="111" s="1"/>
  <c r="J8" i="111"/>
  <c r="K8" i="111" s="1"/>
  <c r="A8" i="111"/>
  <c r="A9" i="111" s="1"/>
  <c r="A10" i="111" s="1"/>
  <c r="A11" i="111" s="1"/>
  <c r="A12" i="111" s="1"/>
  <c r="A13" i="111" s="1"/>
  <c r="A14" i="111" s="1"/>
  <c r="A15" i="111" s="1"/>
  <c r="A16" i="111" s="1"/>
  <c r="A17" i="111" s="1"/>
  <c r="A18" i="111" s="1"/>
  <c r="A19" i="111" s="1"/>
  <c r="A20" i="111" s="1"/>
  <c r="A21" i="111" s="1"/>
  <c r="A22" i="111" s="1"/>
  <c r="A23" i="111" s="1"/>
  <c r="A24" i="111" s="1"/>
  <c r="A25" i="111" s="1"/>
  <c r="A26" i="111" s="1"/>
  <c r="A27" i="111" s="1"/>
  <c r="A28" i="111" s="1"/>
  <c r="A29" i="111" s="1"/>
  <c r="A30" i="111" s="1"/>
  <c r="A31" i="111" s="1"/>
  <c r="A32" i="111" s="1"/>
  <c r="A33" i="111" s="1"/>
  <c r="A34" i="111" s="1"/>
  <c r="A35" i="111" s="1"/>
  <c r="A36" i="111" s="1"/>
  <c r="A37" i="111" s="1"/>
  <c r="J7" i="111"/>
  <c r="K7" i="111" s="1"/>
  <c r="J34" i="109"/>
  <c r="K34" i="109" s="1"/>
  <c r="J33" i="109"/>
  <c r="K33" i="109" s="1"/>
  <c r="J32" i="109"/>
  <c r="K32" i="109" s="1"/>
  <c r="J31" i="109"/>
  <c r="K31" i="109" s="1"/>
  <c r="J30" i="109"/>
  <c r="K30" i="109" s="1"/>
  <c r="J29" i="109"/>
  <c r="K29" i="109" s="1"/>
  <c r="J28" i="109"/>
  <c r="K28" i="109" s="1"/>
  <c r="J27" i="109"/>
  <c r="K27" i="109" s="1"/>
  <c r="J26" i="109"/>
  <c r="K26" i="109" s="1"/>
  <c r="J25" i="109"/>
  <c r="K25" i="109" s="1"/>
  <c r="J24" i="109"/>
  <c r="K24" i="109" s="1"/>
  <c r="J23" i="109"/>
  <c r="K23" i="109" s="1"/>
  <c r="J22" i="109"/>
  <c r="K22" i="109" s="1"/>
  <c r="J21" i="109"/>
  <c r="K21" i="109" s="1"/>
  <c r="J20" i="109"/>
  <c r="K20" i="109" s="1"/>
  <c r="J18" i="109"/>
  <c r="K18" i="109" s="1"/>
  <c r="J17" i="109"/>
  <c r="K17" i="109" s="1"/>
  <c r="J16" i="109"/>
  <c r="K16" i="109" s="1"/>
  <c r="J15" i="109"/>
  <c r="K15" i="109" s="1"/>
  <c r="J14" i="109"/>
  <c r="K14" i="109" s="1"/>
  <c r="J13" i="109"/>
  <c r="K13" i="109" s="1"/>
  <c r="J12" i="109"/>
  <c r="K12" i="109" s="1"/>
  <c r="J11" i="109"/>
  <c r="K11" i="109" s="1"/>
  <c r="J10" i="109"/>
  <c r="K10" i="109" s="1"/>
  <c r="J9" i="109"/>
  <c r="K9" i="109" s="1"/>
  <c r="J8" i="109"/>
  <c r="K8" i="109" s="1"/>
  <c r="A8" i="109"/>
  <c r="A9" i="109" s="1"/>
  <c r="A10" i="109" s="1"/>
  <c r="A11" i="109" s="1"/>
  <c r="A12" i="109" s="1"/>
  <c r="A13" i="109" s="1"/>
  <c r="A14" i="109" s="1"/>
  <c r="A15" i="109" s="1"/>
  <c r="A16" i="109" s="1"/>
  <c r="A17" i="109" s="1"/>
  <c r="A18" i="109" s="1"/>
  <c r="J7" i="109"/>
  <c r="K7" i="109" s="1"/>
  <c r="J33" i="117"/>
  <c r="K33" i="117" s="1"/>
  <c r="J32" i="117"/>
  <c r="K32" i="117" s="1"/>
  <c r="J31" i="117"/>
  <c r="K31" i="117" s="1"/>
  <c r="J30" i="117"/>
  <c r="K30" i="117" s="1"/>
  <c r="J29" i="117"/>
  <c r="K29" i="117" s="1"/>
  <c r="J28" i="117"/>
  <c r="K28" i="117" s="1"/>
  <c r="J27" i="117"/>
  <c r="K27" i="117" s="1"/>
  <c r="J26" i="117"/>
  <c r="K26" i="117" s="1"/>
  <c r="J25" i="117"/>
  <c r="K25" i="117" s="1"/>
  <c r="J24" i="117"/>
  <c r="K24" i="117" s="1"/>
  <c r="J23" i="117"/>
  <c r="K23" i="117" s="1"/>
  <c r="J22" i="117"/>
  <c r="K22" i="117" s="1"/>
  <c r="J21" i="117"/>
  <c r="K21" i="117" s="1"/>
  <c r="J20" i="117"/>
  <c r="K20" i="117" s="1"/>
  <c r="J19" i="117"/>
  <c r="K19" i="117" s="1"/>
  <c r="J18" i="117"/>
  <c r="K18" i="117" s="1"/>
  <c r="J17" i="117"/>
  <c r="K17" i="117" s="1"/>
  <c r="J16" i="117"/>
  <c r="K16" i="117" s="1"/>
  <c r="J15" i="117"/>
  <c r="K15" i="117" s="1"/>
  <c r="J14" i="117"/>
  <c r="K14" i="117" s="1"/>
  <c r="J13" i="117"/>
  <c r="K13" i="117" s="1"/>
  <c r="J12" i="117"/>
  <c r="K12" i="117" s="1"/>
  <c r="J11" i="117"/>
  <c r="K11" i="117" s="1"/>
  <c r="J10" i="117"/>
  <c r="K10" i="117" s="1"/>
  <c r="J9" i="117"/>
  <c r="K9" i="117" s="1"/>
  <c r="J8" i="117"/>
  <c r="K8" i="117" s="1"/>
  <c r="A8" i="117"/>
  <c r="A9" i="117" s="1"/>
  <c r="A10" i="117" s="1"/>
  <c r="A11" i="117" s="1"/>
  <c r="A12" i="117" s="1"/>
  <c r="A13" i="117" s="1"/>
  <c r="A14" i="117" s="1"/>
  <c r="A15" i="117" s="1"/>
  <c r="A16" i="117" s="1"/>
  <c r="A17" i="117" s="1"/>
  <c r="A18" i="117" s="1"/>
  <c r="A19" i="117" s="1"/>
  <c r="A20" i="117" s="1"/>
  <c r="A21" i="117" s="1"/>
  <c r="A22" i="117" s="1"/>
  <c r="A23" i="117" s="1"/>
  <c r="A24" i="117" s="1"/>
  <c r="A25" i="117" s="1"/>
  <c r="A26" i="117" s="1"/>
  <c r="A27" i="117" s="1"/>
  <c r="A28" i="117" s="1"/>
  <c r="A29" i="117" s="1"/>
  <c r="A30" i="117" s="1"/>
  <c r="A31" i="117" s="1"/>
  <c r="A32" i="117" s="1"/>
  <c r="A33" i="117" s="1"/>
  <c r="A34" i="117" s="1"/>
  <c r="A35" i="117" s="1"/>
  <c r="A36" i="117" s="1"/>
  <c r="A37" i="117" s="1"/>
  <c r="J7" i="117"/>
  <c r="K7" i="117" s="1"/>
  <c r="J33" i="121"/>
  <c r="K33" i="121" s="1"/>
  <c r="J32" i="121"/>
  <c r="K32" i="121" s="1"/>
  <c r="J31" i="121"/>
  <c r="K31" i="121" s="1"/>
  <c r="J30" i="121"/>
  <c r="K30" i="121" s="1"/>
  <c r="J29" i="121"/>
  <c r="K29" i="121" s="1"/>
  <c r="J28" i="121"/>
  <c r="K28" i="121" s="1"/>
  <c r="J27" i="121"/>
  <c r="K27" i="121" s="1"/>
  <c r="J26" i="121"/>
  <c r="K26" i="121" s="1"/>
  <c r="J25" i="121"/>
  <c r="K25" i="121" s="1"/>
  <c r="J24" i="121"/>
  <c r="K24" i="121" s="1"/>
  <c r="J23" i="121"/>
  <c r="K23" i="121" s="1"/>
  <c r="J22" i="121"/>
  <c r="K22" i="121" s="1"/>
  <c r="J21" i="121"/>
  <c r="K21" i="121" s="1"/>
  <c r="J20" i="121"/>
  <c r="K20" i="121" s="1"/>
  <c r="J19" i="121"/>
  <c r="K19" i="121" s="1"/>
  <c r="J18" i="121"/>
  <c r="K18" i="121" s="1"/>
  <c r="J17" i="121"/>
  <c r="K17" i="121" s="1"/>
  <c r="J16" i="121"/>
  <c r="K16" i="121" s="1"/>
  <c r="J15" i="121"/>
  <c r="K15" i="121" s="1"/>
  <c r="J14" i="121"/>
  <c r="K14" i="121" s="1"/>
  <c r="J13" i="121"/>
  <c r="K13" i="121" s="1"/>
  <c r="J12" i="121"/>
  <c r="K12" i="121" s="1"/>
  <c r="J11" i="121"/>
  <c r="K11" i="121" s="1"/>
  <c r="J10" i="121"/>
  <c r="K10" i="121" s="1"/>
  <c r="J9" i="121"/>
  <c r="K9" i="121" s="1"/>
  <c r="J8" i="121"/>
  <c r="K8" i="121" s="1"/>
  <c r="A8" i="121"/>
  <c r="A9" i="121" s="1"/>
  <c r="A10" i="121" s="1"/>
  <c r="A11" i="121" s="1"/>
  <c r="A12" i="121" s="1"/>
  <c r="A13" i="121" s="1"/>
  <c r="A14" i="121" s="1"/>
  <c r="A15" i="121" s="1"/>
  <c r="A16" i="121" s="1"/>
  <c r="A17" i="121" s="1"/>
  <c r="A18" i="121" s="1"/>
  <c r="A19" i="121" s="1"/>
  <c r="A20" i="121" s="1"/>
  <c r="A21" i="121" s="1"/>
  <c r="A22" i="121" s="1"/>
  <c r="A23" i="121" s="1"/>
  <c r="A24" i="121" s="1"/>
  <c r="A25" i="121" s="1"/>
  <c r="A26" i="121" s="1"/>
  <c r="A27" i="121" s="1"/>
  <c r="A28" i="121" s="1"/>
  <c r="A29" i="121" s="1"/>
  <c r="A30" i="121" s="1"/>
  <c r="A31" i="121" s="1"/>
  <c r="A32" i="121" s="1"/>
  <c r="A33" i="121" s="1"/>
  <c r="A34" i="121" s="1"/>
  <c r="A35" i="121" s="1"/>
  <c r="A36" i="121" s="1"/>
  <c r="A37" i="121" s="1"/>
  <c r="J7" i="121"/>
  <c r="K7" i="121" s="1"/>
  <c r="J34" i="124"/>
  <c r="K34" i="124" s="1"/>
  <c r="J33" i="124"/>
  <c r="K33" i="124" s="1"/>
  <c r="J32" i="124"/>
  <c r="K32" i="124" s="1"/>
  <c r="J31" i="124"/>
  <c r="K31" i="124" s="1"/>
  <c r="J30" i="124"/>
  <c r="K30" i="124" s="1"/>
  <c r="J29" i="124"/>
  <c r="K29" i="124" s="1"/>
  <c r="J28" i="124"/>
  <c r="K28" i="124" s="1"/>
  <c r="J27" i="124"/>
  <c r="K27" i="124" s="1"/>
  <c r="J26" i="124"/>
  <c r="K26" i="124" s="1"/>
  <c r="J25" i="124"/>
  <c r="K25" i="124" s="1"/>
  <c r="J23" i="124"/>
  <c r="K23" i="124" s="1"/>
  <c r="J22" i="124"/>
  <c r="K22" i="124" s="1"/>
  <c r="J21" i="124"/>
  <c r="K21" i="124" s="1"/>
  <c r="J20" i="124"/>
  <c r="K20" i="124" s="1"/>
  <c r="J19" i="124"/>
  <c r="K19" i="124" s="1"/>
  <c r="J18" i="124"/>
  <c r="K18" i="124" s="1"/>
  <c r="J17" i="124"/>
  <c r="K17" i="124" s="1"/>
  <c r="J16" i="124"/>
  <c r="K16" i="124" s="1"/>
  <c r="J15" i="124"/>
  <c r="K15" i="124" s="1"/>
  <c r="J14" i="124"/>
  <c r="K14" i="124" s="1"/>
  <c r="J13" i="124"/>
  <c r="K13" i="124" s="1"/>
  <c r="J12" i="124"/>
  <c r="K12" i="124" s="1"/>
  <c r="J11" i="124"/>
  <c r="K11" i="124" s="1"/>
  <c r="J10" i="124"/>
  <c r="K10" i="124" s="1"/>
  <c r="J9" i="124"/>
  <c r="K9" i="124" s="1"/>
  <c r="J8" i="124"/>
  <c r="K8" i="124" s="1"/>
  <c r="A8" i="124"/>
  <c r="A9" i="124" s="1"/>
  <c r="A10" i="124" s="1"/>
  <c r="A11" i="124" s="1"/>
  <c r="A12" i="124" s="1"/>
  <c r="A13" i="124" s="1"/>
  <c r="A14" i="124" s="1"/>
  <c r="A15" i="124" s="1"/>
  <c r="A16" i="124" s="1"/>
  <c r="A17" i="124" s="1"/>
  <c r="A18" i="124" s="1"/>
  <c r="A19" i="124" s="1"/>
  <c r="A20" i="124" s="1"/>
  <c r="A21" i="124" s="1"/>
  <c r="A22" i="124" s="1"/>
  <c r="A23" i="124" s="1"/>
  <c r="A24" i="124" s="1"/>
  <c r="A25" i="124" s="1"/>
  <c r="A26" i="124" s="1"/>
  <c r="A27" i="124" s="1"/>
  <c r="A28" i="124" s="1"/>
  <c r="A29" i="124" s="1"/>
  <c r="A30" i="124" s="1"/>
  <c r="A31" i="124" s="1"/>
  <c r="A32" i="124" s="1"/>
  <c r="A33" i="124" s="1"/>
  <c r="A34" i="124" s="1"/>
  <c r="A35" i="124" s="1"/>
  <c r="A36" i="124" s="1"/>
  <c r="A37" i="124" s="1"/>
  <c r="J7" i="124"/>
  <c r="K7" i="124" s="1"/>
  <c r="J33" i="125"/>
  <c r="K33" i="125" s="1"/>
  <c r="J31" i="125"/>
  <c r="K31" i="125" s="1"/>
  <c r="J30" i="125"/>
  <c r="K30" i="125" s="1"/>
  <c r="J29" i="125"/>
  <c r="K29" i="125" s="1"/>
  <c r="J28" i="125"/>
  <c r="K28" i="125" s="1"/>
  <c r="J27" i="125"/>
  <c r="K27" i="125" s="1"/>
  <c r="J26" i="125"/>
  <c r="K26" i="125" s="1"/>
  <c r="J25" i="125"/>
  <c r="K25" i="125" s="1"/>
  <c r="J8" i="125"/>
  <c r="K8" i="125" s="1"/>
  <c r="A8" i="125"/>
  <c r="A9" i="125" s="1"/>
  <c r="A10" i="125" s="1"/>
  <c r="A11" i="125" s="1"/>
  <c r="A12" i="125" s="1"/>
  <c r="A13" i="125" s="1"/>
  <c r="A14" i="125" s="1"/>
  <c r="A15" i="125" s="1"/>
  <c r="A16" i="125" s="1"/>
  <c r="A17" i="125" s="1"/>
  <c r="A18" i="125" s="1"/>
  <c r="A19" i="125" s="1"/>
  <c r="A20" i="125" s="1"/>
  <c r="A21" i="125" s="1"/>
  <c r="A22" i="125" s="1"/>
  <c r="A23" i="125" s="1"/>
  <c r="A24" i="125" s="1"/>
  <c r="A25" i="125" s="1"/>
  <c r="A26" i="125" s="1"/>
  <c r="A27" i="125" s="1"/>
  <c r="A28" i="125" s="1"/>
  <c r="A29" i="125" s="1"/>
  <c r="A30" i="125" s="1"/>
  <c r="J7" i="125"/>
  <c r="K7" i="125" s="1"/>
  <c r="J36" i="123"/>
  <c r="K36" i="123" s="1"/>
  <c r="J35" i="123"/>
  <c r="K35" i="123" s="1"/>
  <c r="J34" i="123"/>
  <c r="K34" i="123" s="1"/>
  <c r="J33" i="123"/>
  <c r="K33" i="123" s="1"/>
  <c r="J32" i="123"/>
  <c r="K32" i="123" s="1"/>
  <c r="J31" i="123"/>
  <c r="K31" i="123" s="1"/>
  <c r="J30" i="123"/>
  <c r="K30" i="123" s="1"/>
  <c r="J29" i="123"/>
  <c r="K29" i="123" s="1"/>
  <c r="J28" i="123"/>
  <c r="K28" i="123" s="1"/>
  <c r="J27" i="123"/>
  <c r="K27" i="123" s="1"/>
  <c r="J26" i="123"/>
  <c r="K26" i="123" s="1"/>
  <c r="J25" i="123"/>
  <c r="K25" i="123" s="1"/>
  <c r="J24" i="123"/>
  <c r="K24" i="123" s="1"/>
  <c r="J23" i="123"/>
  <c r="K23" i="123" s="1"/>
  <c r="J22" i="123"/>
  <c r="K22" i="123" s="1"/>
  <c r="J21" i="123"/>
  <c r="K21" i="123" s="1"/>
  <c r="J20" i="123"/>
  <c r="K20" i="123" s="1"/>
  <c r="J19" i="123"/>
  <c r="K19" i="123" s="1"/>
  <c r="J18" i="123"/>
  <c r="K18" i="123" s="1"/>
  <c r="J17" i="123"/>
  <c r="K17" i="123" s="1"/>
  <c r="J16" i="123"/>
  <c r="K16" i="123" s="1"/>
  <c r="J15" i="123"/>
  <c r="K15" i="123" s="1"/>
  <c r="J14" i="123"/>
  <c r="K14" i="123" s="1"/>
  <c r="J13" i="123"/>
  <c r="K13" i="123" s="1"/>
  <c r="J12" i="123"/>
  <c r="K12" i="123" s="1"/>
  <c r="J11" i="123"/>
  <c r="K11" i="123" s="1"/>
  <c r="J10" i="123"/>
  <c r="K10" i="123" s="1"/>
  <c r="J9" i="123"/>
  <c r="K9" i="123" s="1"/>
  <c r="J8" i="123"/>
  <c r="K8" i="123" s="1"/>
  <c r="A8" i="123"/>
  <c r="A9" i="123" s="1"/>
  <c r="A10" i="123" s="1"/>
  <c r="A11" i="123" s="1"/>
  <c r="A12" i="123" s="1"/>
  <c r="A13" i="123" s="1"/>
  <c r="A14" i="123" s="1"/>
  <c r="A15" i="123" s="1"/>
  <c r="A16" i="123" s="1"/>
  <c r="A17" i="123" s="1"/>
  <c r="A18" i="123" s="1"/>
  <c r="A19" i="123" s="1"/>
  <c r="A20" i="123" s="1"/>
  <c r="A21" i="123" s="1"/>
  <c r="A22" i="123" s="1"/>
  <c r="A23" i="123" s="1"/>
  <c r="A24" i="123" s="1"/>
  <c r="A25" i="123" s="1"/>
  <c r="A26" i="123" s="1"/>
  <c r="A27" i="123" s="1"/>
  <c r="A28" i="123" s="1"/>
  <c r="A29" i="123" s="1"/>
  <c r="A30" i="123" s="1"/>
  <c r="A31" i="123" s="1"/>
  <c r="A32" i="123" s="1"/>
  <c r="A33" i="123" s="1"/>
  <c r="A34" i="123" s="1"/>
  <c r="A35" i="123" s="1"/>
  <c r="A36" i="123" s="1"/>
  <c r="J7" i="123"/>
  <c r="L40" i="27"/>
  <c r="L38" i="87" s="1"/>
  <c r="K40" i="27"/>
  <c r="J40" i="27"/>
  <c r="I40" i="27"/>
  <c r="H40" i="27"/>
  <c r="G40" i="27"/>
  <c r="F40" i="27"/>
  <c r="E40" i="27"/>
  <c r="D40" i="27"/>
  <c r="C34" i="27"/>
  <c r="C33" i="27"/>
  <c r="C32" i="27"/>
  <c r="C31" i="27"/>
  <c r="C30" i="27"/>
  <c r="C29" i="27"/>
  <c r="C28" i="27"/>
  <c r="C27" i="27"/>
  <c r="C26" i="27"/>
  <c r="C25" i="27"/>
  <c r="C24" i="27"/>
  <c r="E1" i="27"/>
  <c r="F1" i="27" s="1"/>
  <c r="G1" i="27" s="1"/>
  <c r="H1" i="27" s="1"/>
  <c r="I1" i="27" s="1"/>
  <c r="J1" i="27" s="1"/>
  <c r="L1" i="27" s="1"/>
  <c r="M1" i="27" s="1"/>
  <c r="N1" i="27" s="1"/>
  <c r="O1" i="27" s="1"/>
  <c r="P1" i="27" s="1"/>
  <c r="Q1" i="27" s="1"/>
  <c r="R1" i="27" s="1"/>
  <c r="S1" i="27" s="1"/>
  <c r="T1" i="27" s="1"/>
  <c r="U1" i="27" s="1"/>
  <c r="V1" i="27" s="1"/>
  <c r="W1" i="27" s="1"/>
  <c r="X1" i="27" s="1"/>
  <c r="Y1" i="27" s="1"/>
  <c r="Z1" i="27" s="1"/>
  <c r="AA1" i="27" s="1"/>
  <c r="AB1" i="27" s="1"/>
  <c r="AC1" i="27" s="1"/>
  <c r="AD1" i="27" s="1"/>
  <c r="AE1" i="27" s="1"/>
  <c r="AF1" i="27" s="1"/>
  <c r="AG1" i="27" s="1"/>
  <c r="AH1" i="27" s="1"/>
  <c r="AI1" i="27" s="1"/>
  <c r="AJ1" i="27" s="1"/>
  <c r="AK1" i="27" s="1"/>
  <c r="AL1" i="27" s="1"/>
  <c r="AM1" i="27" s="1"/>
  <c r="AN1" i="27" s="1"/>
  <c r="AO1" i="27" s="1"/>
  <c r="AQ1" i="27" s="1"/>
  <c r="AS1" i="27" s="1"/>
  <c r="AT1" i="27" s="1"/>
  <c r="AU1" i="27" s="1"/>
  <c r="AV1" i="27" s="1"/>
  <c r="AX1" i="27" s="1"/>
  <c r="AY1" i="27" s="1"/>
  <c r="AZ1" i="27" s="1"/>
  <c r="BA1" i="27" s="1"/>
  <c r="BB1" i="27" s="1"/>
  <c r="B3" i="31"/>
  <c r="B4" i="31" s="1"/>
  <c r="B5" i="31" s="1"/>
  <c r="B6" i="31" s="1"/>
  <c r="B7" i="31" s="1"/>
  <c r="B8" i="31" s="1"/>
  <c r="B9" i="31" s="1"/>
  <c r="B10" i="31" s="1"/>
  <c r="B11" i="31" s="1"/>
  <c r="B12" i="31" s="1"/>
  <c r="B13" i="31" s="1"/>
  <c r="B14" i="31" s="1"/>
  <c r="B15" i="31" s="1"/>
  <c r="B16" i="31" s="1"/>
  <c r="B17" i="31" s="1"/>
  <c r="B18" i="31" s="1"/>
  <c r="B19" i="31" s="1"/>
  <c r="B20" i="31" s="1"/>
  <c r="B21" i="31" s="1"/>
  <c r="B22" i="31" s="1"/>
  <c r="B23" i="31" s="1"/>
  <c r="B24" i="31" s="1"/>
  <c r="B25" i="31" s="1"/>
  <c r="B26" i="31" s="1"/>
  <c r="B27" i="31" s="1"/>
  <c r="B28" i="31" s="1"/>
  <c r="B29" i="31" s="1"/>
  <c r="B30" i="31" s="1"/>
  <c r="B31" i="31" s="1"/>
  <c r="B32" i="31" s="1"/>
  <c r="A3" i="31"/>
  <c r="C3" i="31" s="1"/>
  <c r="D2" i="31"/>
  <c r="C2" i="31"/>
  <c r="AZ40" i="60"/>
  <c r="AZ41" i="60" s="1"/>
  <c r="AW40" i="60"/>
  <c r="AW41" i="60" s="1"/>
  <c r="AT40" i="60"/>
  <c r="AT41" i="60" s="1"/>
  <c r="AQ40" i="60"/>
  <c r="AQ41" i="60" s="1"/>
  <c r="AN40" i="60"/>
  <c r="AN41" i="60" s="1"/>
  <c r="AK40" i="60"/>
  <c r="AK41" i="60" s="1"/>
  <c r="AH40" i="60"/>
  <c r="AH41" i="60" s="1"/>
  <c r="AE40" i="60"/>
  <c r="AE41" i="60" s="1"/>
  <c r="AB40" i="60"/>
  <c r="AB41" i="60" s="1"/>
  <c r="Y40" i="60"/>
  <c r="Y41" i="60" s="1"/>
  <c r="V40" i="60"/>
  <c r="V41" i="60" s="1"/>
  <c r="S40" i="60"/>
  <c r="S41" i="60" s="1"/>
  <c r="P40" i="60"/>
  <c r="P41" i="60" s="1"/>
  <c r="M40" i="60"/>
  <c r="M41" i="60" s="1"/>
  <c r="K40" i="60"/>
  <c r="K41" i="60" s="1"/>
  <c r="J40" i="60"/>
  <c r="J41" i="60" s="1"/>
  <c r="I37" i="60"/>
  <c r="G37" i="60"/>
  <c r="I36" i="60"/>
  <c r="G36" i="60"/>
  <c r="I35" i="60"/>
  <c r="G35" i="60"/>
  <c r="I34" i="60"/>
  <c r="G34" i="60"/>
  <c r="I33" i="60"/>
  <c r="G33" i="60"/>
  <c r="I32" i="60"/>
  <c r="G32" i="60"/>
  <c r="I31" i="60"/>
  <c r="G31" i="60"/>
  <c r="I30" i="60"/>
  <c r="G30" i="60"/>
  <c r="I29" i="60"/>
  <c r="G29" i="60"/>
  <c r="I28" i="60"/>
  <c r="G28" i="60"/>
  <c r="I27" i="60"/>
  <c r="G27" i="60"/>
  <c r="I26" i="60"/>
  <c r="G26" i="60"/>
  <c r="I25" i="60"/>
  <c r="G25" i="60"/>
  <c r="I24" i="60"/>
  <c r="G24" i="60"/>
  <c r="I23" i="60"/>
  <c r="G23" i="60"/>
  <c r="I22" i="60"/>
  <c r="G22" i="60"/>
  <c r="I21" i="60"/>
  <c r="G21" i="60"/>
  <c r="I20" i="60"/>
  <c r="G20" i="60"/>
  <c r="I19" i="60"/>
  <c r="G19" i="60"/>
  <c r="I18" i="60"/>
  <c r="G18" i="60"/>
  <c r="I17" i="60"/>
  <c r="G17" i="60"/>
  <c r="I16" i="60"/>
  <c r="G16" i="60"/>
  <c r="I15" i="60"/>
  <c r="G15" i="60"/>
  <c r="I14" i="60"/>
  <c r="G14" i="60"/>
  <c r="I13" i="60"/>
  <c r="G13" i="60"/>
  <c r="I12" i="60"/>
  <c r="G12" i="60"/>
  <c r="I11" i="60"/>
  <c r="G11" i="60"/>
  <c r="I10" i="60"/>
  <c r="G10" i="60"/>
  <c r="I9" i="60"/>
  <c r="G9" i="60"/>
  <c r="A9" i="60"/>
  <c r="A10" i="60" s="1"/>
  <c r="A11" i="60" s="1"/>
  <c r="A12" i="60" s="1"/>
  <c r="A13" i="60" s="1"/>
  <c r="A14" i="60" s="1"/>
  <c r="A15" i="60" s="1"/>
  <c r="A16" i="60" s="1"/>
  <c r="A17" i="60" s="1"/>
  <c r="A18" i="60" s="1"/>
  <c r="A19" i="60" s="1"/>
  <c r="A20" i="60" s="1"/>
  <c r="A21" i="60" s="1"/>
  <c r="A22" i="60" s="1"/>
  <c r="A23" i="60" s="1"/>
  <c r="A24" i="60" s="1"/>
  <c r="A25" i="60" s="1"/>
  <c r="A26" i="60" s="1"/>
  <c r="A27" i="60" s="1"/>
  <c r="A28" i="60" s="1"/>
  <c r="A29" i="60" s="1"/>
  <c r="A30" i="60" s="1"/>
  <c r="A31" i="60" s="1"/>
  <c r="A32" i="60" s="1"/>
  <c r="A33" i="60" s="1"/>
  <c r="A34" i="60" s="1"/>
  <c r="A35" i="60" s="1"/>
  <c r="A36" i="60" s="1"/>
  <c r="A37" i="60" s="1"/>
  <c r="I8" i="60"/>
  <c r="G8" i="60"/>
  <c r="B4" i="60"/>
  <c r="B8" i="60" s="1"/>
  <c r="A4" i="87"/>
  <c r="B6" i="87" s="1"/>
  <c r="K28" i="65" l="1"/>
  <c r="K27" i="65"/>
  <c r="K26" i="65"/>
  <c r="K25" i="65"/>
  <c r="B7" i="87"/>
  <c r="C6" i="87"/>
  <c r="D38" i="87"/>
  <c r="Q38" i="126"/>
  <c r="L50" i="87"/>
  <c r="L44" i="87"/>
  <c r="L49" i="87" s="1"/>
  <c r="A36" i="23"/>
  <c r="A37" i="23" s="1"/>
  <c r="A31" i="125"/>
  <c r="A34" i="125"/>
  <c r="D17" i="60"/>
  <c r="L18" i="25"/>
  <c r="L28" i="25"/>
  <c r="L31" i="25"/>
  <c r="A19" i="109"/>
  <c r="A20" i="109" s="1"/>
  <c r="A21" i="109" s="1"/>
  <c r="A22" i="109" s="1"/>
  <c r="A23" i="109" s="1"/>
  <c r="A24" i="109" s="1"/>
  <c r="A25" i="109" s="1"/>
  <c r="A26" i="109" s="1"/>
  <c r="A27" i="109" s="1"/>
  <c r="A28" i="109" s="1"/>
  <c r="A29" i="109" s="1"/>
  <c r="A30" i="109" s="1"/>
  <c r="A31" i="109" s="1"/>
  <c r="A32" i="109" s="1"/>
  <c r="A33" i="109" s="1"/>
  <c r="A34" i="109" s="1"/>
  <c r="A35" i="109" s="1"/>
  <c r="A36" i="109" s="1"/>
  <c r="A37" i="109" s="1"/>
  <c r="L15" i="25"/>
  <c r="D3" i="31"/>
  <c r="A6" i="87"/>
  <c r="A4" i="31"/>
  <c r="A5" i="31" s="1"/>
  <c r="A6" i="31" s="1"/>
  <c r="A7" i="31" s="1"/>
  <c r="M14" i="25"/>
  <c r="L20" i="25"/>
  <c r="J39" i="96"/>
  <c r="L30" i="25"/>
  <c r="L36" i="25"/>
  <c r="K8" i="95"/>
  <c r="M10" i="25"/>
  <c r="L24" i="25"/>
  <c r="L27" i="25"/>
  <c r="L34" i="25"/>
  <c r="P25" i="122"/>
  <c r="J39" i="84"/>
  <c r="L11" i="25"/>
  <c r="J39" i="81"/>
  <c r="L22" i="25"/>
  <c r="L25" i="25"/>
  <c r="L35" i="25"/>
  <c r="K7" i="71"/>
  <c r="D9" i="48"/>
  <c r="J39" i="83"/>
  <c r="K7" i="95"/>
  <c r="L12" i="25"/>
  <c r="L32" i="25"/>
  <c r="J39" i="76"/>
  <c r="L9" i="25"/>
  <c r="L19" i="25"/>
  <c r="L26" i="25"/>
  <c r="L29" i="25"/>
  <c r="O19" i="118"/>
  <c r="L16" i="25"/>
  <c r="L23" i="25"/>
  <c r="J39" i="90"/>
  <c r="K19" i="95"/>
  <c r="K23" i="95"/>
  <c r="K27" i="95"/>
  <c r="K31" i="95"/>
  <c r="L13" i="25"/>
  <c r="L19" i="101"/>
  <c r="BE1" i="27"/>
  <c r="BF1" i="27" s="1"/>
  <c r="BG1" i="27" s="1"/>
  <c r="BI1" i="27" s="1"/>
  <c r="BJ1" i="27" s="1"/>
  <c r="BK1" i="27" s="1"/>
  <c r="BL1" i="27" s="1"/>
  <c r="BM1" i="27" s="1"/>
  <c r="BN1" i="27" s="1"/>
  <c r="BP1" i="27" s="1"/>
  <c r="BQ1" i="27" s="1"/>
  <c r="BR1" i="27" s="1"/>
  <c r="BS1" i="27" s="1"/>
  <c r="BT1" i="27" s="1"/>
  <c r="BC1" i="27"/>
  <c r="BD1" i="27" s="1"/>
  <c r="A38" i="75"/>
  <c r="K4" i="104"/>
  <c r="J39" i="123"/>
  <c r="M17" i="25"/>
  <c r="L17" i="25"/>
  <c r="P4" i="78"/>
  <c r="O65" i="78"/>
  <c r="J39" i="25"/>
  <c r="M7" i="25"/>
  <c r="L7" i="25"/>
  <c r="K16" i="95"/>
  <c r="K20" i="95"/>
  <c r="K24" i="95"/>
  <c r="K28" i="95"/>
  <c r="K32" i="95"/>
  <c r="J39" i="82"/>
  <c r="K39" i="82"/>
  <c r="K40" i="82" s="1"/>
  <c r="J40" i="104"/>
  <c r="J39" i="110"/>
  <c r="K40" i="104"/>
  <c r="K41" i="104" s="1"/>
  <c r="P11" i="18"/>
  <c r="N39" i="18"/>
  <c r="K7" i="123"/>
  <c r="K39" i="110"/>
  <c r="K40" i="110" s="1"/>
  <c r="K4" i="110"/>
  <c r="K4" i="82"/>
  <c r="M33" i="25"/>
  <c r="L33" i="25"/>
  <c r="J39" i="70"/>
  <c r="L8" i="25"/>
  <c r="L21" i="25"/>
  <c r="L37" i="25"/>
  <c r="J39" i="73"/>
  <c r="K7" i="73"/>
  <c r="K33" i="95"/>
  <c r="L4" i="69"/>
  <c r="K4" i="70"/>
  <c r="K39" i="70"/>
  <c r="K40" i="70" s="1"/>
  <c r="K7" i="36"/>
  <c r="K39" i="36" s="1"/>
  <c r="K40" i="36" s="1"/>
  <c r="J39" i="36"/>
  <c r="P8" i="79"/>
  <c r="P55" i="79" s="1"/>
  <c r="R8" i="79"/>
  <c r="J39" i="3"/>
  <c r="K7" i="3"/>
  <c r="K39" i="3" s="1"/>
  <c r="K40" i="3" s="1"/>
  <c r="J39" i="69"/>
  <c r="K39" i="69"/>
  <c r="K40" i="69" s="1"/>
  <c r="O14" i="68"/>
  <c r="M2" i="72"/>
  <c r="O8" i="72"/>
  <c r="O80" i="72" s="1"/>
  <c r="N80" i="72"/>
  <c r="Q55" i="79"/>
  <c r="F10" i="48"/>
  <c r="D10" i="48"/>
  <c r="K8" i="83"/>
  <c r="K4" i="83" s="1"/>
  <c r="K8" i="90"/>
  <c r="K4" i="90" s="1"/>
  <c r="K7" i="84"/>
  <c r="K7" i="81"/>
  <c r="K7" i="76"/>
  <c r="K7" i="96"/>
  <c r="K23" i="48"/>
  <c r="J39" i="98"/>
  <c r="K7" i="98"/>
  <c r="K11" i="48"/>
  <c r="K16" i="48"/>
  <c r="K25" i="48"/>
  <c r="K21" i="48"/>
  <c r="K30" i="48"/>
  <c r="K12" i="48"/>
  <c r="K17" i="48"/>
  <c r="K29" i="48"/>
  <c r="K20" i="48"/>
  <c r="K34" i="48"/>
  <c r="K22" i="48"/>
  <c r="K31" i="48"/>
  <c r="K8" i="48"/>
  <c r="K13" i="48"/>
  <c r="K18" i="48"/>
  <c r="K27" i="48"/>
  <c r="K32" i="48"/>
  <c r="K10" i="48"/>
  <c r="K15" i="48"/>
  <c r="K9" i="48"/>
  <c r="K14" i="48"/>
  <c r="K24" i="48"/>
  <c r="K28" i="48"/>
  <c r="K33" i="48"/>
  <c r="K19" i="48"/>
  <c r="J40" i="48"/>
  <c r="R12" i="79"/>
  <c r="R15" i="79"/>
  <c r="R18" i="79"/>
  <c r="P24" i="79"/>
  <c r="R21" i="79"/>
  <c r="R24" i="79"/>
  <c r="P13" i="79"/>
  <c r="P9" i="79"/>
  <c r="M2" i="79"/>
  <c r="P16" i="79"/>
  <c r="R23" i="79"/>
  <c r="M55" i="79"/>
  <c r="P20" i="79"/>
  <c r="P22" i="79"/>
  <c r="O25" i="79"/>
  <c r="P15" i="79"/>
  <c r="P25" i="79"/>
  <c r="R20" i="79"/>
  <c r="M80" i="72"/>
  <c r="M57" i="20"/>
  <c r="M2" i="20"/>
  <c r="J39" i="51"/>
  <c r="J40" i="66"/>
  <c r="K4" i="8"/>
  <c r="J39" i="75"/>
  <c r="J39" i="46"/>
  <c r="J39" i="14"/>
  <c r="J39" i="16"/>
  <c r="K4" i="44"/>
  <c r="K40" i="44"/>
  <c r="K41" i="44" s="1"/>
  <c r="J42" i="80"/>
  <c r="J41" i="112"/>
  <c r="J42" i="38"/>
  <c r="K4" i="85"/>
  <c r="K39" i="85"/>
  <c r="K40" i="85" s="1"/>
  <c r="J39" i="85"/>
  <c r="K40" i="65"/>
  <c r="K41" i="65" s="1"/>
  <c r="J40" i="57"/>
  <c r="K4" i="24"/>
  <c r="J40" i="17"/>
  <c r="J41" i="111"/>
  <c r="J41" i="121"/>
  <c r="J40" i="124"/>
  <c r="J9" i="125"/>
  <c r="K9" i="125" s="1"/>
  <c r="A6" i="86"/>
  <c r="B10" i="86" s="1"/>
  <c r="AV8" i="60"/>
  <c r="AX8" i="60" s="1"/>
  <c r="AD8" i="60"/>
  <c r="AF8" i="60" s="1"/>
  <c r="AJ8" i="60"/>
  <c r="AL8" i="60" s="1"/>
  <c r="AG8" i="60"/>
  <c r="AI8" i="60" s="1"/>
  <c r="AA8" i="60"/>
  <c r="AC8" i="60" s="1"/>
  <c r="X8" i="60"/>
  <c r="Z8" i="60" s="1"/>
  <c r="D30" i="60"/>
  <c r="D8" i="60"/>
  <c r="D33" i="60"/>
  <c r="D11" i="60"/>
  <c r="D24" i="60"/>
  <c r="D36" i="60"/>
  <c r="D31" i="60"/>
  <c r="D14" i="60"/>
  <c r="D35" i="60"/>
  <c r="D10" i="60"/>
  <c r="D23" i="60"/>
  <c r="D18" i="60"/>
  <c r="D32" i="60"/>
  <c r="D22" i="60"/>
  <c r="D37" i="60"/>
  <c r="D26" i="60"/>
  <c r="D20" i="60"/>
  <c r="D21" i="60"/>
  <c r="D34" i="60"/>
  <c r="D28" i="60"/>
  <c r="D16" i="60"/>
  <c r="D25" i="60"/>
  <c r="D19" i="60"/>
  <c r="D29" i="60"/>
  <c r="D15" i="60"/>
  <c r="D27" i="60"/>
  <c r="I40" i="60"/>
  <c r="I41" i="60" s="1"/>
  <c r="D13" i="60"/>
  <c r="AS8" i="60"/>
  <c r="O8" i="60"/>
  <c r="AP8" i="60"/>
  <c r="L8" i="60"/>
  <c r="AM8" i="60"/>
  <c r="AY8" i="60"/>
  <c r="U8" i="60"/>
  <c r="B9" i="60"/>
  <c r="D12" i="60"/>
  <c r="D9" i="60"/>
  <c r="R8" i="60"/>
  <c r="G40" i="60"/>
  <c r="G41" i="60" s="1"/>
  <c r="K39" i="92"/>
  <c r="K40" i="92" s="1"/>
  <c r="J39" i="92"/>
  <c r="N57" i="20"/>
  <c r="J39" i="49"/>
  <c r="J39" i="67"/>
  <c r="K39" i="67"/>
  <c r="K40" i="67" s="1"/>
  <c r="J41" i="50"/>
  <c r="K41" i="50"/>
  <c r="K42" i="50" s="1"/>
  <c r="J43" i="88"/>
  <c r="K39" i="22"/>
  <c r="K40" i="22" s="1"/>
  <c r="J39" i="22"/>
  <c r="J40" i="53"/>
  <c r="J40" i="44"/>
  <c r="K4" i="107"/>
  <c r="J41" i="94"/>
  <c r="J40" i="65"/>
  <c r="K4" i="65"/>
  <c r="K40" i="119"/>
  <c r="K41" i="119" s="1"/>
  <c r="J40" i="24"/>
  <c r="J40" i="109"/>
  <c r="K41" i="121"/>
  <c r="K42" i="121" s="1"/>
  <c r="K4" i="92"/>
  <c r="K39" i="91"/>
  <c r="K40" i="91" s="1"/>
  <c r="J39" i="91"/>
  <c r="K4" i="91"/>
  <c r="J39" i="21"/>
  <c r="K4" i="50"/>
  <c r="J39" i="77"/>
  <c r="K39" i="77"/>
  <c r="K40" i="77" s="1"/>
  <c r="K4" i="77"/>
  <c r="K39" i="46"/>
  <c r="K40" i="46" s="1"/>
  <c r="K4" i="46"/>
  <c r="K4" i="22"/>
  <c r="K39" i="64"/>
  <c r="K40" i="64" s="1"/>
  <c r="K4" i="64"/>
  <c r="J39" i="64"/>
  <c r="J39" i="18"/>
  <c r="K39" i="18"/>
  <c r="K40" i="18" s="1"/>
  <c r="K4" i="18"/>
  <c r="K4" i="16"/>
  <c r="K39" i="16"/>
  <c r="K40" i="16" s="1"/>
  <c r="J41" i="19"/>
  <c r="K4" i="61"/>
  <c r="K39" i="61"/>
  <c r="K40" i="61" s="1"/>
  <c r="J39" i="61"/>
  <c r="J39" i="23"/>
  <c r="O57" i="20"/>
  <c r="K4" i="51"/>
  <c r="K39" i="51"/>
  <c r="K40" i="51" s="1"/>
  <c r="K39" i="49"/>
  <c r="K40" i="49" s="1"/>
  <c r="K4" i="67"/>
  <c r="K40" i="66"/>
  <c r="K41" i="66" s="1"/>
  <c r="J39" i="8"/>
  <c r="J36" i="93"/>
  <c r="K42" i="80"/>
  <c r="K43" i="80" s="1"/>
  <c r="K4" i="80"/>
  <c r="J40" i="107"/>
  <c r="J40" i="11"/>
  <c r="K40" i="11"/>
  <c r="K41" i="11" s="1"/>
  <c r="K4" i="11"/>
  <c r="J42" i="43"/>
  <c r="J40" i="119"/>
  <c r="K40" i="17"/>
  <c r="K41" i="17" s="1"/>
  <c r="K40" i="109"/>
  <c r="K4" i="109"/>
  <c r="K4" i="117"/>
  <c r="K40" i="117"/>
  <c r="K41" i="117" s="1"/>
  <c r="J40" i="117"/>
  <c r="C40" i="27"/>
  <c r="Q44" i="126" l="1"/>
  <c r="Q49" i="126" s="1"/>
  <c r="R38" i="126"/>
  <c r="Q50" i="126"/>
  <c r="D44" i="87"/>
  <c r="D49" i="87" s="1"/>
  <c r="D50" i="87"/>
  <c r="C7" i="87"/>
  <c r="B10" i="87"/>
  <c r="A10" i="86"/>
  <c r="A32" i="125"/>
  <c r="A35" i="125"/>
  <c r="C6" i="31"/>
  <c r="D6" i="31"/>
  <c r="C5" i="31"/>
  <c r="D4" i="31"/>
  <c r="C4" i="31"/>
  <c r="D5" i="31"/>
  <c r="A22" i="126"/>
  <c r="B11" i="86"/>
  <c r="C10" i="86"/>
  <c r="K40" i="107"/>
  <c r="K41" i="107" s="1"/>
  <c r="J40" i="95"/>
  <c r="K39" i="71"/>
  <c r="K40" i="71" s="1"/>
  <c r="K4" i="71"/>
  <c r="K4" i="17"/>
  <c r="K4" i="66"/>
  <c r="K39" i="90"/>
  <c r="K40" i="90" s="1"/>
  <c r="K39" i="83"/>
  <c r="K40" i="83" s="1"/>
  <c r="K4" i="96"/>
  <c r="K39" i="96"/>
  <c r="K40" i="96" s="1"/>
  <c r="K39" i="76"/>
  <c r="K40" i="76" s="1"/>
  <c r="K4" i="76"/>
  <c r="K39" i="123"/>
  <c r="K40" i="123" s="1"/>
  <c r="K4" i="123"/>
  <c r="K39" i="81"/>
  <c r="K40" i="81" s="1"/>
  <c r="K4" i="81"/>
  <c r="L39" i="25"/>
  <c r="K39" i="84"/>
  <c r="K40" i="84" s="1"/>
  <c r="K4" i="84"/>
  <c r="M39" i="25"/>
  <c r="M40" i="25" s="1"/>
  <c r="M4" i="25"/>
  <c r="K39" i="73"/>
  <c r="K40" i="73" s="1"/>
  <c r="L7" i="73"/>
  <c r="L4" i="73" s="1"/>
  <c r="A8" i="31"/>
  <c r="D7" i="31"/>
  <c r="C7" i="31"/>
  <c r="K41" i="109" a="1"/>
  <c r="F11" i="48"/>
  <c r="D11" i="48"/>
  <c r="K39" i="8"/>
  <c r="K40" i="8" s="1"/>
  <c r="K4" i="98"/>
  <c r="K39" i="98"/>
  <c r="K40" i="98" s="1"/>
  <c r="K40" i="48"/>
  <c r="K41" i="48" s="1"/>
  <c r="O55" i="79"/>
  <c r="K4" i="119"/>
  <c r="K40" i="24"/>
  <c r="K41" i="24" s="1"/>
  <c r="K4" i="121"/>
  <c r="J11" i="125"/>
  <c r="A8" i="27"/>
  <c r="A4" i="27"/>
  <c r="C4" i="42" s="1"/>
  <c r="D40" i="60"/>
  <c r="D41" i="60" s="1"/>
  <c r="AY9" i="60"/>
  <c r="BA9" i="60" s="1"/>
  <c r="U9" i="60"/>
  <c r="W9" i="60" s="1"/>
  <c r="AV9" i="60"/>
  <c r="R9" i="60"/>
  <c r="T9" i="60" s="1"/>
  <c r="AS9" i="60"/>
  <c r="AU9" i="60" s="1"/>
  <c r="O9" i="60"/>
  <c r="Q9" i="60" s="1"/>
  <c r="AP9" i="60"/>
  <c r="L9" i="60"/>
  <c r="AJ9" i="60"/>
  <c r="AG9" i="60"/>
  <c r="B10" i="60"/>
  <c r="X9" i="60"/>
  <c r="AM9" i="60"/>
  <c r="AO9" i="60" s="1"/>
  <c r="AD9" i="60"/>
  <c r="AA9" i="60"/>
  <c r="W8" i="60"/>
  <c r="T8" i="60"/>
  <c r="BA8" i="60"/>
  <c r="AO8" i="60"/>
  <c r="N8" i="60"/>
  <c r="F8" i="60"/>
  <c r="AR8" i="60"/>
  <c r="H8" i="60"/>
  <c r="Q8" i="60"/>
  <c r="AU8" i="60"/>
  <c r="K41" i="111"/>
  <c r="K42" i="111" s="1"/>
  <c r="K4" i="111"/>
  <c r="K39" i="21"/>
  <c r="K40" i="21" s="1"/>
  <c r="K4" i="21"/>
  <c r="K43" i="88"/>
  <c r="K44" i="88" s="1"/>
  <c r="K4" i="88"/>
  <c r="K4" i="75"/>
  <c r="K39" i="75"/>
  <c r="K40" i="75" s="1"/>
  <c r="K39" i="14"/>
  <c r="K40" i="14" s="1"/>
  <c r="K4" i="14"/>
  <c r="K41" i="19"/>
  <c r="K42" i="19" s="1"/>
  <c r="K4" i="19"/>
  <c r="K42" i="38"/>
  <c r="K43" i="38" s="1"/>
  <c r="K4" i="38"/>
  <c r="K36" i="93"/>
  <c r="K37" i="93" s="1"/>
  <c r="K4" i="93"/>
  <c r="K40" i="53"/>
  <c r="K41" i="53" s="1"/>
  <c r="K4" i="53"/>
  <c r="K4" i="112"/>
  <c r="K41" i="112"/>
  <c r="K42" i="112" s="1"/>
  <c r="K40" i="95"/>
  <c r="K41" i="95" s="1"/>
  <c r="K4" i="95"/>
  <c r="K41" i="94"/>
  <c r="K42" i="94" s="1"/>
  <c r="K4" i="94"/>
  <c r="K42" i="43"/>
  <c r="K43" i="43" s="1"/>
  <c r="K4" i="43"/>
  <c r="K4" i="57"/>
  <c r="K40" i="57"/>
  <c r="K41" i="57" s="1"/>
  <c r="K4" i="23"/>
  <c r="K39" i="23"/>
  <c r="K40" i="23" s="1"/>
  <c r="K40" i="124"/>
  <c r="K41" i="124" s="1"/>
  <c r="K4" i="124"/>
  <c r="C10" i="87" l="1"/>
  <c r="B11" i="87"/>
  <c r="E38" i="126"/>
  <c r="R44" i="126"/>
  <c r="R49" i="126" s="1"/>
  <c r="R50" i="126"/>
  <c r="B7" i="42"/>
  <c r="C7" i="42"/>
  <c r="E7" i="42" s="1"/>
  <c r="G7" i="42" s="1"/>
  <c r="A33" i="125"/>
  <c r="A37" i="125" s="1"/>
  <c r="A36" i="125"/>
  <c r="BR8" i="27"/>
  <c r="GG5" i="41" s="1"/>
  <c r="AJ8" i="27"/>
  <c r="CG5" i="41" s="1"/>
  <c r="C4" i="44"/>
  <c r="B7" i="44" s="1"/>
  <c r="C7" i="44" s="1"/>
  <c r="C4" i="128"/>
  <c r="B7" i="128" s="1"/>
  <c r="C4" i="127"/>
  <c r="B14" i="86"/>
  <c r="C11" i="86"/>
  <c r="AM8" i="27"/>
  <c r="F12" i="48"/>
  <c r="D12" i="48"/>
  <c r="A9" i="31"/>
  <c r="D8" i="31"/>
  <c r="C8" i="31"/>
  <c r="AN8" i="27"/>
  <c r="C4" i="22"/>
  <c r="B7" i="22" s="1"/>
  <c r="B8" i="22" s="1"/>
  <c r="AD8" i="27"/>
  <c r="C4" i="16"/>
  <c r="B7" i="16" s="1"/>
  <c r="B8" i="16" s="1"/>
  <c r="A9" i="27"/>
  <c r="C4" i="64"/>
  <c r="B7" i="64" s="1"/>
  <c r="B8" i="64" s="1"/>
  <c r="AP8" i="27"/>
  <c r="C4" i="14"/>
  <c r="B7" i="14" s="1"/>
  <c r="B8" i="14" s="1"/>
  <c r="C4" i="124"/>
  <c r="C7" i="124" s="1"/>
  <c r="E7" i="124" s="1"/>
  <c r="G7" i="124" s="1"/>
  <c r="C4" i="3"/>
  <c r="C4" i="13" s="1"/>
  <c r="C4" i="11"/>
  <c r="B7" i="11" s="1"/>
  <c r="E7" i="11" s="1"/>
  <c r="C4" i="121"/>
  <c r="B7" i="121" s="1"/>
  <c r="C4" i="23"/>
  <c r="C4" i="82" s="1"/>
  <c r="C4" i="109"/>
  <c r="C4" i="17"/>
  <c r="B7" i="17" s="1"/>
  <c r="B8" i="17" s="1"/>
  <c r="AE8" i="27"/>
  <c r="BQ5" i="41" s="1"/>
  <c r="C4" i="43"/>
  <c r="B8" i="43" s="1"/>
  <c r="B9" i="43" s="1"/>
  <c r="C4" i="46"/>
  <c r="B7" i="46" s="1"/>
  <c r="B8" i="46" s="1"/>
  <c r="BX8" i="27"/>
  <c r="HA5" i="41" s="1"/>
  <c r="C4" i="119"/>
  <c r="C7" i="119" s="1"/>
  <c r="E7" i="119" s="1"/>
  <c r="G7" i="119" s="1"/>
  <c r="A3" i="27"/>
  <c r="C3" i="48" s="1"/>
  <c r="C4" i="8"/>
  <c r="C7" i="8" s="1"/>
  <c r="AL8" i="27"/>
  <c r="C4" i="19"/>
  <c r="B7" i="19" s="1"/>
  <c r="B8" i="19" s="1"/>
  <c r="C4" i="125"/>
  <c r="B7" i="125" s="1"/>
  <c r="C4" i="18"/>
  <c r="B7" i="18" s="1"/>
  <c r="B8" i="18" s="1"/>
  <c r="J12" i="125"/>
  <c r="K12" i="125" s="1"/>
  <c r="K11" i="125"/>
  <c r="C4" i="123"/>
  <c r="B7" i="123" s="1"/>
  <c r="B8" i="123" s="1"/>
  <c r="C4" i="48"/>
  <c r="B7" i="48" s="1"/>
  <c r="B8" i="48" s="1"/>
  <c r="C4" i="49"/>
  <c r="B7" i="49" s="1"/>
  <c r="B8" i="49" s="1"/>
  <c r="C4" i="24"/>
  <c r="B7" i="24" s="1"/>
  <c r="AC8" i="27"/>
  <c r="BM5" i="41" s="1"/>
  <c r="C4" i="111"/>
  <c r="C7" i="111" s="1"/>
  <c r="E7" i="111" s="1"/>
  <c r="G7" i="111" s="1"/>
  <c r="C4" i="117"/>
  <c r="C7" i="117" s="1"/>
  <c r="E7" i="117" s="1"/>
  <c r="G7" i="117" s="1"/>
  <c r="C4" i="94"/>
  <c r="C4" i="107"/>
  <c r="B7" i="107" s="1"/>
  <c r="C4" i="112"/>
  <c r="B7" i="112" s="1"/>
  <c r="C4" i="110"/>
  <c r="C7" i="110" s="1"/>
  <c r="E7" i="110" s="1"/>
  <c r="G7" i="110" s="1"/>
  <c r="C4" i="95"/>
  <c r="B7" i="95" s="1"/>
  <c r="Z9" i="60"/>
  <c r="AI9" i="60"/>
  <c r="AL9" i="60"/>
  <c r="AX9" i="60"/>
  <c r="AC9" i="60"/>
  <c r="AF9" i="60"/>
  <c r="AR9" i="60"/>
  <c r="H9" i="60"/>
  <c r="N9" i="60"/>
  <c r="F9" i="60"/>
  <c r="C8" i="60"/>
  <c r="B11" i="60"/>
  <c r="X10" i="60"/>
  <c r="Z10" i="60" s="1"/>
  <c r="AY10" i="60"/>
  <c r="U10" i="60"/>
  <c r="W10" i="60" s="1"/>
  <c r="AV10" i="60"/>
  <c r="AX10" i="60" s="1"/>
  <c r="R10" i="60"/>
  <c r="T10" i="60" s="1"/>
  <c r="AD10" i="60"/>
  <c r="AF10" i="60" s="1"/>
  <c r="O10" i="60"/>
  <c r="L10" i="60"/>
  <c r="AJ10" i="60"/>
  <c r="AL10" i="60" s="1"/>
  <c r="AG10" i="60"/>
  <c r="AI10" i="60" s="1"/>
  <c r="AS10" i="60"/>
  <c r="AM10" i="60"/>
  <c r="AO10" i="60" s="1"/>
  <c r="AP10" i="60"/>
  <c r="AA10" i="60"/>
  <c r="AC10" i="60" s="1"/>
  <c r="E44" i="126" l="1"/>
  <c r="E49" i="126" s="1"/>
  <c r="E50" i="126"/>
  <c r="B12" i="87"/>
  <c r="C11" i="87"/>
  <c r="B8" i="42"/>
  <c r="BR9" i="27"/>
  <c r="GG6" i="41" s="1"/>
  <c r="GG7" i="41" s="1"/>
  <c r="AJ9" i="27"/>
  <c r="E7" i="44"/>
  <c r="G7" i="44" s="1"/>
  <c r="B8" i="44"/>
  <c r="C8" i="44" s="1"/>
  <c r="BN5" i="41"/>
  <c r="BO5" i="41"/>
  <c r="HB5" i="41"/>
  <c r="HC5" i="41"/>
  <c r="HC7" i="41" s="1"/>
  <c r="B7" i="109"/>
  <c r="B8" i="109" s="1"/>
  <c r="C7" i="109"/>
  <c r="E7" i="109" s="1"/>
  <c r="G7" i="109" s="1"/>
  <c r="CI5" i="41"/>
  <c r="CH5" i="41"/>
  <c r="GI5" i="41"/>
  <c r="GH5" i="41"/>
  <c r="C7" i="128"/>
  <c r="E7" i="128" s="1"/>
  <c r="G7" i="128" s="1"/>
  <c r="B8" i="128"/>
  <c r="BR5" i="41"/>
  <c r="BS5" i="41"/>
  <c r="B15" i="86"/>
  <c r="C14" i="86"/>
  <c r="AN9" i="27"/>
  <c r="C7" i="112"/>
  <c r="E7" i="112" s="1"/>
  <c r="G7" i="112" s="1"/>
  <c r="C7" i="16"/>
  <c r="E7" i="16" s="1"/>
  <c r="G7" i="16" s="1"/>
  <c r="C7" i="123"/>
  <c r="E7" i="123" s="1"/>
  <c r="G7" i="123" s="1"/>
  <c r="C7" i="18"/>
  <c r="E7" i="18" s="1"/>
  <c r="G7" i="18" s="1"/>
  <c r="C55" i="41"/>
  <c r="C56" i="41" s="1"/>
  <c r="C57" i="41" s="1"/>
  <c r="C58" i="41" s="1"/>
  <c r="C59" i="41" s="1"/>
  <c r="C60" i="41" s="1"/>
  <c r="A10" i="27"/>
  <c r="AL9" i="27"/>
  <c r="AM9" i="27"/>
  <c r="AP9" i="27"/>
  <c r="C7" i="64"/>
  <c r="E7" i="64" s="1"/>
  <c r="G7" i="64" s="1"/>
  <c r="C7" i="14"/>
  <c r="E7" i="14" s="1"/>
  <c r="G7" i="14" s="1"/>
  <c r="C7" i="17"/>
  <c r="E7" i="17" s="1"/>
  <c r="G7" i="17" s="1"/>
  <c r="C7" i="125"/>
  <c r="E7" i="125" s="1"/>
  <c r="G7" i="125" s="1"/>
  <c r="B7" i="23"/>
  <c r="B8" i="23" s="1"/>
  <c r="B9" i="23" s="1"/>
  <c r="C7" i="23"/>
  <c r="E7" i="23" s="1"/>
  <c r="G7" i="23" s="1"/>
  <c r="C7" i="48"/>
  <c r="E7" i="48" s="1"/>
  <c r="G7" i="48" s="1"/>
  <c r="B7" i="111"/>
  <c r="B8" i="111" s="1"/>
  <c r="C8" i="43"/>
  <c r="E8" i="43" s="1"/>
  <c r="G8" i="43" s="1"/>
  <c r="A10" i="31"/>
  <c r="D9" i="31"/>
  <c r="C9" i="31"/>
  <c r="C7" i="22"/>
  <c r="E7" i="22" s="1"/>
  <c r="G7" i="22" s="1"/>
  <c r="F13" i="48"/>
  <c r="D13" i="48"/>
  <c r="B7" i="119"/>
  <c r="B8" i="119" s="1"/>
  <c r="C4" i="38"/>
  <c r="D3" i="74" s="1"/>
  <c r="C4" i="25"/>
  <c r="B7" i="25" s="1"/>
  <c r="C7" i="25" s="1"/>
  <c r="E7" i="25" s="1"/>
  <c r="G7" i="25" s="1"/>
  <c r="B7" i="124"/>
  <c r="B8" i="124" s="1"/>
  <c r="AC9" i="27"/>
  <c r="BM6" i="41" s="1"/>
  <c r="BM7" i="41" s="1"/>
  <c r="C4" i="53"/>
  <c r="B7" i="53" s="1"/>
  <c r="C7" i="53" s="1"/>
  <c r="E7" i="53" s="1"/>
  <c r="G7" i="53" s="1"/>
  <c r="C4" i="61"/>
  <c r="B7" i="61" s="1"/>
  <c r="B8" i="61" s="1"/>
  <c r="AD9" i="27"/>
  <c r="C7" i="46"/>
  <c r="E7" i="46" s="1"/>
  <c r="G7" i="46" s="1"/>
  <c r="BX9" i="27"/>
  <c r="HA6" i="41" s="1"/>
  <c r="HA7" i="41" s="1"/>
  <c r="C7" i="11"/>
  <c r="C8" i="11" s="1"/>
  <c r="C9" i="11" s="1"/>
  <c r="AE9" i="27"/>
  <c r="D4" i="102"/>
  <c r="B7" i="8"/>
  <c r="B8" i="8" s="1"/>
  <c r="C4" i="92"/>
  <c r="C7" i="92" s="1"/>
  <c r="E7" i="92" s="1"/>
  <c r="C4" i="70"/>
  <c r="B7" i="70" s="1"/>
  <c r="C7" i="70" s="1"/>
  <c r="E7" i="70" s="1"/>
  <c r="G7" i="70" s="1"/>
  <c r="B7" i="3"/>
  <c r="B8" i="3" s="1"/>
  <c r="C4" i="77"/>
  <c r="B7" i="77" s="1"/>
  <c r="B8" i="77" s="1"/>
  <c r="C4" i="81"/>
  <c r="B7" i="81" s="1"/>
  <c r="C7" i="81" s="1"/>
  <c r="E7" i="81" s="1"/>
  <c r="G7" i="81" s="1"/>
  <c r="C4" i="69"/>
  <c r="B7" i="69" s="1"/>
  <c r="C7" i="69" s="1"/>
  <c r="E7" i="69" s="1"/>
  <c r="C4" i="51"/>
  <c r="B7" i="51" s="1"/>
  <c r="C7" i="51" s="1"/>
  <c r="E7" i="51" s="1"/>
  <c r="G7" i="51" s="1"/>
  <c r="C4" i="96"/>
  <c r="B7" i="96" s="1"/>
  <c r="B8" i="96" s="1"/>
  <c r="C4" i="83"/>
  <c r="B7" i="83" s="1"/>
  <c r="C7" i="83" s="1"/>
  <c r="E7" i="83" s="1"/>
  <c r="G7" i="83" s="1"/>
  <c r="C4" i="122"/>
  <c r="C4" i="98"/>
  <c r="C4" i="118"/>
  <c r="C4" i="88"/>
  <c r="B7" i="88" s="1"/>
  <c r="C7" i="88" s="1"/>
  <c r="E7" i="88" s="1"/>
  <c r="G7" i="88" s="1"/>
  <c r="C4" i="76"/>
  <c r="B7" i="76" s="1"/>
  <c r="C7" i="76" s="1"/>
  <c r="E7" i="76" s="1"/>
  <c r="G7" i="76" s="1"/>
  <c r="C4" i="78"/>
  <c r="C4" i="90"/>
  <c r="B7" i="90" s="1"/>
  <c r="C7" i="90" s="1"/>
  <c r="E7" i="90" s="1"/>
  <c r="G7" i="90" s="1"/>
  <c r="C4" i="57"/>
  <c r="B7" i="57" s="1"/>
  <c r="C7" i="57" s="1"/>
  <c r="E7" i="57" s="1"/>
  <c r="G7" i="57" s="1"/>
  <c r="C4" i="67"/>
  <c r="B7" i="67" s="1"/>
  <c r="B8" i="67" s="1"/>
  <c r="C4" i="85"/>
  <c r="B7" i="85" s="1"/>
  <c r="B8" i="85" s="1"/>
  <c r="E4" i="101"/>
  <c r="C4" i="93"/>
  <c r="C7" i="93" s="1"/>
  <c r="E7" i="93" s="1"/>
  <c r="C4" i="91"/>
  <c r="B7" i="91" s="1"/>
  <c r="B8" i="91" s="1"/>
  <c r="C4" i="65"/>
  <c r="B7" i="65" s="1"/>
  <c r="C4" i="9"/>
  <c r="C4" i="75"/>
  <c r="B7" i="75" s="1"/>
  <c r="B8" i="75" s="1"/>
  <c r="C4" i="73"/>
  <c r="B7" i="73" s="1"/>
  <c r="C7" i="73" s="1"/>
  <c r="E7" i="73" s="1"/>
  <c r="C4" i="84"/>
  <c r="B7" i="84" s="1"/>
  <c r="C7" i="84" s="1"/>
  <c r="E7" i="84" s="1"/>
  <c r="G7" i="84" s="1"/>
  <c r="C4" i="68"/>
  <c r="C4" i="36"/>
  <c r="B7" i="36" s="1"/>
  <c r="C7" i="36" s="1"/>
  <c r="E7" i="36" s="1"/>
  <c r="G7" i="36" s="1"/>
  <c r="C4" i="80"/>
  <c r="B7" i="80" s="1"/>
  <c r="B8" i="80" s="1"/>
  <c r="C4" i="104"/>
  <c r="B7" i="104" s="1"/>
  <c r="B8" i="104" s="1"/>
  <c r="C4" i="50"/>
  <c r="B8" i="50" s="1"/>
  <c r="C8" i="50" s="1"/>
  <c r="E8" i="50" s="1"/>
  <c r="G8" i="50" s="1"/>
  <c r="C4" i="97"/>
  <c r="C4" i="37"/>
  <c r="C7" i="121"/>
  <c r="E7" i="121" s="1"/>
  <c r="G7" i="121" s="1"/>
  <c r="C7" i="19"/>
  <c r="E7" i="19" s="1"/>
  <c r="G7" i="19" s="1"/>
  <c r="B7" i="117"/>
  <c r="B8" i="117" s="1"/>
  <c r="C4" i="71"/>
  <c r="B7" i="71" s="1"/>
  <c r="C7" i="71" s="1"/>
  <c r="E7" i="71" s="1"/>
  <c r="G7" i="71" s="1"/>
  <c r="C4" i="66"/>
  <c r="B8" i="66" s="1"/>
  <c r="B9" i="66" s="1"/>
  <c r="D4" i="103"/>
  <c r="C4" i="21"/>
  <c r="B7" i="21" s="1"/>
  <c r="B8" i="21" s="1"/>
  <c r="C3" i="49"/>
  <c r="C3" i="19"/>
  <c r="C3" i="24"/>
  <c r="C3" i="3"/>
  <c r="C7" i="49"/>
  <c r="E7" i="49" s="1"/>
  <c r="G7" i="49" s="1"/>
  <c r="J13" i="125"/>
  <c r="C7" i="94"/>
  <c r="E7" i="94" s="1"/>
  <c r="G7" i="94" s="1"/>
  <c r="B7" i="94"/>
  <c r="B8" i="94" s="1"/>
  <c r="C7" i="24"/>
  <c r="E7" i="24" s="1"/>
  <c r="G7" i="24" s="1"/>
  <c r="B8" i="24"/>
  <c r="B9" i="24" s="1"/>
  <c r="C7" i="107"/>
  <c r="E7" i="107" s="1"/>
  <c r="G7" i="107" s="1"/>
  <c r="B7" i="110"/>
  <c r="B8" i="110" s="1"/>
  <c r="C7" i="95"/>
  <c r="E7" i="95" s="1"/>
  <c r="G7" i="95" s="1"/>
  <c r="C7" i="82"/>
  <c r="E7" i="82" s="1"/>
  <c r="G7" i="82" s="1"/>
  <c r="B7" i="82"/>
  <c r="B8" i="82" s="1"/>
  <c r="C8" i="8"/>
  <c r="E7" i="8"/>
  <c r="G7" i="8" s="1"/>
  <c r="B9" i="64"/>
  <c r="C8" i="64"/>
  <c r="E8" i="64" s="1"/>
  <c r="G8" i="64" s="1"/>
  <c r="C8" i="18"/>
  <c r="E8" i="18" s="1"/>
  <c r="G8" i="18" s="1"/>
  <c r="B9" i="18"/>
  <c r="B8" i="112"/>
  <c r="B10" i="43"/>
  <c r="C9" i="43"/>
  <c r="E9" i="43" s="1"/>
  <c r="G9" i="43" s="1"/>
  <c r="B9" i="16"/>
  <c r="C8" i="16"/>
  <c r="E8" i="16" s="1"/>
  <c r="G8" i="16" s="1"/>
  <c r="B8" i="95"/>
  <c r="B8" i="107"/>
  <c r="B9" i="48"/>
  <c r="C8" i="48"/>
  <c r="E8" i="48" s="1"/>
  <c r="G8" i="48" s="1"/>
  <c r="B9" i="49"/>
  <c r="C8" i="49"/>
  <c r="E8" i="49" s="1"/>
  <c r="G8" i="49" s="1"/>
  <c r="B9" i="19"/>
  <c r="C8" i="19"/>
  <c r="E8" i="19" s="1"/>
  <c r="G8" i="19" s="1"/>
  <c r="B9" i="46"/>
  <c r="C8" i="46"/>
  <c r="E8" i="46" s="1"/>
  <c r="G8" i="46" s="1"/>
  <c r="C8" i="22"/>
  <c r="E8" i="22" s="1"/>
  <c r="G8" i="22" s="1"/>
  <c r="B9" i="22"/>
  <c r="C8" i="14"/>
  <c r="E8" i="14" s="1"/>
  <c r="G8" i="14" s="1"/>
  <c r="B9" i="14"/>
  <c r="B9" i="17"/>
  <c r="C8" i="17"/>
  <c r="E8" i="17" s="1"/>
  <c r="G8" i="17" s="1"/>
  <c r="B8" i="121"/>
  <c r="B8" i="125"/>
  <c r="B9" i="123"/>
  <c r="C8" i="123"/>
  <c r="E8" i="123" s="1"/>
  <c r="G8" i="123" s="1"/>
  <c r="C9" i="60"/>
  <c r="E9" i="60" s="1"/>
  <c r="BA10" i="60"/>
  <c r="Q10" i="60"/>
  <c r="AU10" i="60"/>
  <c r="N10" i="60"/>
  <c r="F10" i="60"/>
  <c r="H10" i="60"/>
  <c r="AR10" i="60"/>
  <c r="AD11" i="60"/>
  <c r="AF11" i="60" s="1"/>
  <c r="AA11" i="60"/>
  <c r="B12" i="60"/>
  <c r="X11" i="60"/>
  <c r="Z11" i="60" s="1"/>
  <c r="AY11" i="60"/>
  <c r="BA11" i="60" s="1"/>
  <c r="U11" i="60"/>
  <c r="W11" i="60" s="1"/>
  <c r="AS11" i="60"/>
  <c r="AU11" i="60" s="1"/>
  <c r="O11" i="60"/>
  <c r="Q11" i="60" s="1"/>
  <c r="AP11" i="60"/>
  <c r="L11" i="60"/>
  <c r="R11" i="60"/>
  <c r="T11" i="60" s="1"/>
  <c r="AJ11" i="60"/>
  <c r="AV11" i="60"/>
  <c r="AX11" i="60" s="1"/>
  <c r="AM11" i="60"/>
  <c r="AO11" i="60" s="1"/>
  <c r="AG11" i="60"/>
  <c r="E8" i="60"/>
  <c r="B13" i="87" l="1"/>
  <c r="C12" i="87"/>
  <c r="C8" i="42"/>
  <c r="E8" i="42" s="1"/>
  <c r="G8" i="42" s="1"/>
  <c r="B9" i="42"/>
  <c r="C7" i="65"/>
  <c r="E7" i="65" s="1"/>
  <c r="G7" i="65" s="1"/>
  <c r="D3" i="102"/>
  <c r="C3" i="42"/>
  <c r="HC49" i="41"/>
  <c r="HC48" i="41"/>
  <c r="CG6" i="41"/>
  <c r="CG7" i="41" s="1"/>
  <c r="BQ6" i="41"/>
  <c r="BQ7" i="41" s="1"/>
  <c r="E8" i="44"/>
  <c r="G8" i="44" s="1"/>
  <c r="BR10" i="27"/>
  <c r="GG9" i="41" s="1"/>
  <c r="AJ10" i="27"/>
  <c r="CG9" i="41" s="1"/>
  <c r="B9" i="44"/>
  <c r="E9" i="44" s="1"/>
  <c r="HC6" i="41"/>
  <c r="HB6" i="41"/>
  <c r="HB7" i="41" s="1"/>
  <c r="GI6" i="41"/>
  <c r="GI7" i="41" s="1"/>
  <c r="GH6" i="41"/>
  <c r="GH7" i="41" s="1"/>
  <c r="C8" i="128"/>
  <c r="E8" i="128" s="1"/>
  <c r="G8" i="128" s="1"/>
  <c r="B9" i="128"/>
  <c r="BO6" i="41"/>
  <c r="BO49" i="41" s="1"/>
  <c r="BN6" i="41"/>
  <c r="BN7" i="41" s="1"/>
  <c r="B16" i="86"/>
  <c r="C15" i="86"/>
  <c r="AL10" i="27"/>
  <c r="C7" i="3"/>
  <c r="E7" i="3" s="1"/>
  <c r="G7" i="3" s="1"/>
  <c r="A11" i="27"/>
  <c r="C8" i="23"/>
  <c r="E8" i="23" s="1"/>
  <c r="G8" i="23" s="1"/>
  <c r="AN10" i="27"/>
  <c r="AM10" i="27"/>
  <c r="AD10" i="27"/>
  <c r="B9" i="50"/>
  <c r="C9" i="50" s="1"/>
  <c r="E9" i="50" s="1"/>
  <c r="G9" i="50" s="1"/>
  <c r="AC10" i="27"/>
  <c r="BM9" i="41" s="1"/>
  <c r="AE10" i="27"/>
  <c r="BQ9" i="41" s="1"/>
  <c r="BS9" i="41" s="1"/>
  <c r="AP10" i="27"/>
  <c r="BX10" i="27"/>
  <c r="HA9" i="41" s="1"/>
  <c r="C7" i="104"/>
  <c r="E7" i="104" s="1"/>
  <c r="G7" i="104" s="1"/>
  <c r="B8" i="81"/>
  <c r="B9" i="81" s="1"/>
  <c r="C7" i="75"/>
  <c r="E7" i="75" s="1"/>
  <c r="G7" i="75" s="1"/>
  <c r="B8" i="71"/>
  <c r="B9" i="71" s="1"/>
  <c r="B8" i="83"/>
  <c r="B9" i="83" s="1"/>
  <c r="B7" i="38"/>
  <c r="B8" i="38" s="1"/>
  <c r="E3" i="79"/>
  <c r="E3" i="20"/>
  <c r="E3" i="72"/>
  <c r="C3" i="94"/>
  <c r="C8" i="66"/>
  <c r="E8" i="66" s="1"/>
  <c r="G8" i="66" s="1"/>
  <c r="B8" i="53"/>
  <c r="C8" i="53" s="1"/>
  <c r="E8" i="53" s="1"/>
  <c r="G8" i="53" s="1"/>
  <c r="B8" i="88"/>
  <c r="B9" i="88" s="1"/>
  <c r="B8" i="76"/>
  <c r="B9" i="76" s="1"/>
  <c r="C7" i="61"/>
  <c r="E7" i="61" s="1"/>
  <c r="G7" i="61" s="1"/>
  <c r="B8" i="51"/>
  <c r="B9" i="51" s="1"/>
  <c r="C7" i="91"/>
  <c r="E7" i="91" s="1"/>
  <c r="G7" i="91" s="1"/>
  <c r="B8" i="70"/>
  <c r="B9" i="70" s="1"/>
  <c r="C3" i="112"/>
  <c r="B8" i="11"/>
  <c r="E8" i="11" s="1"/>
  <c r="G8" i="11" s="1"/>
  <c r="C3" i="8"/>
  <c r="A11" i="31"/>
  <c r="D10" i="31"/>
  <c r="C10" i="31"/>
  <c r="C3" i="84"/>
  <c r="C3" i="83"/>
  <c r="F14" i="48"/>
  <c r="D14" i="48"/>
  <c r="C3" i="118"/>
  <c r="C7" i="80"/>
  <c r="E7" i="80" s="1"/>
  <c r="G7" i="80" s="1"/>
  <c r="C3" i="98"/>
  <c r="B8" i="84"/>
  <c r="C8" i="84" s="1"/>
  <c r="E8" i="84" s="1"/>
  <c r="G8" i="84" s="1"/>
  <c r="C3" i="121"/>
  <c r="C3" i="18"/>
  <c r="C3" i="78"/>
  <c r="C3" i="107"/>
  <c r="C3" i="93"/>
  <c r="C3" i="67"/>
  <c r="C3" i="111"/>
  <c r="C3" i="80"/>
  <c r="C3" i="61"/>
  <c r="C3" i="104"/>
  <c r="C3" i="77"/>
  <c r="B8" i="25"/>
  <c r="B9" i="25" s="1"/>
  <c r="C3" i="11"/>
  <c r="C3" i="91"/>
  <c r="C3" i="70"/>
  <c r="C3" i="36"/>
  <c r="C7" i="21"/>
  <c r="E7" i="21" s="1"/>
  <c r="G7" i="21" s="1"/>
  <c r="C3" i="73"/>
  <c r="C3" i="57"/>
  <c r="C3" i="38"/>
  <c r="C3" i="50"/>
  <c r="B7" i="93"/>
  <c r="C3" i="110"/>
  <c r="C3" i="123"/>
  <c r="C7" i="96"/>
  <c r="E7" i="96" s="1"/>
  <c r="G7" i="96" s="1"/>
  <c r="C3" i="109"/>
  <c r="C3" i="64"/>
  <c r="E3" i="101"/>
  <c r="C3" i="53"/>
  <c r="C3" i="65"/>
  <c r="C3" i="124"/>
  <c r="C3" i="16"/>
  <c r="C3" i="71"/>
  <c r="C3" i="76"/>
  <c r="C3" i="90"/>
  <c r="C3" i="23"/>
  <c r="C3" i="9"/>
  <c r="C3" i="97"/>
  <c r="C3" i="125"/>
  <c r="C7" i="77"/>
  <c r="E7" i="77" s="1"/>
  <c r="G7" i="77" s="1"/>
  <c r="C3" i="25"/>
  <c r="C3" i="119"/>
  <c r="C3" i="69"/>
  <c r="C3" i="92"/>
  <c r="C3" i="117"/>
  <c r="B8" i="36"/>
  <c r="B9" i="36" s="1"/>
  <c r="C3" i="17"/>
  <c r="C3" i="14"/>
  <c r="C3" i="85"/>
  <c r="C3" i="46"/>
  <c r="C3" i="122"/>
  <c r="C3" i="37"/>
  <c r="B7" i="92"/>
  <c r="B8" i="65"/>
  <c r="C3" i="95"/>
  <c r="C3" i="88"/>
  <c r="C3" i="51"/>
  <c r="C3" i="68"/>
  <c r="C3" i="44"/>
  <c r="C3" i="75"/>
  <c r="C3" i="96"/>
  <c r="G7" i="11"/>
  <c r="B8" i="57"/>
  <c r="B9" i="57" s="1"/>
  <c r="B8" i="90"/>
  <c r="B9" i="90" s="1"/>
  <c r="C3" i="66"/>
  <c r="C3" i="21"/>
  <c r="C3" i="13"/>
  <c r="C3" i="81"/>
  <c r="C7" i="85"/>
  <c r="E7" i="85" s="1"/>
  <c r="G7" i="85" s="1"/>
  <c r="C7" i="67"/>
  <c r="E7" i="67" s="1"/>
  <c r="G7" i="67" s="1"/>
  <c r="C3" i="43"/>
  <c r="C3" i="22"/>
  <c r="D3" i="103"/>
  <c r="C8" i="24"/>
  <c r="E8" i="24" s="1"/>
  <c r="G8" i="24" s="1"/>
  <c r="K13" i="125"/>
  <c r="J14" i="125"/>
  <c r="K14" i="125" s="1"/>
  <c r="C8" i="93"/>
  <c r="G7" i="93"/>
  <c r="B9" i="94"/>
  <c r="C8" i="94"/>
  <c r="E8" i="94" s="1"/>
  <c r="G8" i="94" s="1"/>
  <c r="C8" i="82"/>
  <c r="E8" i="82" s="1"/>
  <c r="G8" i="82" s="1"/>
  <c r="B9" i="82"/>
  <c r="B9" i="111"/>
  <c r="C8" i="111"/>
  <c r="E8" i="111" s="1"/>
  <c r="G8" i="111" s="1"/>
  <c r="B9" i="110"/>
  <c r="C8" i="110"/>
  <c r="E8" i="110" s="1"/>
  <c r="G8" i="110" s="1"/>
  <c r="B10" i="46"/>
  <c r="C9" i="46"/>
  <c r="E9" i="46" s="1"/>
  <c r="G9" i="46" s="1"/>
  <c r="C8" i="107"/>
  <c r="E8" i="107" s="1"/>
  <c r="G8" i="107" s="1"/>
  <c r="B9" i="107"/>
  <c r="B9" i="8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B32" i="8" s="1"/>
  <c r="B33" i="8" s="1"/>
  <c r="B34" i="8" s="1"/>
  <c r="B35" i="8" s="1"/>
  <c r="B36" i="8" s="1"/>
  <c r="B37" i="8" s="1"/>
  <c r="B10" i="14"/>
  <c r="C9" i="14"/>
  <c r="E9" i="14" s="1"/>
  <c r="G9" i="14" s="1"/>
  <c r="B10" i="22"/>
  <c r="C9" i="22"/>
  <c r="E9" i="22" s="1"/>
  <c r="G9" i="22" s="1"/>
  <c r="B10" i="18"/>
  <c r="C9" i="18"/>
  <c r="E9" i="18" s="1"/>
  <c r="G9" i="18" s="1"/>
  <c r="C9" i="19"/>
  <c r="E9" i="19" s="1"/>
  <c r="G9" i="19" s="1"/>
  <c r="B10" i="19"/>
  <c r="B9" i="95"/>
  <c r="C8" i="95"/>
  <c r="E8" i="95" s="1"/>
  <c r="G8" i="95" s="1"/>
  <c r="C8" i="67"/>
  <c r="E8" i="67" s="1"/>
  <c r="G8" i="67" s="1"/>
  <c r="B9" i="67"/>
  <c r="B9" i="109"/>
  <c r="C8" i="109"/>
  <c r="E8" i="109" s="1"/>
  <c r="G8" i="109" s="1"/>
  <c r="C9" i="64"/>
  <c r="E9" i="64" s="1"/>
  <c r="G9" i="64" s="1"/>
  <c r="B10" i="64"/>
  <c r="C8" i="75"/>
  <c r="B9" i="75"/>
  <c r="B9" i="124"/>
  <c r="C8" i="124"/>
  <c r="E8" i="124" s="1"/>
  <c r="G8" i="124" s="1"/>
  <c r="C8" i="92"/>
  <c r="G7" i="92"/>
  <c r="B10" i="23"/>
  <c r="C9" i="23"/>
  <c r="B8" i="73"/>
  <c r="G7" i="73"/>
  <c r="E8" i="8"/>
  <c r="G8" i="8" s="1"/>
  <c r="C9" i="8"/>
  <c r="B9" i="121"/>
  <c r="C8" i="121"/>
  <c r="E8" i="121" s="1"/>
  <c r="G8" i="121" s="1"/>
  <c r="B10" i="49"/>
  <c r="C9" i="49"/>
  <c r="E9" i="49" s="1"/>
  <c r="G9" i="49" s="1"/>
  <c r="C8" i="85"/>
  <c r="E8" i="85" s="1"/>
  <c r="G8" i="85" s="1"/>
  <c r="B9" i="85"/>
  <c r="B10" i="17"/>
  <c r="C9" i="17"/>
  <c r="E9" i="17" s="1"/>
  <c r="G9" i="17" s="1"/>
  <c r="B9" i="104"/>
  <c r="C8" i="104"/>
  <c r="E8" i="104" s="1"/>
  <c r="G8" i="104" s="1"/>
  <c r="C9" i="24"/>
  <c r="E9" i="24" s="1"/>
  <c r="G9" i="24" s="1"/>
  <c r="B10" i="24"/>
  <c r="B10" i="66"/>
  <c r="C9" i="66"/>
  <c r="E9" i="66" s="1"/>
  <c r="G9" i="66" s="1"/>
  <c r="B9" i="11"/>
  <c r="C10" i="11"/>
  <c r="B9" i="91"/>
  <c r="C8" i="91"/>
  <c r="E8" i="91" s="1"/>
  <c r="G8" i="91" s="1"/>
  <c r="C8" i="117"/>
  <c r="E8" i="117" s="1"/>
  <c r="G8" i="117" s="1"/>
  <c r="B9" i="117"/>
  <c r="B9" i="96"/>
  <c r="C8" i="96"/>
  <c r="E8" i="96" s="1"/>
  <c r="G8" i="96" s="1"/>
  <c r="B8" i="69"/>
  <c r="G7" i="69"/>
  <c r="C8" i="21"/>
  <c r="E8" i="21" s="1"/>
  <c r="G8" i="21" s="1"/>
  <c r="B9" i="21"/>
  <c r="C10" i="43"/>
  <c r="E10" i="43" s="1"/>
  <c r="G10" i="43" s="1"/>
  <c r="B11" i="43"/>
  <c r="C8" i="80"/>
  <c r="E8" i="80" s="1"/>
  <c r="G8" i="80" s="1"/>
  <c r="B9" i="80"/>
  <c r="B10" i="16"/>
  <c r="C9" i="16"/>
  <c r="E9" i="16" s="1"/>
  <c r="G9" i="16" s="1"/>
  <c r="B10" i="123"/>
  <c r="C9" i="123"/>
  <c r="E9" i="123" s="1"/>
  <c r="G9" i="123" s="1"/>
  <c r="B9" i="125"/>
  <c r="C8" i="125"/>
  <c r="E8" i="125" s="1"/>
  <c r="G8" i="125" s="1"/>
  <c r="C8" i="119"/>
  <c r="E8" i="119" s="1"/>
  <c r="G8" i="119" s="1"/>
  <c r="B9" i="119"/>
  <c r="B9" i="77"/>
  <c r="C8" i="77"/>
  <c r="E8" i="77" s="1"/>
  <c r="G8" i="77" s="1"/>
  <c r="B9" i="3"/>
  <c r="C8" i="3"/>
  <c r="E8" i="3" s="1"/>
  <c r="G8" i="3" s="1"/>
  <c r="B10" i="48"/>
  <c r="C9" i="48"/>
  <c r="E9" i="48" s="1"/>
  <c r="G9" i="48" s="1"/>
  <c r="B9" i="112"/>
  <c r="C8" i="112"/>
  <c r="B9" i="61"/>
  <c r="C8" i="61"/>
  <c r="E8" i="61" s="1"/>
  <c r="G8" i="61" s="1"/>
  <c r="AC11" i="60"/>
  <c r="AI11" i="60"/>
  <c r="AL11" i="60"/>
  <c r="N11" i="60"/>
  <c r="F11" i="60"/>
  <c r="B13" i="60"/>
  <c r="C10" i="60"/>
  <c r="H11" i="60"/>
  <c r="AR11" i="60"/>
  <c r="C13" i="87" l="1"/>
  <c r="B14" i="87"/>
  <c r="B10" i="42"/>
  <c r="C9" i="42"/>
  <c r="E9" i="42" s="1"/>
  <c r="G9" i="42" s="1"/>
  <c r="B9" i="65"/>
  <c r="GI9" i="41"/>
  <c r="HC9" i="41"/>
  <c r="HC16" i="41" s="1"/>
  <c r="CI9" i="41"/>
  <c r="BO7" i="41"/>
  <c r="BO48" i="41" s="1"/>
  <c r="BO9" i="41"/>
  <c r="CI6" i="41"/>
  <c r="CI7" i="41" s="1"/>
  <c r="BR6" i="41"/>
  <c r="BR7" i="41" s="1"/>
  <c r="CH9" i="41"/>
  <c r="GH9" i="41"/>
  <c r="BN9" i="41"/>
  <c r="HB9" i="41"/>
  <c r="BR9" i="41"/>
  <c r="CH6" i="41"/>
  <c r="CH7" i="41" s="1"/>
  <c r="BS6" i="41"/>
  <c r="BS7" i="41" s="1"/>
  <c r="B10" i="44"/>
  <c r="B11" i="44" s="1"/>
  <c r="C9" i="44"/>
  <c r="G9" i="44" s="1"/>
  <c r="BR11" i="27"/>
  <c r="GG10" i="41" s="1"/>
  <c r="GI10" i="41" s="1"/>
  <c r="AJ11" i="27"/>
  <c r="CG10" i="41" s="1"/>
  <c r="CI10" i="41" s="1"/>
  <c r="A13" i="87"/>
  <c r="B10" i="128"/>
  <c r="C9" i="128"/>
  <c r="E9" i="128" s="1"/>
  <c r="G9" i="128" s="1"/>
  <c r="B17" i="86"/>
  <c r="A17" i="86" s="1"/>
  <c r="C16" i="86"/>
  <c r="B10" i="50"/>
  <c r="C10" i="50" s="1"/>
  <c r="E10" i="50" s="1"/>
  <c r="G10" i="50" s="1"/>
  <c r="AC11" i="27"/>
  <c r="BM10" i="41" s="1"/>
  <c r="BO10" i="41" s="1"/>
  <c r="A12" i="27"/>
  <c r="AM11" i="27"/>
  <c r="AP11" i="27"/>
  <c r="AD11" i="27"/>
  <c r="AN11" i="27"/>
  <c r="AE11" i="27"/>
  <c r="BQ10" i="41" s="1"/>
  <c r="BS10" i="41" s="1"/>
  <c r="BX11" i="27"/>
  <c r="HA10" i="41" s="1"/>
  <c r="HC10" i="41" s="1"/>
  <c r="AL11" i="27"/>
  <c r="E8" i="75"/>
  <c r="E9" i="75" s="1"/>
  <c r="C8" i="81"/>
  <c r="E8" i="81" s="1"/>
  <c r="G8" i="81" s="1"/>
  <c r="C8" i="71"/>
  <c r="E8" i="71" s="1"/>
  <c r="G8" i="71" s="1"/>
  <c r="C8" i="83"/>
  <c r="E8" i="83" s="1"/>
  <c r="G8" i="83" s="1"/>
  <c r="C8" i="88"/>
  <c r="E8" i="88" s="1"/>
  <c r="G8" i="88" s="1"/>
  <c r="C7" i="38"/>
  <c r="E7" i="38" s="1"/>
  <c r="G7" i="38" s="1"/>
  <c r="C8" i="70"/>
  <c r="E8" i="70" s="1"/>
  <c r="G8" i="70" s="1"/>
  <c r="C8" i="76"/>
  <c r="E8" i="76" s="1"/>
  <c r="G8" i="76" s="1"/>
  <c r="C8" i="51"/>
  <c r="E8" i="51" s="1"/>
  <c r="G8" i="51" s="1"/>
  <c r="B9" i="53"/>
  <c r="B10" i="53" s="1"/>
  <c r="C8" i="65"/>
  <c r="E8" i="65" s="1"/>
  <c r="G8" i="65" s="1"/>
  <c r="C8" i="36"/>
  <c r="E8" i="36" s="1"/>
  <c r="G8" i="36" s="1"/>
  <c r="C8" i="57"/>
  <c r="E8" i="57" s="1"/>
  <c r="G8" i="57" s="1"/>
  <c r="C8" i="90"/>
  <c r="E8" i="90" s="1"/>
  <c r="G8" i="90" s="1"/>
  <c r="A12" i="31"/>
  <c r="D11" i="31"/>
  <c r="C11" i="31"/>
  <c r="F15" i="48"/>
  <c r="D15" i="48"/>
  <c r="B9" i="84"/>
  <c r="B10" i="84" s="1"/>
  <c r="C8" i="25"/>
  <c r="E8" i="25" s="1"/>
  <c r="G8" i="25" s="1"/>
  <c r="E8" i="112"/>
  <c r="G8" i="112" s="1"/>
  <c r="J15" i="125"/>
  <c r="K15" i="125" s="1"/>
  <c r="BT9" i="27"/>
  <c r="BT11" i="27"/>
  <c r="GK10" i="41" s="1"/>
  <c r="GM10" i="41" s="1"/>
  <c r="B11" i="14"/>
  <c r="C10" i="14"/>
  <c r="E10" i="14" s="1"/>
  <c r="G10" i="14" s="1"/>
  <c r="C9" i="111"/>
  <c r="E9" i="111" s="1"/>
  <c r="G9" i="111" s="1"/>
  <c r="B10" i="111"/>
  <c r="C9" i="95"/>
  <c r="E9" i="95" s="1"/>
  <c r="G9" i="95" s="1"/>
  <c r="B10" i="95"/>
  <c r="C9" i="21"/>
  <c r="E9" i="21" s="1"/>
  <c r="G9" i="21" s="1"/>
  <c r="B10" i="21"/>
  <c r="C9" i="75"/>
  <c r="B10" i="75"/>
  <c r="B11" i="19"/>
  <c r="C10" i="19"/>
  <c r="E10" i="19" s="1"/>
  <c r="G10" i="19" s="1"/>
  <c r="B10" i="117"/>
  <c r="C9" i="117"/>
  <c r="E9" i="117" s="1"/>
  <c r="G9" i="117" s="1"/>
  <c r="C10" i="49"/>
  <c r="E10" i="49" s="1"/>
  <c r="G10" i="49" s="1"/>
  <c r="B11" i="49"/>
  <c r="B10" i="107"/>
  <c r="C9" i="107"/>
  <c r="E9" i="107" s="1"/>
  <c r="G9" i="107" s="1"/>
  <c r="C10" i="64"/>
  <c r="E10" i="64" s="1"/>
  <c r="G10" i="64" s="1"/>
  <c r="B11" i="64"/>
  <c r="B10" i="80"/>
  <c r="C9" i="80"/>
  <c r="E9" i="80" s="1"/>
  <c r="G9" i="80" s="1"/>
  <c r="C10" i="66"/>
  <c r="E10" i="66" s="1"/>
  <c r="G10" i="66" s="1"/>
  <c r="B11" i="66"/>
  <c r="C9" i="90"/>
  <c r="E9" i="90" s="1"/>
  <c r="G9" i="90" s="1"/>
  <c r="B10" i="90"/>
  <c r="C9" i="91"/>
  <c r="E9" i="91" s="1"/>
  <c r="G9" i="91" s="1"/>
  <c r="B10" i="91"/>
  <c r="C9" i="121"/>
  <c r="E9" i="121" s="1"/>
  <c r="G9" i="121" s="1"/>
  <c r="B10" i="121"/>
  <c r="B10" i="109"/>
  <c r="C9" i="109"/>
  <c r="E9" i="109" s="1"/>
  <c r="G9" i="109" s="1"/>
  <c r="B10" i="36"/>
  <c r="C9" i="36"/>
  <c r="E9" i="36" s="1"/>
  <c r="G9" i="36" s="1"/>
  <c r="B10" i="82"/>
  <c r="C9" i="82"/>
  <c r="E9" i="82" s="1"/>
  <c r="G9" i="82" s="1"/>
  <c r="B10" i="124"/>
  <c r="C9" i="124"/>
  <c r="E9" i="124" s="1"/>
  <c r="G9" i="124" s="1"/>
  <c r="B10" i="81"/>
  <c r="C9" i="81"/>
  <c r="E9" i="81" s="1"/>
  <c r="G9" i="81" s="1"/>
  <c r="B12" i="43"/>
  <c r="C11" i="43"/>
  <c r="E11" i="43" s="1"/>
  <c r="G11" i="43" s="1"/>
  <c r="BT10" i="27"/>
  <c r="GK9" i="41" s="1"/>
  <c r="B9" i="73"/>
  <c r="C8" i="73"/>
  <c r="E8" i="73" s="1"/>
  <c r="G8" i="73" s="1"/>
  <c r="C10" i="18"/>
  <c r="E10" i="18" s="1"/>
  <c r="G10" i="18" s="1"/>
  <c r="B11" i="18"/>
  <c r="BT8" i="27"/>
  <c r="GK5" i="41" s="1"/>
  <c r="E8" i="92"/>
  <c r="B8" i="92"/>
  <c r="B11" i="16"/>
  <c r="C10" i="16"/>
  <c r="E10" i="16" s="1"/>
  <c r="G10" i="16" s="1"/>
  <c r="C9" i="67"/>
  <c r="E9" i="67" s="1"/>
  <c r="G9" i="67" s="1"/>
  <c r="B10" i="67"/>
  <c r="B10" i="83"/>
  <c r="C9" i="83"/>
  <c r="E9" i="83" s="1"/>
  <c r="G9" i="83" s="1"/>
  <c r="B11" i="24"/>
  <c r="C10" i="24"/>
  <c r="E10" i="24" s="1"/>
  <c r="G10" i="24" s="1"/>
  <c r="B10" i="112"/>
  <c r="C9" i="112"/>
  <c r="E9" i="112" s="1"/>
  <c r="G9" i="112" s="1"/>
  <c r="C9" i="77"/>
  <c r="E9" i="77" s="1"/>
  <c r="G9" i="77" s="1"/>
  <c r="B10" i="77"/>
  <c r="B11" i="123"/>
  <c r="C10" i="123"/>
  <c r="E10" i="123" s="1"/>
  <c r="G10" i="123" s="1"/>
  <c r="B10" i="57"/>
  <c r="C9" i="57"/>
  <c r="E9" i="57" s="1"/>
  <c r="G9" i="57" s="1"/>
  <c r="B10" i="25"/>
  <c r="C9" i="25"/>
  <c r="E9" i="25" s="1"/>
  <c r="G9" i="25" s="1"/>
  <c r="B10" i="88"/>
  <c r="C9" i="88"/>
  <c r="E9" i="88" s="1"/>
  <c r="G9" i="88" s="1"/>
  <c r="B9" i="38"/>
  <c r="C8" i="38"/>
  <c r="E8" i="38" s="1"/>
  <c r="G8" i="38" s="1"/>
  <c r="B10" i="11"/>
  <c r="C11" i="11"/>
  <c r="E9" i="23"/>
  <c r="G9" i="23" s="1"/>
  <c r="C10" i="46"/>
  <c r="E10" i="46" s="1"/>
  <c r="G10" i="46" s="1"/>
  <c r="B11" i="46"/>
  <c r="B10" i="94"/>
  <c r="C9" i="94"/>
  <c r="E9" i="94" s="1"/>
  <c r="G9" i="94" s="1"/>
  <c r="B10" i="104"/>
  <c r="C9" i="104"/>
  <c r="E9" i="104" s="1"/>
  <c r="G9" i="104" s="1"/>
  <c r="C9" i="51"/>
  <c r="E9" i="51" s="1"/>
  <c r="G9" i="51" s="1"/>
  <c r="B10" i="51"/>
  <c r="B9" i="69"/>
  <c r="C8" i="69"/>
  <c r="E8" i="69" s="1"/>
  <c r="G8" i="69" s="1"/>
  <c r="E9" i="11"/>
  <c r="G9" i="11" s="1"/>
  <c r="B11" i="23"/>
  <c r="C10" i="23"/>
  <c r="C9" i="70"/>
  <c r="E9" i="70" s="1"/>
  <c r="G9" i="70" s="1"/>
  <c r="B10" i="70"/>
  <c r="B10" i="61"/>
  <c r="C9" i="61"/>
  <c r="E9" i="61" s="1"/>
  <c r="G9" i="61" s="1"/>
  <c r="B10" i="125"/>
  <c r="C9" i="125"/>
  <c r="E9" i="125" s="1"/>
  <c r="G9" i="125" s="1"/>
  <c r="B10" i="71"/>
  <c r="C9" i="71"/>
  <c r="E9" i="71" s="1"/>
  <c r="G9" i="71" s="1"/>
  <c r="B11" i="17"/>
  <c r="C10" i="17"/>
  <c r="E10" i="17" s="1"/>
  <c r="G10" i="17" s="1"/>
  <c r="B10" i="85"/>
  <c r="C9" i="85"/>
  <c r="E9" i="85" s="1"/>
  <c r="G9" i="85" s="1"/>
  <c r="C10" i="8"/>
  <c r="E9" i="8"/>
  <c r="G9" i="8" s="1"/>
  <c r="E8" i="93"/>
  <c r="B8" i="93"/>
  <c r="B11" i="22"/>
  <c r="C10" i="22"/>
  <c r="E10" i="22" s="1"/>
  <c r="G10" i="22" s="1"/>
  <c r="B10" i="3"/>
  <c r="C9" i="3"/>
  <c r="E9" i="3" s="1"/>
  <c r="G9" i="3" s="1"/>
  <c r="C10" i="48"/>
  <c r="E10" i="48" s="1"/>
  <c r="G10" i="48" s="1"/>
  <c r="B11" i="48"/>
  <c r="C9" i="76"/>
  <c r="E9" i="76" s="1"/>
  <c r="G9" i="76" s="1"/>
  <c r="B10" i="76"/>
  <c r="B10" i="119"/>
  <c r="C9" i="119"/>
  <c r="E9" i="119" s="1"/>
  <c r="G9" i="119" s="1"/>
  <c r="B10" i="96"/>
  <c r="C9" i="96"/>
  <c r="E9" i="96" s="1"/>
  <c r="G9" i="96" s="1"/>
  <c r="B10" i="110"/>
  <c r="C9" i="110"/>
  <c r="E9" i="110" s="1"/>
  <c r="G9" i="110" s="1"/>
  <c r="E10" i="60"/>
  <c r="B14" i="60"/>
  <c r="C11" i="60"/>
  <c r="E11" i="60" s="1"/>
  <c r="C9" i="65" l="1"/>
  <c r="E9" i="65" s="1"/>
  <c r="G9" i="65" s="1"/>
  <c r="B10" i="65"/>
  <c r="C14" i="87"/>
  <c r="B15" i="87"/>
  <c r="C10" i="42"/>
  <c r="E10" i="42" s="1"/>
  <c r="G10" i="42" s="1"/>
  <c r="B11" i="42"/>
  <c r="GM9" i="41"/>
  <c r="BN10" i="41"/>
  <c r="GL10" i="41"/>
  <c r="GH10" i="41"/>
  <c r="HB10" i="41"/>
  <c r="CH10" i="41"/>
  <c r="GL9" i="41"/>
  <c r="BR10" i="41"/>
  <c r="GK6" i="41"/>
  <c r="GK7" i="41" s="1"/>
  <c r="E10" i="44"/>
  <c r="C10" i="44"/>
  <c r="BR12" i="27"/>
  <c r="AJ12" i="27"/>
  <c r="BX12" i="27"/>
  <c r="GL5" i="41"/>
  <c r="GM5" i="41"/>
  <c r="C10" i="128"/>
  <c r="E10" i="128" s="1"/>
  <c r="G10" i="128" s="1"/>
  <c r="B11" i="128"/>
  <c r="BT12" i="27"/>
  <c r="B18" i="86"/>
  <c r="C18" i="86" s="1"/>
  <c r="C17" i="86"/>
  <c r="AE12" i="27"/>
  <c r="BQ11" i="41" s="1"/>
  <c r="BS11" i="41" s="1"/>
  <c r="AD12" i="27"/>
  <c r="B11" i="50"/>
  <c r="B12" i="50" s="1"/>
  <c r="A13" i="27"/>
  <c r="AN12" i="27"/>
  <c r="AL12" i="27"/>
  <c r="AM12" i="27"/>
  <c r="AP12" i="27"/>
  <c r="G8" i="75"/>
  <c r="AC12" i="27"/>
  <c r="BM11" i="41" s="1"/>
  <c r="BO11" i="41" s="1"/>
  <c r="C9" i="53"/>
  <c r="E9" i="53" s="1"/>
  <c r="G9" i="53" s="1"/>
  <c r="C9" i="84"/>
  <c r="E9" i="84" s="1"/>
  <c r="G9" i="84" s="1"/>
  <c r="F16" i="48"/>
  <c r="D16" i="48"/>
  <c r="A13" i="31"/>
  <c r="D12" i="31"/>
  <c r="C12" i="31"/>
  <c r="C10" i="53"/>
  <c r="E10" i="53" s="1"/>
  <c r="G10" i="53" s="1"/>
  <c r="B11" i="53"/>
  <c r="C10" i="124"/>
  <c r="E10" i="124" s="1"/>
  <c r="G10" i="124" s="1"/>
  <c r="B11" i="124"/>
  <c r="B11" i="95"/>
  <c r="C10" i="95"/>
  <c r="E10" i="95" s="1"/>
  <c r="G10" i="95" s="1"/>
  <c r="C10" i="90"/>
  <c r="E10" i="90" s="1"/>
  <c r="G10" i="90" s="1"/>
  <c r="B11" i="90"/>
  <c r="B11" i="117"/>
  <c r="C10" i="117"/>
  <c r="E10" i="117" s="1"/>
  <c r="G10" i="117" s="1"/>
  <c r="C10" i="80"/>
  <c r="E10" i="80" s="1"/>
  <c r="G10" i="80" s="1"/>
  <c r="B11" i="80"/>
  <c r="B12" i="64"/>
  <c r="C11" i="64"/>
  <c r="E11" i="64" s="1"/>
  <c r="G11" i="64" s="1"/>
  <c r="B11" i="125"/>
  <c r="C10" i="125"/>
  <c r="E10" i="125" s="1"/>
  <c r="G10" i="125" s="1"/>
  <c r="C10" i="88"/>
  <c r="E10" i="88" s="1"/>
  <c r="G10" i="88" s="1"/>
  <c r="B11" i="88"/>
  <c r="B11" i="112"/>
  <c r="C10" i="112"/>
  <c r="E10" i="112" s="1"/>
  <c r="G10" i="112" s="1"/>
  <c r="C10" i="36"/>
  <c r="E10" i="36" s="1"/>
  <c r="G10" i="36" s="1"/>
  <c r="B11" i="36"/>
  <c r="B12" i="66"/>
  <c r="C11" i="66"/>
  <c r="E11" i="66" s="1"/>
  <c r="G11" i="66" s="1"/>
  <c r="B12" i="19"/>
  <c r="C11" i="19"/>
  <c r="E11" i="19" s="1"/>
  <c r="G11" i="19" s="1"/>
  <c r="B11" i="82"/>
  <c r="C10" i="82"/>
  <c r="E10" i="82" s="1"/>
  <c r="G10" i="82" s="1"/>
  <c r="C9" i="73"/>
  <c r="E9" i="73" s="1"/>
  <c r="G9" i="73" s="1"/>
  <c r="B10" i="73"/>
  <c r="C10" i="67"/>
  <c r="E10" i="67" s="1"/>
  <c r="G10" i="67" s="1"/>
  <c r="B11" i="67"/>
  <c r="B11" i="111"/>
  <c r="C10" i="111"/>
  <c r="E10" i="111" s="1"/>
  <c r="G10" i="111" s="1"/>
  <c r="G8" i="93"/>
  <c r="C9" i="93"/>
  <c r="B11" i="104"/>
  <c r="C10" i="104"/>
  <c r="E10" i="104" s="1"/>
  <c r="G10" i="104" s="1"/>
  <c r="B12" i="18"/>
  <c r="C11" i="18"/>
  <c r="E11" i="18" s="1"/>
  <c r="G11" i="18" s="1"/>
  <c r="C11" i="123"/>
  <c r="E11" i="123" s="1"/>
  <c r="G11" i="123" s="1"/>
  <c r="B12" i="123"/>
  <c r="B11" i="85"/>
  <c r="C10" i="85"/>
  <c r="E10" i="85" s="1"/>
  <c r="G10" i="85" s="1"/>
  <c r="B11" i="84"/>
  <c r="C10" i="84"/>
  <c r="E10" i="84" s="1"/>
  <c r="G10" i="84" s="1"/>
  <c r="C10" i="107"/>
  <c r="E10" i="107" s="1"/>
  <c r="G10" i="107" s="1"/>
  <c r="B11" i="107"/>
  <c r="E10" i="75"/>
  <c r="G9" i="75"/>
  <c r="B11" i="91"/>
  <c r="C10" i="91"/>
  <c r="E10" i="91" s="1"/>
  <c r="G10" i="91" s="1"/>
  <c r="C10" i="109"/>
  <c r="E10" i="109" s="1"/>
  <c r="G10" i="109" s="1"/>
  <c r="B11" i="109"/>
  <c r="B11" i="94"/>
  <c r="C10" i="94"/>
  <c r="E10" i="94" s="1"/>
  <c r="G10" i="94" s="1"/>
  <c r="C11" i="17"/>
  <c r="E11" i="17" s="1"/>
  <c r="G11" i="17" s="1"/>
  <c r="B12" i="17"/>
  <c r="B11" i="75"/>
  <c r="C10" i="75"/>
  <c r="C10" i="77"/>
  <c r="E10" i="77" s="1"/>
  <c r="G10" i="77" s="1"/>
  <c r="B11" i="77"/>
  <c r="B12" i="44"/>
  <c r="E11" i="44"/>
  <c r="C11" i="44"/>
  <c r="C11" i="14"/>
  <c r="E11" i="14" s="1"/>
  <c r="G11" i="14" s="1"/>
  <c r="B12" i="14"/>
  <c r="B12" i="24"/>
  <c r="C11" i="24"/>
  <c r="E11" i="24" s="1"/>
  <c r="G11" i="24" s="1"/>
  <c r="C10" i="119"/>
  <c r="E10" i="119" s="1"/>
  <c r="G10" i="119" s="1"/>
  <c r="B11" i="119"/>
  <c r="C10" i="83"/>
  <c r="E10" i="83" s="1"/>
  <c r="G10" i="83" s="1"/>
  <c r="B11" i="83"/>
  <c r="B12" i="48"/>
  <c r="C11" i="48"/>
  <c r="E11" i="48" s="1"/>
  <c r="G11" i="48" s="1"/>
  <c r="B11" i="11"/>
  <c r="C12" i="11"/>
  <c r="B12" i="16"/>
  <c r="C11" i="16"/>
  <c r="E11" i="16" s="1"/>
  <c r="G11" i="16" s="1"/>
  <c r="B10" i="69"/>
  <c r="C9" i="69"/>
  <c r="E9" i="69" s="1"/>
  <c r="G9" i="69" s="1"/>
  <c r="E10" i="11"/>
  <c r="G10" i="11" s="1"/>
  <c r="C12" i="43"/>
  <c r="E12" i="43" s="1"/>
  <c r="G12" i="43" s="1"/>
  <c r="B13" i="43"/>
  <c r="B11" i="121"/>
  <c r="C10" i="121"/>
  <c r="E10" i="121" s="1"/>
  <c r="G10" i="121" s="1"/>
  <c r="B12" i="49"/>
  <c r="C11" i="49"/>
  <c r="E11" i="49" s="1"/>
  <c r="G11" i="49" s="1"/>
  <c r="C10" i="57"/>
  <c r="E10" i="57" s="1"/>
  <c r="G10" i="57" s="1"/>
  <c r="B11" i="57"/>
  <c r="B11" i="25"/>
  <c r="C10" i="25"/>
  <c r="E10" i="25" s="1"/>
  <c r="G10" i="25" s="1"/>
  <c r="B11" i="70"/>
  <c r="C10" i="70"/>
  <c r="E10" i="70" s="1"/>
  <c r="G10" i="70" s="1"/>
  <c r="B11" i="71"/>
  <c r="C10" i="71"/>
  <c r="E10" i="71" s="1"/>
  <c r="G10" i="71" s="1"/>
  <c r="C10" i="96"/>
  <c r="E10" i="96" s="1"/>
  <c r="G10" i="96" s="1"/>
  <c r="B11" i="96"/>
  <c r="C9" i="38"/>
  <c r="E9" i="38" s="1"/>
  <c r="G9" i="38" s="1"/>
  <c r="B10" i="38"/>
  <c r="C10" i="61"/>
  <c r="E10" i="61" s="1"/>
  <c r="G10" i="61" s="1"/>
  <c r="B11" i="61"/>
  <c r="C10" i="3"/>
  <c r="E10" i="3" s="1"/>
  <c r="G10" i="3" s="1"/>
  <c r="B11" i="3"/>
  <c r="B11" i="51"/>
  <c r="C10" i="51"/>
  <c r="E10" i="51" s="1"/>
  <c r="G10" i="51" s="1"/>
  <c r="G8" i="92"/>
  <c r="C9" i="92"/>
  <c r="C10" i="81"/>
  <c r="E10" i="81" s="1"/>
  <c r="G10" i="81" s="1"/>
  <c r="B11" i="81"/>
  <c r="C10" i="21"/>
  <c r="E10" i="21" s="1"/>
  <c r="G10" i="21" s="1"/>
  <c r="B11" i="21"/>
  <c r="B12" i="23"/>
  <c r="C11" i="23"/>
  <c r="C11" i="22"/>
  <c r="E11" i="22" s="1"/>
  <c r="G11" i="22" s="1"/>
  <c r="B12" i="22"/>
  <c r="C11" i="8"/>
  <c r="E10" i="8"/>
  <c r="G10" i="8" s="1"/>
  <c r="B11" i="76"/>
  <c r="C10" i="76"/>
  <c r="E10" i="76" s="1"/>
  <c r="G10" i="76" s="1"/>
  <c r="B12" i="46"/>
  <c r="C11" i="46"/>
  <c r="E11" i="46" s="1"/>
  <c r="G11" i="46" s="1"/>
  <c r="B11" i="110"/>
  <c r="C10" i="110"/>
  <c r="E10" i="110" s="1"/>
  <c r="G10" i="110" s="1"/>
  <c r="E10" i="23"/>
  <c r="G10" i="23" s="1"/>
  <c r="B15" i="60"/>
  <c r="B11" i="65" l="1"/>
  <c r="C10" i="65"/>
  <c r="E10" i="65" s="1"/>
  <c r="G10" i="65" s="1"/>
  <c r="C15" i="87"/>
  <c r="B16" i="87"/>
  <c r="C11" i="42"/>
  <c r="E11" i="42" s="1"/>
  <c r="G11" i="42" s="1"/>
  <c r="B12" i="42"/>
  <c r="BN11" i="41"/>
  <c r="BR11" i="41"/>
  <c r="GM6" i="41"/>
  <c r="GM7" i="41" s="1"/>
  <c r="G10" i="44"/>
  <c r="GL6" i="41"/>
  <c r="GL7" i="41" s="1"/>
  <c r="BR13" i="27"/>
  <c r="AJ13" i="27"/>
  <c r="C11" i="128"/>
  <c r="E11" i="128" s="1"/>
  <c r="G11" i="128" s="1"/>
  <c r="B12" i="128"/>
  <c r="B19" i="86"/>
  <c r="C19" i="86" s="1"/>
  <c r="C11" i="50"/>
  <c r="E11" i="50" s="1"/>
  <c r="G11" i="50" s="1"/>
  <c r="BT13" i="27"/>
  <c r="AD13" i="27"/>
  <c r="AE13" i="27"/>
  <c r="BQ12" i="41" s="1"/>
  <c r="BS12" i="41" s="1"/>
  <c r="AL13" i="27"/>
  <c r="BX13" i="27"/>
  <c r="AP13" i="27"/>
  <c r="AC13" i="27"/>
  <c r="A14" i="27"/>
  <c r="AM13" i="27"/>
  <c r="AN13" i="27"/>
  <c r="A14" i="31"/>
  <c r="D13" i="31"/>
  <c r="C13" i="31"/>
  <c r="F17" i="48"/>
  <c r="D17" i="48"/>
  <c r="B12" i="76"/>
  <c r="C11" i="76"/>
  <c r="E11" i="76" s="1"/>
  <c r="G11" i="76" s="1"/>
  <c r="C11" i="91"/>
  <c r="E11" i="91" s="1"/>
  <c r="G11" i="91" s="1"/>
  <c r="B12" i="91"/>
  <c r="C11" i="25"/>
  <c r="E11" i="25" s="1"/>
  <c r="G11" i="25" s="1"/>
  <c r="B12" i="25"/>
  <c r="B13" i="18"/>
  <c r="C12" i="18"/>
  <c r="E12" i="18" s="1"/>
  <c r="G12" i="18" s="1"/>
  <c r="B12" i="83"/>
  <c r="C11" i="83"/>
  <c r="E11" i="83" s="1"/>
  <c r="G11" i="83" s="1"/>
  <c r="B13" i="22"/>
  <c r="C12" i="22"/>
  <c r="E12" i="22" s="1"/>
  <c r="G12" i="22" s="1"/>
  <c r="B13" i="44"/>
  <c r="C12" i="44"/>
  <c r="E12" i="44"/>
  <c r="C11" i="107"/>
  <c r="E11" i="107" s="1"/>
  <c r="G11" i="107" s="1"/>
  <c r="B12" i="107"/>
  <c r="B12" i="124"/>
  <c r="C11" i="124"/>
  <c r="E11" i="124" s="1"/>
  <c r="G11" i="124" s="1"/>
  <c r="B14" i="43"/>
  <c r="C13" i="43"/>
  <c r="E13" i="43" s="1"/>
  <c r="G13" i="43" s="1"/>
  <c r="C11" i="67"/>
  <c r="E11" i="67" s="1"/>
  <c r="G11" i="67" s="1"/>
  <c r="B12" i="67"/>
  <c r="C11" i="51"/>
  <c r="E11" i="51" s="1"/>
  <c r="G11" i="51" s="1"/>
  <c r="B12" i="51"/>
  <c r="B12" i="94"/>
  <c r="C11" i="94"/>
  <c r="E11" i="94" s="1"/>
  <c r="G11" i="94" s="1"/>
  <c r="C12" i="66"/>
  <c r="E12" i="66" s="1"/>
  <c r="G12" i="66" s="1"/>
  <c r="B13" i="66"/>
  <c r="C12" i="24"/>
  <c r="E12" i="24" s="1"/>
  <c r="G12" i="24" s="1"/>
  <c r="B13" i="24"/>
  <c r="C11" i="104"/>
  <c r="E11" i="104" s="1"/>
  <c r="G11" i="104" s="1"/>
  <c r="B12" i="104"/>
  <c r="C11" i="36"/>
  <c r="E11" i="36" s="1"/>
  <c r="G11" i="36" s="1"/>
  <c r="B12" i="36"/>
  <c r="B13" i="17"/>
  <c r="C12" i="17"/>
  <c r="E12" i="17" s="1"/>
  <c r="G12" i="17" s="1"/>
  <c r="B9" i="93"/>
  <c r="E9" i="93"/>
  <c r="B12" i="80"/>
  <c r="C11" i="80"/>
  <c r="E11" i="80" s="1"/>
  <c r="G11" i="80" s="1"/>
  <c r="B12" i="53"/>
  <c r="C11" i="53"/>
  <c r="E11" i="53" s="1"/>
  <c r="G11" i="53" s="1"/>
  <c r="B13" i="50"/>
  <c r="C12" i="50"/>
  <c r="E12" i="50" s="1"/>
  <c r="G12" i="50" s="1"/>
  <c r="C11" i="84"/>
  <c r="E11" i="84" s="1"/>
  <c r="G11" i="84" s="1"/>
  <c r="B12" i="84"/>
  <c r="B12" i="125"/>
  <c r="C11" i="125"/>
  <c r="E11" i="125" s="1"/>
  <c r="G11" i="125" s="1"/>
  <c r="C11" i="95"/>
  <c r="E11" i="95" s="1"/>
  <c r="G11" i="95" s="1"/>
  <c r="B12" i="95"/>
  <c r="E11" i="75"/>
  <c r="G10" i="75"/>
  <c r="G11" i="44"/>
  <c r="E11" i="23"/>
  <c r="G11" i="23" s="1"/>
  <c r="B13" i="23"/>
  <c r="C12" i="23"/>
  <c r="C11" i="21"/>
  <c r="E11" i="21" s="1"/>
  <c r="G11" i="21" s="1"/>
  <c r="B12" i="21"/>
  <c r="B11" i="69"/>
  <c r="C10" i="69"/>
  <c r="E10" i="69" s="1"/>
  <c r="G10" i="69" s="1"/>
  <c r="C12" i="19"/>
  <c r="E12" i="19" s="1"/>
  <c r="G12" i="19" s="1"/>
  <c r="B13" i="19"/>
  <c r="C10" i="73"/>
  <c r="E10" i="73" s="1"/>
  <c r="G10" i="73" s="1"/>
  <c r="B11" i="73"/>
  <c r="B12" i="117"/>
  <c r="C11" i="117"/>
  <c r="E11" i="117" s="1"/>
  <c r="G11" i="117" s="1"/>
  <c r="B12" i="119"/>
  <c r="C11" i="119"/>
  <c r="E11" i="119" s="1"/>
  <c r="G11" i="119" s="1"/>
  <c r="C13" i="11"/>
  <c r="B12" i="11"/>
  <c r="C11" i="75"/>
  <c r="B12" i="75"/>
  <c r="C12" i="49"/>
  <c r="E12" i="49" s="1"/>
  <c r="G12" i="49" s="1"/>
  <c r="B13" i="49"/>
  <c r="E11" i="11"/>
  <c r="G11" i="11" s="1"/>
  <c r="B12" i="109"/>
  <c r="C11" i="109"/>
  <c r="E11" i="109" s="1"/>
  <c r="G11" i="109" s="1"/>
  <c r="C11" i="112"/>
  <c r="E11" i="112" s="1"/>
  <c r="G11" i="112" s="1"/>
  <c r="B12" i="112"/>
  <c r="B12" i="71"/>
  <c r="C11" i="71"/>
  <c r="E11" i="71" s="1"/>
  <c r="G11" i="71" s="1"/>
  <c r="B13" i="64"/>
  <c r="C12" i="64"/>
  <c r="E12" i="64" s="1"/>
  <c r="G12" i="64" s="1"/>
  <c r="B12" i="77"/>
  <c r="C11" i="77"/>
  <c r="E11" i="77" s="1"/>
  <c r="G11" i="77" s="1"/>
  <c r="B12" i="57"/>
  <c r="C11" i="57"/>
  <c r="E11" i="57" s="1"/>
  <c r="G11" i="57" s="1"/>
  <c r="B12" i="81"/>
  <c r="C11" i="81"/>
  <c r="E11" i="81" s="1"/>
  <c r="G11" i="81" s="1"/>
  <c r="B12" i="85"/>
  <c r="C11" i="85"/>
  <c r="E11" i="85" s="1"/>
  <c r="G11" i="85" s="1"/>
  <c r="B12" i="111"/>
  <c r="C11" i="111"/>
  <c r="E11" i="111" s="1"/>
  <c r="G11" i="111" s="1"/>
  <c r="B12" i="82"/>
  <c r="C11" i="82"/>
  <c r="E11" i="82" s="1"/>
  <c r="G11" i="82" s="1"/>
  <c r="B12" i="90"/>
  <c r="C11" i="90"/>
  <c r="E11" i="90" s="1"/>
  <c r="G11" i="90" s="1"/>
  <c r="B12" i="61"/>
  <c r="C11" i="61"/>
  <c r="E11" i="61" s="1"/>
  <c r="G11" i="61" s="1"/>
  <c r="B12" i="96"/>
  <c r="C11" i="96"/>
  <c r="E11" i="96" s="1"/>
  <c r="G11" i="96" s="1"/>
  <c r="B13" i="14"/>
  <c r="C12" i="14"/>
  <c r="E12" i="14" s="1"/>
  <c r="G12" i="14" s="1"/>
  <c r="B12" i="88"/>
  <c r="C11" i="88"/>
  <c r="E11" i="88" s="1"/>
  <c r="G11" i="88" s="1"/>
  <c r="E9" i="92"/>
  <c r="B9" i="92"/>
  <c r="C11" i="3"/>
  <c r="E11" i="3" s="1"/>
  <c r="G11" i="3" s="1"/>
  <c r="B12" i="3"/>
  <c r="C11" i="110"/>
  <c r="E11" i="110" s="1"/>
  <c r="G11" i="110" s="1"/>
  <c r="B12" i="110"/>
  <c r="C12" i="16"/>
  <c r="E12" i="16" s="1"/>
  <c r="G12" i="16" s="1"/>
  <c r="B13" i="16"/>
  <c r="C10" i="38"/>
  <c r="E10" i="38" s="1"/>
  <c r="G10" i="38" s="1"/>
  <c r="B11" i="38"/>
  <c r="C12" i="46"/>
  <c r="E12" i="46" s="1"/>
  <c r="G12" i="46" s="1"/>
  <c r="B13" i="46"/>
  <c r="C11" i="70"/>
  <c r="E11" i="70" s="1"/>
  <c r="G11" i="70" s="1"/>
  <c r="B12" i="70"/>
  <c r="C12" i="48"/>
  <c r="E12" i="48" s="1"/>
  <c r="G12" i="48" s="1"/>
  <c r="B13" i="48"/>
  <c r="C12" i="123"/>
  <c r="E12" i="123" s="1"/>
  <c r="G12" i="123" s="1"/>
  <c r="B13" i="123"/>
  <c r="C12" i="8"/>
  <c r="E11" i="8"/>
  <c r="G11" i="8" s="1"/>
  <c r="B12" i="121"/>
  <c r="C11" i="121"/>
  <c r="E11" i="121" s="1"/>
  <c r="G11" i="121" s="1"/>
  <c r="B16" i="60"/>
  <c r="C11" i="65" l="1"/>
  <c r="E11" i="65" s="1"/>
  <c r="G11" i="65" s="1"/>
  <c r="B12" i="65"/>
  <c r="C16" i="87"/>
  <c r="B19" i="87"/>
  <c r="B13" i="42"/>
  <c r="C12" i="42"/>
  <c r="E12" i="42" s="1"/>
  <c r="G12" i="42" s="1"/>
  <c r="BR12" i="41"/>
  <c r="BR14" i="27"/>
  <c r="AJ14" i="27"/>
  <c r="CG13" i="41" s="1"/>
  <c r="CI13" i="41" s="1"/>
  <c r="A31" i="126"/>
  <c r="AP14" i="27"/>
  <c r="C12" i="128"/>
  <c r="E12" i="128" s="1"/>
  <c r="G12" i="128" s="1"/>
  <c r="B13" i="128"/>
  <c r="AD14" i="27"/>
  <c r="B20" i="86"/>
  <c r="C20" i="86" s="1"/>
  <c r="AC14" i="27"/>
  <c r="BM13" i="41" s="1"/>
  <c r="BO13" i="41" s="1"/>
  <c r="BT14" i="27"/>
  <c r="GK13" i="41" s="1"/>
  <c r="GM13" i="41" s="1"/>
  <c r="BX14" i="27"/>
  <c r="HA13" i="41" s="1"/>
  <c r="HC13" i="41" s="1"/>
  <c r="A15" i="27"/>
  <c r="AM14" i="27"/>
  <c r="AE14" i="27"/>
  <c r="AN14" i="27"/>
  <c r="AL14" i="27"/>
  <c r="F18" i="48"/>
  <c r="D18" i="48"/>
  <c r="A15" i="31"/>
  <c r="D14" i="31"/>
  <c r="C14" i="31"/>
  <c r="G12" i="44"/>
  <c r="C11" i="38"/>
  <c r="E11" i="38" s="1"/>
  <c r="G11" i="38" s="1"/>
  <c r="B12" i="38"/>
  <c r="C13" i="18"/>
  <c r="E13" i="18" s="1"/>
  <c r="G13" i="18" s="1"/>
  <c r="B14" i="18"/>
  <c r="B13" i="51"/>
  <c r="C12" i="51"/>
  <c r="E12" i="51" s="1"/>
  <c r="G12" i="51" s="1"/>
  <c r="B13" i="65"/>
  <c r="C10" i="93"/>
  <c r="G9" i="93"/>
  <c r="B14" i="49"/>
  <c r="C13" i="49"/>
  <c r="E13" i="49" s="1"/>
  <c r="G13" i="49" s="1"/>
  <c r="B13" i="84"/>
  <c r="C12" i="84"/>
  <c r="E12" i="84" s="1"/>
  <c r="G12" i="84" s="1"/>
  <c r="C12" i="67"/>
  <c r="E12" i="67" s="1"/>
  <c r="G12" i="67" s="1"/>
  <c r="B13" i="67"/>
  <c r="B14" i="64"/>
  <c r="C13" i="64"/>
  <c r="E13" i="64" s="1"/>
  <c r="G13" i="64" s="1"/>
  <c r="C10" i="92"/>
  <c r="G9" i="92"/>
  <c r="B14" i="123"/>
  <c r="C13" i="123"/>
  <c r="E13" i="123" s="1"/>
  <c r="G13" i="123" s="1"/>
  <c r="B13" i="61"/>
  <c r="C12" i="61"/>
  <c r="E12" i="61" s="1"/>
  <c r="G12" i="61" s="1"/>
  <c r="C12" i="85"/>
  <c r="E12" i="85" s="1"/>
  <c r="G12" i="85" s="1"/>
  <c r="B13" i="85"/>
  <c r="B13" i="71"/>
  <c r="C12" i="71"/>
  <c r="E12" i="71" s="1"/>
  <c r="G12" i="71" s="1"/>
  <c r="C12" i="117"/>
  <c r="E12" i="117" s="1"/>
  <c r="G12" i="117" s="1"/>
  <c r="B13" i="117"/>
  <c r="B14" i="17"/>
  <c r="C13" i="17"/>
  <c r="E13" i="17" s="1"/>
  <c r="G13" i="17" s="1"/>
  <c r="B14" i="66"/>
  <c r="C13" i="66"/>
  <c r="E13" i="66" s="1"/>
  <c r="G13" i="66" s="1"/>
  <c r="C12" i="91"/>
  <c r="E12" i="91" s="1"/>
  <c r="G12" i="91" s="1"/>
  <c r="B13" i="91"/>
  <c r="C13" i="14"/>
  <c r="E13" i="14" s="1"/>
  <c r="G13" i="14" s="1"/>
  <c r="B14" i="14"/>
  <c r="B13" i="111"/>
  <c r="C12" i="111"/>
  <c r="E12" i="111" s="1"/>
  <c r="G12" i="111" s="1"/>
  <c r="E13" i="44"/>
  <c r="C13" i="44"/>
  <c r="B14" i="44"/>
  <c r="B14" i="50"/>
  <c r="C13" i="50"/>
  <c r="E13" i="50" s="1"/>
  <c r="G13" i="50" s="1"/>
  <c r="B13" i="36"/>
  <c r="C12" i="36"/>
  <c r="E12" i="36" s="1"/>
  <c r="G12" i="36" s="1"/>
  <c r="B13" i="107"/>
  <c r="C12" i="107"/>
  <c r="E12" i="107" s="1"/>
  <c r="G12" i="107" s="1"/>
  <c r="C11" i="69"/>
  <c r="E11" i="69" s="1"/>
  <c r="G11" i="69" s="1"/>
  <c r="B12" i="69"/>
  <c r="C13" i="22"/>
  <c r="E13" i="22" s="1"/>
  <c r="G13" i="22" s="1"/>
  <c r="B14" i="22"/>
  <c r="B13" i="77"/>
  <c r="C12" i="77"/>
  <c r="E12" i="77" s="1"/>
  <c r="G12" i="77" s="1"/>
  <c r="B15" i="43"/>
  <c r="C14" i="43"/>
  <c r="E14" i="43" s="1"/>
  <c r="G14" i="43" s="1"/>
  <c r="C12" i="94"/>
  <c r="E12" i="94" s="1"/>
  <c r="G12" i="94" s="1"/>
  <c r="B13" i="94"/>
  <c r="B13" i="83"/>
  <c r="C12" i="83"/>
  <c r="E12" i="83" s="1"/>
  <c r="G12" i="83" s="1"/>
  <c r="C12" i="76"/>
  <c r="E12" i="76" s="1"/>
  <c r="G12" i="76" s="1"/>
  <c r="B13" i="76"/>
  <c r="B14" i="23"/>
  <c r="C13" i="23"/>
  <c r="B14" i="48"/>
  <c r="C13" i="48"/>
  <c r="E13" i="48" s="1"/>
  <c r="G13" i="48" s="1"/>
  <c r="C12" i="90"/>
  <c r="E12" i="90" s="1"/>
  <c r="G12" i="90" s="1"/>
  <c r="B13" i="90"/>
  <c r="B12" i="73"/>
  <c r="C11" i="73"/>
  <c r="E11" i="73" s="1"/>
  <c r="G11" i="73" s="1"/>
  <c r="B13" i="81"/>
  <c r="C12" i="81"/>
  <c r="E12" i="81" s="1"/>
  <c r="G12" i="81" s="1"/>
  <c r="E12" i="75"/>
  <c r="G11" i="75"/>
  <c r="B13" i="104"/>
  <c r="C12" i="104"/>
  <c r="E12" i="104" s="1"/>
  <c r="G12" i="104" s="1"/>
  <c r="B14" i="16"/>
  <c r="C13" i="16"/>
  <c r="E13" i="16" s="1"/>
  <c r="G13" i="16" s="1"/>
  <c r="B13" i="112"/>
  <c r="C12" i="112"/>
  <c r="E12" i="112" s="1"/>
  <c r="G12" i="112" s="1"/>
  <c r="B13" i="75"/>
  <c r="C12" i="75"/>
  <c r="B13" i="124"/>
  <c r="C12" i="124"/>
  <c r="E12" i="124" s="1"/>
  <c r="G12" i="124" s="1"/>
  <c r="B13" i="96"/>
  <c r="C12" i="96"/>
  <c r="E12" i="96" s="1"/>
  <c r="G12" i="96" s="1"/>
  <c r="B13" i="119"/>
  <c r="C12" i="119"/>
  <c r="E12" i="119" s="1"/>
  <c r="G12" i="119" s="1"/>
  <c r="B13" i="121"/>
  <c r="C12" i="121"/>
  <c r="E12" i="121" s="1"/>
  <c r="G12" i="121" s="1"/>
  <c r="B13" i="3"/>
  <c r="C12" i="3"/>
  <c r="E12" i="3" s="1"/>
  <c r="G12" i="3" s="1"/>
  <c r="B14" i="19"/>
  <c r="C13" i="19"/>
  <c r="E13" i="19" s="1"/>
  <c r="G13" i="19" s="1"/>
  <c r="B13" i="21"/>
  <c r="C12" i="21"/>
  <c r="E12" i="21" s="1"/>
  <c r="G12" i="21" s="1"/>
  <c r="C12" i="25"/>
  <c r="E12" i="25" s="1"/>
  <c r="G12" i="25" s="1"/>
  <c r="B13" i="25"/>
  <c r="B13" i="110"/>
  <c r="C12" i="110"/>
  <c r="E12" i="110" s="1"/>
  <c r="G12" i="110" s="1"/>
  <c r="C13" i="8"/>
  <c r="E12" i="8"/>
  <c r="G12" i="8" s="1"/>
  <c r="C13" i="46"/>
  <c r="E13" i="46" s="1"/>
  <c r="G13" i="46" s="1"/>
  <c r="B14" i="46"/>
  <c r="B13" i="82"/>
  <c r="C12" i="82"/>
  <c r="E12" i="82" s="1"/>
  <c r="G12" i="82" s="1"/>
  <c r="C12" i="57"/>
  <c r="E12" i="57" s="1"/>
  <c r="G12" i="57" s="1"/>
  <c r="B13" i="57"/>
  <c r="E12" i="11"/>
  <c r="G12" i="11" s="1"/>
  <c r="B13" i="95"/>
  <c r="C12" i="95"/>
  <c r="E12" i="95" s="1"/>
  <c r="G12" i="95" s="1"/>
  <c r="C12" i="53"/>
  <c r="E12" i="53" s="1"/>
  <c r="G12" i="53" s="1"/>
  <c r="B13" i="53"/>
  <c r="B13" i="70"/>
  <c r="C12" i="70"/>
  <c r="E12" i="70" s="1"/>
  <c r="G12" i="70" s="1"/>
  <c r="C12" i="109"/>
  <c r="E12" i="109" s="1"/>
  <c r="G12" i="109" s="1"/>
  <c r="B13" i="109"/>
  <c r="C14" i="11"/>
  <c r="B13" i="11"/>
  <c r="B13" i="125"/>
  <c r="C12" i="125"/>
  <c r="E12" i="125" s="1"/>
  <c r="G12" i="125" s="1"/>
  <c r="C12" i="88"/>
  <c r="E12" i="88" s="1"/>
  <c r="G12" i="88" s="1"/>
  <c r="B13" i="88"/>
  <c r="E12" i="23"/>
  <c r="G12" i="23" s="1"/>
  <c r="B13" i="80"/>
  <c r="C12" i="80"/>
  <c r="E12" i="80" s="1"/>
  <c r="G12" i="80" s="1"/>
  <c r="B14" i="24"/>
  <c r="C13" i="24"/>
  <c r="E13" i="24" s="1"/>
  <c r="G13" i="24" s="1"/>
  <c r="B17" i="60"/>
  <c r="C12" i="65" l="1"/>
  <c r="E12" i="65" s="1"/>
  <c r="G12" i="65" s="1"/>
  <c r="C19" i="87"/>
  <c r="B20" i="87"/>
  <c r="C13" i="42"/>
  <c r="E13" i="42" s="1"/>
  <c r="G13" i="42" s="1"/>
  <c r="B14" i="42"/>
  <c r="CH13" i="41"/>
  <c r="HB13" i="41"/>
  <c r="GL13" i="41"/>
  <c r="BN13" i="41"/>
  <c r="BQ13" i="41"/>
  <c r="BS13" i="41" s="1"/>
  <c r="AC15" i="27"/>
  <c r="BR15" i="27"/>
  <c r="GG14" i="41" s="1"/>
  <c r="GI14" i="41" s="1"/>
  <c r="AJ15" i="27"/>
  <c r="A16" i="27"/>
  <c r="AL15" i="27"/>
  <c r="AD15" i="27"/>
  <c r="AN15" i="27"/>
  <c r="B14" i="128"/>
  <c r="C13" i="128"/>
  <c r="E13" i="128" s="1"/>
  <c r="G13" i="128" s="1"/>
  <c r="AE15" i="27"/>
  <c r="BQ14" i="41" s="1"/>
  <c r="BS14" i="41" s="1"/>
  <c r="BX15" i="27"/>
  <c r="AM15" i="27"/>
  <c r="BT15" i="27"/>
  <c r="AP15" i="27"/>
  <c r="B23" i="86"/>
  <c r="C23" i="86" s="1"/>
  <c r="F19" i="48"/>
  <c r="D19" i="48"/>
  <c r="A16" i="31"/>
  <c r="D15" i="31"/>
  <c r="C15" i="31"/>
  <c r="J19" i="125"/>
  <c r="K19" i="125" s="1"/>
  <c r="E13" i="23"/>
  <c r="G13" i="23" s="1"/>
  <c r="E13" i="75"/>
  <c r="G12" i="75"/>
  <c r="C14" i="22"/>
  <c r="E14" i="22" s="1"/>
  <c r="G14" i="22" s="1"/>
  <c r="B15" i="22"/>
  <c r="B15" i="50"/>
  <c r="C14" i="50"/>
  <c r="E14" i="50" s="1"/>
  <c r="G14" i="50" s="1"/>
  <c r="C13" i="81"/>
  <c r="E13" i="81" s="1"/>
  <c r="G13" i="81" s="1"/>
  <c r="B14" i="81"/>
  <c r="B15" i="14"/>
  <c r="C14" i="14"/>
  <c r="E14" i="14" s="1"/>
  <c r="G14" i="14" s="1"/>
  <c r="C13" i="96"/>
  <c r="E13" i="96" s="1"/>
  <c r="G13" i="96" s="1"/>
  <c r="B14" i="96"/>
  <c r="C13" i="83"/>
  <c r="E13" i="83" s="1"/>
  <c r="G13" i="83" s="1"/>
  <c r="B14" i="83"/>
  <c r="B14" i="61"/>
  <c r="C13" i="61"/>
  <c r="E13" i="61" s="1"/>
  <c r="G13" i="61" s="1"/>
  <c r="C13" i="75"/>
  <c r="B14" i="75"/>
  <c r="C13" i="85"/>
  <c r="E13" i="85" s="1"/>
  <c r="G13" i="85" s="1"/>
  <c r="B14" i="85"/>
  <c r="B14" i="110"/>
  <c r="C13" i="110"/>
  <c r="E13" i="110" s="1"/>
  <c r="G13" i="110" s="1"/>
  <c r="C13" i="25"/>
  <c r="E13" i="25" s="1"/>
  <c r="G13" i="25" s="1"/>
  <c r="B14" i="25"/>
  <c r="B15" i="123"/>
  <c r="C14" i="123"/>
  <c r="E14" i="123" s="1"/>
  <c r="G14" i="123" s="1"/>
  <c r="B15" i="46"/>
  <c r="C14" i="46"/>
  <c r="E14" i="46" s="1"/>
  <c r="G14" i="46" s="1"/>
  <c r="C14" i="19"/>
  <c r="E14" i="19" s="1"/>
  <c r="G14" i="19" s="1"/>
  <c r="B15" i="19"/>
  <c r="B14" i="3"/>
  <c r="C13" i="3"/>
  <c r="E13" i="3" s="1"/>
  <c r="G13" i="3" s="1"/>
  <c r="B14" i="112"/>
  <c r="C13" i="112"/>
  <c r="E13" i="112" s="1"/>
  <c r="G13" i="112" s="1"/>
  <c r="B13" i="73"/>
  <c r="C12" i="73"/>
  <c r="E12" i="73" s="1"/>
  <c r="G12" i="73" s="1"/>
  <c r="B13" i="69"/>
  <c r="C12" i="69"/>
  <c r="E12" i="69" s="1"/>
  <c r="G12" i="69" s="1"/>
  <c r="C13" i="51"/>
  <c r="E13" i="51" s="1"/>
  <c r="G13" i="51" s="1"/>
  <c r="B14" i="51"/>
  <c r="B14" i="76"/>
  <c r="C13" i="76"/>
  <c r="E13" i="76" s="1"/>
  <c r="G13" i="76" s="1"/>
  <c r="C14" i="16"/>
  <c r="E14" i="16" s="1"/>
  <c r="G14" i="16" s="1"/>
  <c r="B15" i="16"/>
  <c r="E10" i="92"/>
  <c r="B10" i="92"/>
  <c r="B14" i="71"/>
  <c r="C13" i="71"/>
  <c r="E13" i="71" s="1"/>
  <c r="G13" i="71" s="1"/>
  <c r="C13" i="119"/>
  <c r="E13" i="119" s="1"/>
  <c r="G13" i="119" s="1"/>
  <c r="B14" i="119"/>
  <c r="B14" i="95"/>
  <c r="C13" i="95"/>
  <c r="E13" i="95" s="1"/>
  <c r="G13" i="95" s="1"/>
  <c r="B14" i="67"/>
  <c r="C13" i="67"/>
  <c r="E13" i="67" s="1"/>
  <c r="G13" i="67" s="1"/>
  <c r="C13" i="94"/>
  <c r="E13" i="94" s="1"/>
  <c r="G13" i="94" s="1"/>
  <c r="B14" i="94"/>
  <c r="B15" i="44"/>
  <c r="E14" i="44"/>
  <c r="C14" i="44"/>
  <c r="B15" i="18"/>
  <c r="C14" i="18"/>
  <c r="E14" i="18" s="1"/>
  <c r="G14" i="18" s="1"/>
  <c r="E13" i="8"/>
  <c r="G13" i="8" s="1"/>
  <c r="C14" i="8"/>
  <c r="B14" i="121"/>
  <c r="C13" i="121"/>
  <c r="E13" i="121" s="1"/>
  <c r="G13" i="121" s="1"/>
  <c r="C14" i="66"/>
  <c r="E14" i="66" s="1"/>
  <c r="G14" i="66" s="1"/>
  <c r="B15" i="66"/>
  <c r="C13" i="65"/>
  <c r="E13" i="65" s="1"/>
  <c r="G13" i="65" s="1"/>
  <c r="B14" i="65"/>
  <c r="B14" i="57"/>
  <c r="C13" i="57"/>
  <c r="E13" i="57" s="1"/>
  <c r="G13" i="57" s="1"/>
  <c r="B14" i="124"/>
  <c r="C13" i="124"/>
  <c r="E13" i="124" s="1"/>
  <c r="G13" i="124" s="1"/>
  <c r="G13" i="44"/>
  <c r="C14" i="64"/>
  <c r="E14" i="64" s="1"/>
  <c r="G14" i="64" s="1"/>
  <c r="B15" i="64"/>
  <c r="C13" i="84"/>
  <c r="E13" i="84" s="1"/>
  <c r="G13" i="84" s="1"/>
  <c r="B14" i="84"/>
  <c r="C13" i="70"/>
  <c r="E13" i="70" s="1"/>
  <c r="G13" i="70" s="1"/>
  <c r="B14" i="70"/>
  <c r="C13" i="90"/>
  <c r="E13" i="90" s="1"/>
  <c r="G13" i="90" s="1"/>
  <c r="B14" i="90"/>
  <c r="B15" i="17"/>
  <c r="C14" i="17"/>
  <c r="E14" i="17" s="1"/>
  <c r="G14" i="17" s="1"/>
  <c r="B14" i="111"/>
  <c r="C13" i="111"/>
  <c r="E13" i="111" s="1"/>
  <c r="G13" i="111" s="1"/>
  <c r="B14" i="88"/>
  <c r="C13" i="88"/>
  <c r="E13" i="88" s="1"/>
  <c r="G13" i="88" s="1"/>
  <c r="C13" i="80"/>
  <c r="E13" i="80" s="1"/>
  <c r="G13" i="80" s="1"/>
  <c r="B14" i="80"/>
  <c r="B14" i="82"/>
  <c r="C13" i="82"/>
  <c r="E13" i="82" s="1"/>
  <c r="G13" i="82" s="1"/>
  <c r="C13" i="107"/>
  <c r="E13" i="107" s="1"/>
  <c r="G13" i="107" s="1"/>
  <c r="B14" i="107"/>
  <c r="B14" i="125"/>
  <c r="C13" i="125"/>
  <c r="E13" i="125" s="1"/>
  <c r="G13" i="125" s="1"/>
  <c r="B14" i="91"/>
  <c r="C13" i="91"/>
  <c r="E13" i="91" s="1"/>
  <c r="G13" i="91" s="1"/>
  <c r="C14" i="49"/>
  <c r="E14" i="49" s="1"/>
  <c r="G14" i="49" s="1"/>
  <c r="B15" i="49"/>
  <c r="C12" i="38"/>
  <c r="E12" i="38" s="1"/>
  <c r="G12" i="38" s="1"/>
  <c r="B13" i="38"/>
  <c r="B14" i="109"/>
  <c r="C13" i="109"/>
  <c r="E13" i="109" s="1"/>
  <c r="G13" i="109" s="1"/>
  <c r="B14" i="77"/>
  <c r="C13" i="77"/>
  <c r="E13" i="77" s="1"/>
  <c r="G13" i="77" s="1"/>
  <c r="E13" i="11"/>
  <c r="G13" i="11" s="1"/>
  <c r="B14" i="104"/>
  <c r="C13" i="104"/>
  <c r="E13" i="104" s="1"/>
  <c r="G13" i="104" s="1"/>
  <c r="C15" i="43"/>
  <c r="E15" i="43" s="1"/>
  <c r="G15" i="43" s="1"/>
  <c r="B16" i="43"/>
  <c r="C13" i="36"/>
  <c r="E13" i="36" s="1"/>
  <c r="G13" i="36" s="1"/>
  <c r="B14" i="36"/>
  <c r="B14" i="117"/>
  <c r="C13" i="117"/>
  <c r="E13" i="117" s="1"/>
  <c r="G13" i="117" s="1"/>
  <c r="C13" i="21"/>
  <c r="E13" i="21" s="1"/>
  <c r="G13" i="21" s="1"/>
  <c r="B14" i="21"/>
  <c r="B10" i="93"/>
  <c r="E10" i="93"/>
  <c r="B15" i="23"/>
  <c r="C14" i="23"/>
  <c r="E14" i="23" s="1"/>
  <c r="G14" i="23" s="1"/>
  <c r="C14" i="24"/>
  <c r="E14" i="24" s="1"/>
  <c r="G14" i="24" s="1"/>
  <c r="B15" i="24"/>
  <c r="B14" i="11"/>
  <c r="C15" i="11"/>
  <c r="C13" i="53"/>
  <c r="E13" i="53" s="1"/>
  <c r="G13" i="53" s="1"/>
  <c r="B14" i="53"/>
  <c r="C14" i="48"/>
  <c r="E14" i="48" s="1"/>
  <c r="G14" i="48" s="1"/>
  <c r="B15" i="48"/>
  <c r="B18" i="60"/>
  <c r="C20" i="87" l="1"/>
  <c r="B21" i="87"/>
  <c r="C14" i="42"/>
  <c r="E14" i="42" s="1"/>
  <c r="G14" i="42" s="1"/>
  <c r="B15" i="42"/>
  <c r="GH14" i="41"/>
  <c r="BR14" i="41"/>
  <c r="BR13" i="41"/>
  <c r="AE16" i="27"/>
  <c r="BR16" i="27"/>
  <c r="AJ16" i="27"/>
  <c r="AP16" i="27"/>
  <c r="BT16" i="27"/>
  <c r="BX16" i="27"/>
  <c r="A17" i="27"/>
  <c r="AL16" i="27"/>
  <c r="AM16" i="27"/>
  <c r="AC16" i="27"/>
  <c r="AN16" i="27"/>
  <c r="C14" i="128"/>
  <c r="E14" i="128" s="1"/>
  <c r="G14" i="128" s="1"/>
  <c r="B15" i="128"/>
  <c r="AD16" i="27"/>
  <c r="B24" i="86"/>
  <c r="A17" i="31"/>
  <c r="D16" i="31"/>
  <c r="C16" i="31"/>
  <c r="F20" i="48"/>
  <c r="D20" i="48"/>
  <c r="J20" i="125"/>
  <c r="K20" i="125" s="1"/>
  <c r="G14" i="44"/>
  <c r="B15" i="51"/>
  <c r="C14" i="51"/>
  <c r="E14" i="51" s="1"/>
  <c r="G14" i="51" s="1"/>
  <c r="C15" i="44"/>
  <c r="B16" i="44"/>
  <c r="E15" i="44"/>
  <c r="B15" i="95"/>
  <c r="C14" i="95"/>
  <c r="E14" i="95" s="1"/>
  <c r="G14" i="95" s="1"/>
  <c r="B15" i="119"/>
  <c r="C14" i="119"/>
  <c r="E14" i="119" s="1"/>
  <c r="G14" i="119" s="1"/>
  <c r="G13" i="75"/>
  <c r="E14" i="75"/>
  <c r="B15" i="75"/>
  <c r="C14" i="75"/>
  <c r="B15" i="57"/>
  <c r="C14" i="57"/>
  <c r="E14" i="57" s="1"/>
  <c r="G14" i="57" s="1"/>
  <c r="B16" i="14"/>
  <c r="C15" i="14"/>
  <c r="E15" i="14" s="1"/>
  <c r="G15" i="14" s="1"/>
  <c r="B15" i="90"/>
  <c r="C14" i="90"/>
  <c r="E14" i="90" s="1"/>
  <c r="G14" i="90" s="1"/>
  <c r="C14" i="121"/>
  <c r="E14" i="121" s="1"/>
  <c r="G14" i="121" s="1"/>
  <c r="B15" i="121"/>
  <c r="C14" i="94"/>
  <c r="E14" i="94" s="1"/>
  <c r="G14" i="94" s="1"/>
  <c r="B15" i="94"/>
  <c r="B15" i="81"/>
  <c r="C14" i="81"/>
  <c r="E14" i="81" s="1"/>
  <c r="G14" i="81" s="1"/>
  <c r="E14" i="11"/>
  <c r="G14" i="11" s="1"/>
  <c r="C14" i="117"/>
  <c r="E14" i="117" s="1"/>
  <c r="G14" i="117" s="1"/>
  <c r="B15" i="117"/>
  <c r="C14" i="82"/>
  <c r="E14" i="82" s="1"/>
  <c r="G14" i="82" s="1"/>
  <c r="B15" i="82"/>
  <c r="C15" i="8"/>
  <c r="E14" i="8"/>
  <c r="G14" i="8" s="1"/>
  <c r="B15" i="71"/>
  <c r="C14" i="71"/>
  <c r="E14" i="71" s="1"/>
  <c r="G14" i="71" s="1"/>
  <c r="B15" i="21"/>
  <c r="C14" i="21"/>
  <c r="E14" i="21" s="1"/>
  <c r="G14" i="21" s="1"/>
  <c r="B15" i="84"/>
  <c r="C14" i="84"/>
  <c r="E14" i="84" s="1"/>
  <c r="G14" i="84" s="1"/>
  <c r="B15" i="88"/>
  <c r="C14" i="88"/>
  <c r="E14" i="88" s="1"/>
  <c r="G14" i="88" s="1"/>
  <c r="C14" i="110"/>
  <c r="E14" i="110" s="1"/>
  <c r="G14" i="110" s="1"/>
  <c r="B15" i="110"/>
  <c r="B15" i="80"/>
  <c r="C14" i="80"/>
  <c r="E14" i="80" s="1"/>
  <c r="G14" i="80" s="1"/>
  <c r="G10" i="92"/>
  <c r="C11" i="92"/>
  <c r="B16" i="19"/>
  <c r="C15" i="19"/>
  <c r="E15" i="19" s="1"/>
  <c r="G15" i="19" s="1"/>
  <c r="C13" i="69"/>
  <c r="E13" i="69" s="1"/>
  <c r="G13" i="69" s="1"/>
  <c r="B14" i="69"/>
  <c r="B15" i="3"/>
  <c r="C14" i="3"/>
  <c r="E14" i="3" s="1"/>
  <c r="G14" i="3" s="1"/>
  <c r="B15" i="36"/>
  <c r="C14" i="36"/>
  <c r="E14" i="36" s="1"/>
  <c r="G14" i="36" s="1"/>
  <c r="C15" i="64"/>
  <c r="E15" i="64" s="1"/>
  <c r="G15" i="64" s="1"/>
  <c r="B16" i="64"/>
  <c r="B15" i="65"/>
  <c r="C14" i="65"/>
  <c r="E14" i="65" s="1"/>
  <c r="G14" i="65" s="1"/>
  <c r="C15" i="50"/>
  <c r="E15" i="50" s="1"/>
  <c r="G15" i="50" s="1"/>
  <c r="B16" i="50"/>
  <c r="B15" i="107"/>
  <c r="C14" i="107"/>
  <c r="E14" i="107" s="1"/>
  <c r="G14" i="107" s="1"/>
  <c r="C14" i="111"/>
  <c r="E14" i="111" s="1"/>
  <c r="G14" i="111" s="1"/>
  <c r="B15" i="111"/>
  <c r="B16" i="16"/>
  <c r="C15" i="16"/>
  <c r="E15" i="16" s="1"/>
  <c r="G15" i="16" s="1"/>
  <c r="C15" i="46"/>
  <c r="E15" i="46" s="1"/>
  <c r="G15" i="46" s="1"/>
  <c r="B16" i="46"/>
  <c r="B16" i="17"/>
  <c r="C15" i="17"/>
  <c r="E15" i="17" s="1"/>
  <c r="G15" i="17" s="1"/>
  <c r="B15" i="11"/>
  <c r="E15" i="11" s="1"/>
  <c r="G15" i="11" s="1"/>
  <c r="C16" i="11"/>
  <c r="C14" i="91"/>
  <c r="E14" i="91" s="1"/>
  <c r="G14" i="91" s="1"/>
  <c r="B15" i="91"/>
  <c r="B15" i="124"/>
  <c r="C14" i="124"/>
  <c r="E14" i="124" s="1"/>
  <c r="G14" i="124" s="1"/>
  <c r="C15" i="18"/>
  <c r="E15" i="18" s="1"/>
  <c r="G15" i="18" s="1"/>
  <c r="B16" i="18"/>
  <c r="C14" i="67"/>
  <c r="E14" i="67" s="1"/>
  <c r="G14" i="67" s="1"/>
  <c r="B15" i="67"/>
  <c r="C13" i="38"/>
  <c r="E13" i="38" s="1"/>
  <c r="G13" i="38" s="1"/>
  <c r="B14" i="38"/>
  <c r="B16" i="23"/>
  <c r="C15" i="23"/>
  <c r="C11" i="93"/>
  <c r="G10" i="93"/>
  <c r="B17" i="43"/>
  <c r="C16" i="43"/>
  <c r="E16" i="43" s="1"/>
  <c r="G16" i="43" s="1"/>
  <c r="B15" i="96"/>
  <c r="C14" i="96"/>
  <c r="E14" i="96" s="1"/>
  <c r="G14" i="96" s="1"/>
  <c r="B14" i="73"/>
  <c r="C13" i="73"/>
  <c r="E13" i="73" s="1"/>
  <c r="G13" i="73" s="1"/>
  <c r="C15" i="123"/>
  <c r="E15" i="123" s="1"/>
  <c r="G15" i="123" s="1"/>
  <c r="B16" i="123"/>
  <c r="B15" i="85"/>
  <c r="C14" i="85"/>
  <c r="E14" i="85" s="1"/>
  <c r="G14" i="85" s="1"/>
  <c r="B15" i="61"/>
  <c r="C14" i="61"/>
  <c r="E14" i="61" s="1"/>
  <c r="G14" i="61" s="1"/>
  <c r="C14" i="104"/>
  <c r="E14" i="104" s="1"/>
  <c r="G14" i="104" s="1"/>
  <c r="B15" i="104"/>
  <c r="B16" i="48"/>
  <c r="C15" i="48"/>
  <c r="E15" i="48" s="1"/>
  <c r="G15" i="48" s="1"/>
  <c r="B16" i="24"/>
  <c r="C15" i="24"/>
  <c r="E15" i="24" s="1"/>
  <c r="G15" i="24" s="1"/>
  <c r="B16" i="49"/>
  <c r="C15" i="49"/>
  <c r="E15" i="49" s="1"/>
  <c r="G15" i="49" s="1"/>
  <c r="B15" i="53"/>
  <c r="C14" i="53"/>
  <c r="E14" i="53" s="1"/>
  <c r="G14" i="53" s="1"/>
  <c r="B15" i="76"/>
  <c r="C14" i="76"/>
  <c r="E14" i="76" s="1"/>
  <c r="G14" i="76" s="1"/>
  <c r="B15" i="83"/>
  <c r="C14" i="83"/>
  <c r="E14" i="83" s="1"/>
  <c r="G14" i="83" s="1"/>
  <c r="B16" i="22"/>
  <c r="C15" i="22"/>
  <c r="E15" i="22" s="1"/>
  <c r="G15" i="22" s="1"/>
  <c r="C14" i="77"/>
  <c r="E14" i="77" s="1"/>
  <c r="G14" i="77" s="1"/>
  <c r="B15" i="77"/>
  <c r="C14" i="125"/>
  <c r="E14" i="125" s="1"/>
  <c r="G14" i="125" s="1"/>
  <c r="B15" i="125"/>
  <c r="B15" i="70"/>
  <c r="C14" i="70"/>
  <c r="E14" i="70" s="1"/>
  <c r="G14" i="70" s="1"/>
  <c r="C14" i="112"/>
  <c r="E14" i="112" s="1"/>
  <c r="G14" i="112" s="1"/>
  <c r="B15" i="112"/>
  <c r="B15" i="25"/>
  <c r="C14" i="25"/>
  <c r="E14" i="25" s="1"/>
  <c r="G14" i="25" s="1"/>
  <c r="B15" i="109"/>
  <c r="C14" i="109"/>
  <c r="E14" i="109" s="1"/>
  <c r="G14" i="109" s="1"/>
  <c r="B16" i="66"/>
  <c r="C15" i="66"/>
  <c r="E15" i="66" s="1"/>
  <c r="G15" i="66" s="1"/>
  <c r="B19" i="60"/>
  <c r="G15" i="44" l="1"/>
  <c r="C21" i="87"/>
  <c r="B22" i="87"/>
  <c r="C15" i="42"/>
  <c r="E15" i="42" s="1"/>
  <c r="G15" i="42" s="1"/>
  <c r="B16" i="42"/>
  <c r="BQ15" i="41"/>
  <c r="BS15" i="41" s="1"/>
  <c r="BS16" i="41" s="1"/>
  <c r="AM17" i="27"/>
  <c r="A18" i="27"/>
  <c r="BR17" i="27"/>
  <c r="AJ17" i="27"/>
  <c r="AE17" i="27"/>
  <c r="BQ18" i="41" s="1"/>
  <c r="BS18" i="41" s="1"/>
  <c r="AL17" i="27"/>
  <c r="AD17" i="27"/>
  <c r="AN17" i="27"/>
  <c r="AP17" i="27"/>
  <c r="BT17" i="27"/>
  <c r="AC17" i="27"/>
  <c r="BX17" i="27"/>
  <c r="B16" i="128"/>
  <c r="C15" i="128"/>
  <c r="E15" i="128" s="1"/>
  <c r="G15" i="128" s="1"/>
  <c r="B25" i="86"/>
  <c r="C24" i="86"/>
  <c r="A18" i="31"/>
  <c r="D17" i="31"/>
  <c r="C17" i="31"/>
  <c r="F21" i="48"/>
  <c r="D21" i="48"/>
  <c r="J21" i="125"/>
  <c r="K21" i="125" s="1"/>
  <c r="B15" i="38"/>
  <c r="C14" i="38"/>
  <c r="E14" i="38" s="1"/>
  <c r="G14" i="38" s="1"/>
  <c r="B16" i="94"/>
  <c r="C15" i="94"/>
  <c r="E15" i="94" s="1"/>
  <c r="G15" i="94" s="1"/>
  <c r="C15" i="70"/>
  <c r="E15" i="70" s="1"/>
  <c r="G15" i="70" s="1"/>
  <c r="B16" i="70"/>
  <c r="E15" i="8"/>
  <c r="G15" i="8" s="1"/>
  <c r="C16" i="8"/>
  <c r="B16" i="77"/>
  <c r="C15" i="77"/>
  <c r="E15" i="77" s="1"/>
  <c r="G15" i="77" s="1"/>
  <c r="B16" i="104"/>
  <c r="C15" i="104"/>
  <c r="E15" i="104" s="1"/>
  <c r="G15" i="104" s="1"/>
  <c r="B16" i="11"/>
  <c r="C17" i="11"/>
  <c r="B17" i="19"/>
  <c r="C16" i="19"/>
  <c r="E16" i="19" s="1"/>
  <c r="G16" i="19" s="1"/>
  <c r="C15" i="109"/>
  <c r="E15" i="109" s="1"/>
  <c r="G15" i="109" s="1"/>
  <c r="B16" i="109"/>
  <c r="C15" i="107"/>
  <c r="E15" i="107" s="1"/>
  <c r="G15" i="107" s="1"/>
  <c r="B16" i="107"/>
  <c r="E11" i="92"/>
  <c r="B11" i="92"/>
  <c r="C15" i="88"/>
  <c r="E15" i="88" s="1"/>
  <c r="G15" i="88" s="1"/>
  <c r="B16" i="88"/>
  <c r="C15" i="95"/>
  <c r="E15" i="95" s="1"/>
  <c r="G15" i="95" s="1"/>
  <c r="B16" i="95"/>
  <c r="C15" i="124"/>
  <c r="E15" i="124" s="1"/>
  <c r="G15" i="124" s="1"/>
  <c r="B16" i="124"/>
  <c r="AP18" i="27"/>
  <c r="B16" i="121"/>
  <c r="C15" i="121"/>
  <c r="E15" i="121" s="1"/>
  <c r="G15" i="121" s="1"/>
  <c r="C15" i="57"/>
  <c r="E15" i="57" s="1"/>
  <c r="G15" i="57" s="1"/>
  <c r="B16" i="57"/>
  <c r="B16" i="84"/>
  <c r="C15" i="84"/>
  <c r="E15" i="84" s="1"/>
  <c r="G15" i="84" s="1"/>
  <c r="B17" i="50"/>
  <c r="C16" i="50"/>
  <c r="E16" i="50" s="1"/>
  <c r="G16" i="50" s="1"/>
  <c r="C16" i="17"/>
  <c r="E16" i="17" s="1"/>
  <c r="G16" i="17" s="1"/>
  <c r="B17" i="17"/>
  <c r="C15" i="3"/>
  <c r="E15" i="3" s="1"/>
  <c r="G15" i="3" s="1"/>
  <c r="B16" i="3"/>
  <c r="B16" i="117"/>
  <c r="C15" i="117"/>
  <c r="E15" i="117" s="1"/>
  <c r="G15" i="117" s="1"/>
  <c r="B16" i="91"/>
  <c r="C15" i="91"/>
  <c r="E15" i="91" s="1"/>
  <c r="G15" i="91" s="1"/>
  <c r="C15" i="61"/>
  <c r="E15" i="61" s="1"/>
  <c r="G15" i="61" s="1"/>
  <c r="B16" i="61"/>
  <c r="B16" i="25"/>
  <c r="C15" i="25"/>
  <c r="E15" i="25" s="1"/>
  <c r="G15" i="25" s="1"/>
  <c r="B17" i="22"/>
  <c r="C16" i="22"/>
  <c r="E16" i="22" s="1"/>
  <c r="G16" i="22" s="1"/>
  <c r="B16" i="96"/>
  <c r="C15" i="96"/>
  <c r="E15" i="96" s="1"/>
  <c r="G15" i="96" s="1"/>
  <c r="E11" i="93"/>
  <c r="B11" i="93"/>
  <c r="B17" i="44"/>
  <c r="C16" i="44"/>
  <c r="E16" i="44"/>
  <c r="C15" i="80"/>
  <c r="E15" i="80" s="1"/>
  <c r="G15" i="80" s="1"/>
  <c r="B16" i="80"/>
  <c r="C16" i="48"/>
  <c r="E16" i="48" s="1"/>
  <c r="G16" i="48" s="1"/>
  <c r="B17" i="48"/>
  <c r="B17" i="23"/>
  <c r="C16" i="23"/>
  <c r="C14" i="69"/>
  <c r="E14" i="69" s="1"/>
  <c r="G14" i="69" s="1"/>
  <c r="B15" i="69"/>
  <c r="C15" i="21"/>
  <c r="E15" i="21" s="1"/>
  <c r="G15" i="21" s="1"/>
  <c r="B16" i="21"/>
  <c r="B16" i="75"/>
  <c r="C15" i="75"/>
  <c r="C15" i="119"/>
  <c r="E15" i="119" s="1"/>
  <c r="G15" i="119" s="1"/>
  <c r="B16" i="119"/>
  <c r="B17" i="64"/>
  <c r="C16" i="64"/>
  <c r="E16" i="64" s="1"/>
  <c r="G16" i="64" s="1"/>
  <c r="B16" i="36"/>
  <c r="C15" i="36"/>
  <c r="E15" i="36" s="1"/>
  <c r="G15" i="36" s="1"/>
  <c r="B17" i="18"/>
  <c r="C16" i="18"/>
  <c r="E16" i="18" s="1"/>
  <c r="G16" i="18" s="1"/>
  <c r="C15" i="90"/>
  <c r="E15" i="90" s="1"/>
  <c r="G15" i="90" s="1"/>
  <c r="B16" i="90"/>
  <c r="C14" i="73"/>
  <c r="E14" i="73" s="1"/>
  <c r="G14" i="73" s="1"/>
  <c r="B15" i="73"/>
  <c r="C16" i="14"/>
  <c r="E16" i="14" s="1"/>
  <c r="G16" i="14" s="1"/>
  <c r="B17" i="14"/>
  <c r="B16" i="125"/>
  <c r="C15" i="125"/>
  <c r="E15" i="125" s="1"/>
  <c r="G15" i="125" s="1"/>
  <c r="B16" i="53"/>
  <c r="C15" i="53"/>
  <c r="E15" i="53" s="1"/>
  <c r="G15" i="53" s="1"/>
  <c r="E15" i="23"/>
  <c r="G15" i="23" s="1"/>
  <c r="C16" i="46"/>
  <c r="E16" i="46" s="1"/>
  <c r="G16" i="46" s="1"/>
  <c r="B17" i="46"/>
  <c r="C16" i="49"/>
  <c r="E16" i="49" s="1"/>
  <c r="G16" i="49" s="1"/>
  <c r="B17" i="49"/>
  <c r="B16" i="112"/>
  <c r="C15" i="112"/>
  <c r="E15" i="112" s="1"/>
  <c r="G15" i="112" s="1"/>
  <c r="B17" i="123"/>
  <c r="C16" i="123"/>
  <c r="E16" i="123" s="1"/>
  <c r="G16" i="123" s="1"/>
  <c r="B16" i="81"/>
  <c r="C15" i="81"/>
  <c r="E15" i="81" s="1"/>
  <c r="G15" i="81" s="1"/>
  <c r="B18" i="43"/>
  <c r="C17" i="43"/>
  <c r="E17" i="43" s="1"/>
  <c r="G17" i="43" s="1"/>
  <c r="B16" i="82"/>
  <c r="C15" i="82"/>
  <c r="E15" i="82" s="1"/>
  <c r="G15" i="82" s="1"/>
  <c r="B16" i="67"/>
  <c r="C15" i="67"/>
  <c r="E15" i="67" s="1"/>
  <c r="G15" i="67" s="1"/>
  <c r="B16" i="85"/>
  <c r="C15" i="85"/>
  <c r="E15" i="85" s="1"/>
  <c r="G15" i="85" s="1"/>
  <c r="C16" i="66"/>
  <c r="E16" i="66" s="1"/>
  <c r="G16" i="66" s="1"/>
  <c r="B17" i="66"/>
  <c r="B17" i="24"/>
  <c r="C16" i="24"/>
  <c r="E16" i="24" s="1"/>
  <c r="G16" i="24" s="1"/>
  <c r="B17" i="16"/>
  <c r="C16" i="16"/>
  <c r="E16" i="16" s="1"/>
  <c r="G16" i="16" s="1"/>
  <c r="B16" i="110"/>
  <c r="C15" i="110"/>
  <c r="E15" i="110" s="1"/>
  <c r="G15" i="110" s="1"/>
  <c r="C15" i="51"/>
  <c r="E15" i="51" s="1"/>
  <c r="G15" i="51" s="1"/>
  <c r="B16" i="51"/>
  <c r="C15" i="76"/>
  <c r="E15" i="76" s="1"/>
  <c r="G15" i="76" s="1"/>
  <c r="B16" i="76"/>
  <c r="E15" i="75"/>
  <c r="G14" i="75"/>
  <c r="B16" i="83"/>
  <c r="C15" i="83"/>
  <c r="E15" i="83" s="1"/>
  <c r="G15" i="83" s="1"/>
  <c r="B16" i="111"/>
  <c r="C15" i="111"/>
  <c r="E15" i="111" s="1"/>
  <c r="G15" i="111" s="1"/>
  <c r="B16" i="65"/>
  <c r="C15" i="65"/>
  <c r="E15" i="65" s="1"/>
  <c r="G15" i="65" s="1"/>
  <c r="C15" i="71"/>
  <c r="E15" i="71" s="1"/>
  <c r="G15" i="71" s="1"/>
  <c r="B16" i="71"/>
  <c r="B20" i="60"/>
  <c r="C22" i="87" l="1"/>
  <c r="B23" i="87"/>
  <c r="B17" i="42"/>
  <c r="C16" i="42"/>
  <c r="E16" i="42" s="1"/>
  <c r="G16" i="42" s="1"/>
  <c r="BQ16" i="41"/>
  <c r="AM18" i="27"/>
  <c r="BR18" i="41"/>
  <c r="BR15" i="41"/>
  <c r="BR16" i="41" s="1"/>
  <c r="BX18" i="27"/>
  <c r="A19" i="27"/>
  <c r="AN18" i="27"/>
  <c r="AC18" i="27"/>
  <c r="AE18" i="27"/>
  <c r="BQ19" i="41" s="1"/>
  <c r="BS19" i="41" s="1"/>
  <c r="AD18" i="27"/>
  <c r="AL18" i="27"/>
  <c r="BR19" i="27"/>
  <c r="AJ19" i="27"/>
  <c r="BR18" i="27"/>
  <c r="AJ18" i="27"/>
  <c r="A22" i="87"/>
  <c r="BT18" i="27"/>
  <c r="C16" i="128"/>
  <c r="E16" i="128" s="1"/>
  <c r="G16" i="128" s="1"/>
  <c r="B17" i="128"/>
  <c r="B26" i="86"/>
  <c r="C25" i="86"/>
  <c r="F22" i="48"/>
  <c r="D22" i="48"/>
  <c r="A19" i="31"/>
  <c r="D18" i="31"/>
  <c r="C18" i="31"/>
  <c r="G16" i="44"/>
  <c r="J39" i="125"/>
  <c r="B16" i="73"/>
  <c r="C15" i="73"/>
  <c r="E15" i="73" s="1"/>
  <c r="G15" i="73" s="1"/>
  <c r="B17" i="80"/>
  <c r="C16" i="80"/>
  <c r="E16" i="80" s="1"/>
  <c r="G16" i="80" s="1"/>
  <c r="B18" i="22"/>
  <c r="C17" i="22"/>
  <c r="E17" i="22" s="1"/>
  <c r="G17" i="22" s="1"/>
  <c r="C16" i="84"/>
  <c r="E16" i="84" s="1"/>
  <c r="G16" i="84" s="1"/>
  <c r="B17" i="84"/>
  <c r="B17" i="95"/>
  <c r="C16" i="95"/>
  <c r="E16" i="95" s="1"/>
  <c r="G16" i="95" s="1"/>
  <c r="C16" i="91"/>
  <c r="E16" i="91" s="1"/>
  <c r="G16" i="91" s="1"/>
  <c r="B17" i="91"/>
  <c r="B17" i="85"/>
  <c r="C16" i="85"/>
  <c r="E16" i="85" s="1"/>
  <c r="G16" i="85" s="1"/>
  <c r="B17" i="109"/>
  <c r="C16" i="109"/>
  <c r="E16" i="109" s="1"/>
  <c r="G16" i="109" s="1"/>
  <c r="C16" i="36"/>
  <c r="E16" i="36" s="1"/>
  <c r="G16" i="36" s="1"/>
  <c r="B17" i="36"/>
  <c r="B17" i="51"/>
  <c r="C16" i="51"/>
  <c r="E16" i="51" s="1"/>
  <c r="G16" i="51" s="1"/>
  <c r="C16" i="25"/>
  <c r="E16" i="25" s="1"/>
  <c r="G16" i="25" s="1"/>
  <c r="B17" i="25"/>
  <c r="B17" i="117"/>
  <c r="C16" i="117"/>
  <c r="E16" i="117" s="1"/>
  <c r="G16" i="117" s="1"/>
  <c r="C16" i="77"/>
  <c r="E16" i="77" s="1"/>
  <c r="G16" i="77" s="1"/>
  <c r="B17" i="77"/>
  <c r="C16" i="124"/>
  <c r="E16" i="124" s="1"/>
  <c r="G16" i="124" s="1"/>
  <c r="B17" i="124"/>
  <c r="C17" i="46"/>
  <c r="E17" i="46" s="1"/>
  <c r="G17" i="46" s="1"/>
  <c r="B18" i="46"/>
  <c r="B17" i="90"/>
  <c r="C16" i="90"/>
  <c r="E16" i="90" s="1"/>
  <c r="G16" i="90" s="1"/>
  <c r="B17" i="21"/>
  <c r="C16" i="21"/>
  <c r="E16" i="21" s="1"/>
  <c r="G16" i="21" s="1"/>
  <c r="C16" i="67"/>
  <c r="E16" i="67" s="1"/>
  <c r="G16" i="67" s="1"/>
  <c r="B17" i="67"/>
  <c r="B18" i="64"/>
  <c r="C17" i="64"/>
  <c r="E17" i="64" s="1"/>
  <c r="G17" i="64" s="1"/>
  <c r="B18" i="44"/>
  <c r="E17" i="44"/>
  <c r="C17" i="44"/>
  <c r="C16" i="3"/>
  <c r="E16" i="3" s="1"/>
  <c r="G16" i="3" s="1"/>
  <c r="B17" i="3"/>
  <c r="B17" i="57"/>
  <c r="C16" i="57"/>
  <c r="E16" i="57" s="1"/>
  <c r="G16" i="57" s="1"/>
  <c r="B17" i="88"/>
  <c r="C16" i="88"/>
  <c r="E16" i="88" s="1"/>
  <c r="G16" i="88" s="1"/>
  <c r="C17" i="8"/>
  <c r="E16" i="8"/>
  <c r="G16" i="8" s="1"/>
  <c r="C16" i="71"/>
  <c r="E16" i="71" s="1"/>
  <c r="G16" i="71" s="1"/>
  <c r="B17" i="71"/>
  <c r="B17" i="82"/>
  <c r="C16" i="82"/>
  <c r="E16" i="82" s="1"/>
  <c r="G16" i="82" s="1"/>
  <c r="B17" i="83"/>
  <c r="C16" i="83"/>
  <c r="E16" i="83" s="1"/>
  <c r="G16" i="83" s="1"/>
  <c r="C17" i="24"/>
  <c r="E17" i="24" s="1"/>
  <c r="G17" i="24" s="1"/>
  <c r="B18" i="24"/>
  <c r="B17" i="53"/>
  <c r="C16" i="53"/>
  <c r="E16" i="53" s="1"/>
  <c r="G16" i="53" s="1"/>
  <c r="B17" i="119"/>
  <c r="C16" i="119"/>
  <c r="E16" i="119" s="1"/>
  <c r="G16" i="119" s="1"/>
  <c r="B17" i="61"/>
  <c r="C16" i="61"/>
  <c r="E16" i="61" s="1"/>
  <c r="G16" i="61" s="1"/>
  <c r="G11" i="92"/>
  <c r="C12" i="92"/>
  <c r="C17" i="19"/>
  <c r="E17" i="19" s="1"/>
  <c r="G17" i="19" s="1"/>
  <c r="B18" i="19"/>
  <c r="B17" i="70"/>
  <c r="C16" i="70"/>
  <c r="E16" i="70" s="1"/>
  <c r="G16" i="70" s="1"/>
  <c r="C17" i="16"/>
  <c r="E17" i="16" s="1"/>
  <c r="G17" i="16" s="1"/>
  <c r="B18" i="16"/>
  <c r="C16" i="65"/>
  <c r="E16" i="65" s="1"/>
  <c r="G16" i="65" s="1"/>
  <c r="B17" i="65"/>
  <c r="C16" i="112"/>
  <c r="E16" i="112" s="1"/>
  <c r="G16" i="112" s="1"/>
  <c r="B17" i="112"/>
  <c r="C16" i="81"/>
  <c r="E16" i="81" s="1"/>
  <c r="G16" i="81" s="1"/>
  <c r="B17" i="81"/>
  <c r="B17" i="125"/>
  <c r="C16" i="125"/>
  <c r="E16" i="125" s="1"/>
  <c r="G16" i="125" s="1"/>
  <c r="C15" i="69"/>
  <c r="E15" i="69" s="1"/>
  <c r="G15" i="69" s="1"/>
  <c r="B16" i="69"/>
  <c r="B18" i="17"/>
  <c r="C17" i="17"/>
  <c r="E17" i="17" s="1"/>
  <c r="G17" i="17" s="1"/>
  <c r="C18" i="11"/>
  <c r="B17" i="11"/>
  <c r="B18" i="123"/>
  <c r="C17" i="123"/>
  <c r="E17" i="123" s="1"/>
  <c r="G17" i="123" s="1"/>
  <c r="B18" i="14"/>
  <c r="C17" i="14"/>
  <c r="E17" i="14" s="1"/>
  <c r="G17" i="14" s="1"/>
  <c r="G11" i="93"/>
  <c r="C12" i="93"/>
  <c r="C16" i="121"/>
  <c r="E16" i="121" s="1"/>
  <c r="G16" i="121" s="1"/>
  <c r="B17" i="121"/>
  <c r="E16" i="11"/>
  <c r="G16" i="11" s="1"/>
  <c r="C16" i="94"/>
  <c r="E16" i="94" s="1"/>
  <c r="G16" i="94" s="1"/>
  <c r="B17" i="94"/>
  <c r="B18" i="49"/>
  <c r="C17" i="49"/>
  <c r="E17" i="49" s="1"/>
  <c r="G17" i="49" s="1"/>
  <c r="C16" i="107"/>
  <c r="E16" i="107" s="1"/>
  <c r="G16" i="107" s="1"/>
  <c r="B17" i="107"/>
  <c r="E16" i="75"/>
  <c r="G15" i="75"/>
  <c r="B17" i="76"/>
  <c r="C16" i="76"/>
  <c r="E16" i="76" s="1"/>
  <c r="G16" i="76" s="1"/>
  <c r="B17" i="110"/>
  <c r="C16" i="110"/>
  <c r="E16" i="110" s="1"/>
  <c r="G16" i="110" s="1"/>
  <c r="B19" i="43"/>
  <c r="C18" i="43"/>
  <c r="E18" i="43" s="1"/>
  <c r="G18" i="43" s="1"/>
  <c r="E16" i="23"/>
  <c r="G16" i="23" s="1"/>
  <c r="C16" i="96"/>
  <c r="E16" i="96" s="1"/>
  <c r="G16" i="96" s="1"/>
  <c r="B17" i="96"/>
  <c r="B18" i="23"/>
  <c r="C17" i="23"/>
  <c r="B18" i="18"/>
  <c r="C17" i="18"/>
  <c r="E17" i="18" s="1"/>
  <c r="G17" i="18" s="1"/>
  <c r="C16" i="75"/>
  <c r="B17" i="75"/>
  <c r="B18" i="66"/>
  <c r="C17" i="66"/>
  <c r="E17" i="66" s="1"/>
  <c r="G17" i="66" s="1"/>
  <c r="B17" i="111"/>
  <c r="C16" i="111"/>
  <c r="E16" i="111" s="1"/>
  <c r="G16" i="111" s="1"/>
  <c r="B18" i="48"/>
  <c r="C17" i="48"/>
  <c r="E17" i="48" s="1"/>
  <c r="G17" i="48" s="1"/>
  <c r="B18" i="50"/>
  <c r="C17" i="50"/>
  <c r="E17" i="50" s="1"/>
  <c r="G17" i="50" s="1"/>
  <c r="B17" i="104"/>
  <c r="C16" i="104"/>
  <c r="E16" i="104" s="1"/>
  <c r="G16" i="104" s="1"/>
  <c r="C15" i="38"/>
  <c r="E15" i="38" s="1"/>
  <c r="G15" i="38" s="1"/>
  <c r="B16" i="38"/>
  <c r="B21" i="60"/>
  <c r="C23" i="87" l="1"/>
  <c r="B24" i="87"/>
  <c r="B18" i="42"/>
  <c r="C17" i="42"/>
  <c r="E17" i="42" s="1"/>
  <c r="G17" i="42" s="1"/>
  <c r="AL19" i="27"/>
  <c r="A20" i="27"/>
  <c r="AP19" i="27"/>
  <c r="AE19" i="27"/>
  <c r="BQ20" i="41" s="1"/>
  <c r="BS20" i="41" s="1"/>
  <c r="BT19" i="27"/>
  <c r="BR19" i="41"/>
  <c r="AD19" i="27"/>
  <c r="AC19" i="27"/>
  <c r="AM19" i="27"/>
  <c r="BX19" i="27"/>
  <c r="AN19" i="27"/>
  <c r="BR20" i="27"/>
  <c r="AJ20" i="27"/>
  <c r="C26" i="86"/>
  <c r="A26" i="86"/>
  <c r="B18" i="128"/>
  <c r="C17" i="128"/>
  <c r="E17" i="128" s="1"/>
  <c r="G17" i="128" s="1"/>
  <c r="B27" i="86"/>
  <c r="A20" i="31"/>
  <c r="D19" i="31"/>
  <c r="C19" i="31"/>
  <c r="F23" i="48"/>
  <c r="D23" i="48"/>
  <c r="K39" i="125"/>
  <c r="K40" i="125" s="1"/>
  <c r="K4" i="125"/>
  <c r="G17" i="44"/>
  <c r="C19" i="11"/>
  <c r="B18" i="11"/>
  <c r="E18" i="11" s="1"/>
  <c r="G18" i="11" s="1"/>
  <c r="B19" i="16"/>
  <c r="C18" i="16"/>
  <c r="E18" i="16" s="1"/>
  <c r="G18" i="16" s="1"/>
  <c r="B18" i="119"/>
  <c r="C17" i="119"/>
  <c r="E17" i="119" s="1"/>
  <c r="G17" i="119" s="1"/>
  <c r="C17" i="109"/>
  <c r="E17" i="109" s="1"/>
  <c r="G17" i="109" s="1"/>
  <c r="B18" i="109"/>
  <c r="C18" i="22"/>
  <c r="E18" i="22" s="1"/>
  <c r="G18" i="22" s="1"/>
  <c r="B19" i="22"/>
  <c r="C17" i="88"/>
  <c r="E17" i="88" s="1"/>
  <c r="G17" i="88" s="1"/>
  <c r="B18" i="88"/>
  <c r="E17" i="23"/>
  <c r="G17" i="23" s="1"/>
  <c r="B18" i="94"/>
  <c r="C17" i="94"/>
  <c r="E17" i="94" s="1"/>
  <c r="G17" i="94" s="1"/>
  <c r="B18" i="67"/>
  <c r="C17" i="67"/>
  <c r="E17" i="67" s="1"/>
  <c r="G17" i="67" s="1"/>
  <c r="C17" i="85"/>
  <c r="E17" i="85" s="1"/>
  <c r="G17" i="85" s="1"/>
  <c r="B18" i="85"/>
  <c r="C17" i="104"/>
  <c r="E17" i="104" s="1"/>
  <c r="G17" i="104" s="1"/>
  <c r="B18" i="104"/>
  <c r="B19" i="17"/>
  <c r="C18" i="17"/>
  <c r="E18" i="17" s="1"/>
  <c r="G18" i="17" s="1"/>
  <c r="B18" i="70"/>
  <c r="C17" i="70"/>
  <c r="E17" i="70" s="1"/>
  <c r="G17" i="70" s="1"/>
  <c r="C17" i="53"/>
  <c r="E17" i="53" s="1"/>
  <c r="G17" i="53" s="1"/>
  <c r="B18" i="53"/>
  <c r="B18" i="80"/>
  <c r="C17" i="80"/>
  <c r="E17" i="80" s="1"/>
  <c r="G17" i="80" s="1"/>
  <c r="C17" i="82"/>
  <c r="E17" i="82" s="1"/>
  <c r="G17" i="82" s="1"/>
  <c r="B18" i="82"/>
  <c r="B18" i="91"/>
  <c r="C17" i="91"/>
  <c r="E17" i="91" s="1"/>
  <c r="G17" i="91" s="1"/>
  <c r="C16" i="69"/>
  <c r="E16" i="69" s="1"/>
  <c r="G16" i="69" s="1"/>
  <c r="B17" i="69"/>
  <c r="B18" i="3"/>
  <c r="C17" i="3"/>
  <c r="E17" i="3" s="1"/>
  <c r="G17" i="3" s="1"/>
  <c r="B19" i="46"/>
  <c r="C18" i="46"/>
  <c r="E18" i="46" s="1"/>
  <c r="G18" i="46" s="1"/>
  <c r="E12" i="92"/>
  <c r="B12" i="92"/>
  <c r="B19" i="24"/>
  <c r="C18" i="24"/>
  <c r="E18" i="24" s="1"/>
  <c r="G18" i="24" s="1"/>
  <c r="E17" i="11"/>
  <c r="G17" i="11" s="1"/>
  <c r="B19" i="64"/>
  <c r="C18" i="64"/>
  <c r="E18" i="64" s="1"/>
  <c r="G18" i="64" s="1"/>
  <c r="B18" i="107"/>
  <c r="C17" i="107"/>
  <c r="E17" i="107" s="1"/>
  <c r="G17" i="107" s="1"/>
  <c r="B19" i="19"/>
  <c r="C18" i="19"/>
  <c r="E18" i="19" s="1"/>
  <c r="G18" i="19" s="1"/>
  <c r="B18" i="71"/>
  <c r="C17" i="71"/>
  <c r="E17" i="71" s="1"/>
  <c r="G17" i="71" s="1"/>
  <c r="B18" i="124"/>
  <c r="C17" i="124"/>
  <c r="E17" i="124" s="1"/>
  <c r="G17" i="124" s="1"/>
  <c r="B18" i="57"/>
  <c r="C17" i="57"/>
  <c r="E17" i="57" s="1"/>
  <c r="G17" i="57" s="1"/>
  <c r="C17" i="21"/>
  <c r="E17" i="21" s="1"/>
  <c r="G17" i="21" s="1"/>
  <c r="B18" i="21"/>
  <c r="B18" i="111"/>
  <c r="C17" i="111"/>
  <c r="E17" i="111" s="1"/>
  <c r="G17" i="111" s="1"/>
  <c r="B19" i="23"/>
  <c r="C18" i="23"/>
  <c r="B18" i="112"/>
  <c r="C17" i="112"/>
  <c r="E17" i="112" s="1"/>
  <c r="G17" i="112" s="1"/>
  <c r="C18" i="66"/>
  <c r="E18" i="66" s="1"/>
  <c r="G18" i="66" s="1"/>
  <c r="B19" i="66"/>
  <c r="B18" i="77"/>
  <c r="C17" i="77"/>
  <c r="E17" i="77" s="1"/>
  <c r="G17" i="77" s="1"/>
  <c r="B17" i="73"/>
  <c r="C16" i="73"/>
  <c r="E16" i="73" s="1"/>
  <c r="G16" i="73" s="1"/>
  <c r="E12" i="93"/>
  <c r="B12" i="93"/>
  <c r="B18" i="125"/>
  <c r="C17" i="125"/>
  <c r="E17" i="125" s="1"/>
  <c r="G17" i="125" s="1"/>
  <c r="C17" i="65"/>
  <c r="E17" i="65" s="1"/>
  <c r="G17" i="65" s="1"/>
  <c r="B18" i="65"/>
  <c r="B18" i="90"/>
  <c r="C17" i="90"/>
  <c r="E17" i="90" s="1"/>
  <c r="G17" i="90" s="1"/>
  <c r="B18" i="81"/>
  <c r="C17" i="81"/>
  <c r="E17" i="81" s="1"/>
  <c r="G17" i="81" s="1"/>
  <c r="B18" i="83"/>
  <c r="C17" i="83"/>
  <c r="E17" i="83" s="1"/>
  <c r="G17" i="83" s="1"/>
  <c r="C18" i="8"/>
  <c r="E17" i="8"/>
  <c r="G17" i="8" s="1"/>
  <c r="B18" i="75"/>
  <c r="C17" i="75"/>
  <c r="C17" i="110"/>
  <c r="E17" i="110" s="1"/>
  <c r="G17" i="110" s="1"/>
  <c r="B18" i="110"/>
  <c r="C18" i="48"/>
  <c r="E18" i="48" s="1"/>
  <c r="G18" i="48" s="1"/>
  <c r="B19" i="48"/>
  <c r="C17" i="95"/>
  <c r="E17" i="95" s="1"/>
  <c r="G17" i="95" s="1"/>
  <c r="B18" i="95"/>
  <c r="B19" i="50"/>
  <c r="C18" i="50"/>
  <c r="E18" i="50" s="1"/>
  <c r="G18" i="50" s="1"/>
  <c r="B18" i="121"/>
  <c r="C17" i="121"/>
  <c r="E17" i="121" s="1"/>
  <c r="G17" i="121" s="1"/>
  <c r="C18" i="49"/>
  <c r="E18" i="49" s="1"/>
  <c r="G18" i="49" s="1"/>
  <c r="B19" i="49"/>
  <c r="C18" i="14"/>
  <c r="E18" i="14" s="1"/>
  <c r="G18" i="14" s="1"/>
  <c r="B19" i="14"/>
  <c r="C17" i="61"/>
  <c r="E17" i="61" s="1"/>
  <c r="G17" i="61" s="1"/>
  <c r="B18" i="61"/>
  <c r="B18" i="36"/>
  <c r="C17" i="36"/>
  <c r="E17" i="36" s="1"/>
  <c r="G17" i="36" s="1"/>
  <c r="B20" i="43"/>
  <c r="C19" i="43"/>
  <c r="E19" i="43" s="1"/>
  <c r="G19" i="43" s="1"/>
  <c r="C16" i="38"/>
  <c r="E16" i="38" s="1"/>
  <c r="G16" i="38" s="1"/>
  <c r="B17" i="38"/>
  <c r="E17" i="75"/>
  <c r="G16" i="75"/>
  <c r="B19" i="123"/>
  <c r="C18" i="123"/>
  <c r="E18" i="123" s="1"/>
  <c r="G18" i="123" s="1"/>
  <c r="B18" i="84"/>
  <c r="C17" i="84"/>
  <c r="E17" i="84" s="1"/>
  <c r="G17" i="84" s="1"/>
  <c r="B19" i="18"/>
  <c r="C18" i="18"/>
  <c r="E18" i="18" s="1"/>
  <c r="G18" i="18" s="1"/>
  <c r="C17" i="51"/>
  <c r="E17" i="51" s="1"/>
  <c r="G17" i="51" s="1"/>
  <c r="B18" i="51"/>
  <c r="B18" i="96"/>
  <c r="C17" i="96"/>
  <c r="E17" i="96" s="1"/>
  <c r="G17" i="96" s="1"/>
  <c r="E18" i="44"/>
  <c r="C18" i="44"/>
  <c r="B19" i="44"/>
  <c r="C17" i="117"/>
  <c r="E17" i="117" s="1"/>
  <c r="G17" i="117" s="1"/>
  <c r="B18" i="117"/>
  <c r="B18" i="76"/>
  <c r="C17" i="76"/>
  <c r="E17" i="76" s="1"/>
  <c r="G17" i="76" s="1"/>
  <c r="C17" i="25"/>
  <c r="E17" i="25" s="1"/>
  <c r="G17" i="25" s="1"/>
  <c r="B18" i="25"/>
  <c r="B22" i="60"/>
  <c r="AI26" i="86" s="1"/>
  <c r="C24" i="87" l="1"/>
  <c r="B25" i="87"/>
  <c r="C18" i="42"/>
  <c r="E18" i="42" s="1"/>
  <c r="G18" i="42" s="1"/>
  <c r="B19" i="42"/>
  <c r="A21" i="27"/>
  <c r="BT21" i="27" s="1"/>
  <c r="BX20" i="27"/>
  <c r="AP20" i="27"/>
  <c r="BT20" i="27"/>
  <c r="AL20" i="27"/>
  <c r="AN20" i="27"/>
  <c r="AM20" i="27"/>
  <c r="AD20" i="27"/>
  <c r="AE20" i="27"/>
  <c r="BQ21" i="41" s="1"/>
  <c r="AC20" i="27"/>
  <c r="BR20" i="41"/>
  <c r="BR21" i="27"/>
  <c r="AJ21" i="27"/>
  <c r="AI10" i="86"/>
  <c r="AH10" i="86"/>
  <c r="AH11" i="86"/>
  <c r="AI11" i="86"/>
  <c r="AI14" i="86"/>
  <c r="AH14" i="86"/>
  <c r="AI15" i="86"/>
  <c r="AH15" i="86"/>
  <c r="AI16" i="86"/>
  <c r="AI17" i="86"/>
  <c r="AI18" i="86"/>
  <c r="AI19" i="86"/>
  <c r="AI20" i="86"/>
  <c r="AI23" i="86"/>
  <c r="AI24" i="86"/>
  <c r="AI25" i="86"/>
  <c r="C18" i="128"/>
  <c r="E18" i="128" s="1"/>
  <c r="G18" i="128" s="1"/>
  <c r="B19" i="128"/>
  <c r="B28" i="86"/>
  <c r="C27" i="86"/>
  <c r="AI27" i="86"/>
  <c r="F24" i="48"/>
  <c r="D24" i="48"/>
  <c r="A21" i="31"/>
  <c r="D20" i="31"/>
  <c r="C20" i="31"/>
  <c r="C19" i="19"/>
  <c r="E19" i="19" s="1"/>
  <c r="G19" i="19" s="1"/>
  <c r="B20" i="19"/>
  <c r="C19" i="24"/>
  <c r="E19" i="24" s="1"/>
  <c r="G19" i="24" s="1"/>
  <c r="B20" i="24"/>
  <c r="C18" i="82"/>
  <c r="E18" i="82" s="1"/>
  <c r="G18" i="82" s="1"/>
  <c r="B19" i="82"/>
  <c r="C13" i="92"/>
  <c r="G12" i="92"/>
  <c r="C13" i="93"/>
  <c r="G12" i="93"/>
  <c r="B19" i="57"/>
  <c r="C18" i="57"/>
  <c r="E18" i="57" s="1"/>
  <c r="G18" i="57" s="1"/>
  <c r="C18" i="94"/>
  <c r="E18" i="94" s="1"/>
  <c r="G18" i="94" s="1"/>
  <c r="B19" i="94"/>
  <c r="C18" i="119"/>
  <c r="E18" i="119" s="1"/>
  <c r="G18" i="119" s="1"/>
  <c r="B19" i="119"/>
  <c r="B19" i="25"/>
  <c r="C18" i="25"/>
  <c r="E18" i="25" s="1"/>
  <c r="G18" i="25" s="1"/>
  <c r="B19" i="104"/>
  <c r="C18" i="104"/>
  <c r="E18" i="104" s="1"/>
  <c r="G18" i="104" s="1"/>
  <c r="C18" i="96"/>
  <c r="E18" i="96" s="1"/>
  <c r="G18" i="96" s="1"/>
  <c r="B19" i="96"/>
  <c r="C19" i="48"/>
  <c r="E19" i="48" s="1"/>
  <c r="G19" i="48" s="1"/>
  <c r="B20" i="48"/>
  <c r="C18" i="107"/>
  <c r="E18" i="107" s="1"/>
  <c r="G18" i="107" s="1"/>
  <c r="B19" i="107"/>
  <c r="C18" i="80"/>
  <c r="E18" i="80" s="1"/>
  <c r="G18" i="80" s="1"/>
  <c r="B19" i="80"/>
  <c r="B20" i="16"/>
  <c r="C19" i="16"/>
  <c r="E19" i="16" s="1"/>
  <c r="G19" i="16" s="1"/>
  <c r="B20" i="44"/>
  <c r="C19" i="44"/>
  <c r="E19" i="44"/>
  <c r="C20" i="43"/>
  <c r="E20" i="43" s="1"/>
  <c r="G20" i="43" s="1"/>
  <c r="B21" i="43"/>
  <c r="B20" i="66"/>
  <c r="C19" i="66"/>
  <c r="E19" i="66" s="1"/>
  <c r="G19" i="66" s="1"/>
  <c r="B19" i="124"/>
  <c r="C18" i="124"/>
  <c r="E18" i="124" s="1"/>
  <c r="G18" i="124" s="1"/>
  <c r="B20" i="46"/>
  <c r="C19" i="46"/>
  <c r="E19" i="46" s="1"/>
  <c r="G19" i="46" s="1"/>
  <c r="C18" i="85"/>
  <c r="E18" i="85" s="1"/>
  <c r="G18" i="85" s="1"/>
  <c r="B19" i="85"/>
  <c r="E18" i="75"/>
  <c r="G17" i="75"/>
  <c r="C18" i="65"/>
  <c r="E18" i="65" s="1"/>
  <c r="G18" i="65" s="1"/>
  <c r="B19" i="65"/>
  <c r="E18" i="23"/>
  <c r="G18" i="23" s="1"/>
  <c r="B19" i="11"/>
  <c r="C20" i="11"/>
  <c r="B20" i="17"/>
  <c r="C19" i="17"/>
  <c r="E19" i="17" s="1"/>
  <c r="G19" i="17" s="1"/>
  <c r="C18" i="90"/>
  <c r="E18" i="90" s="1"/>
  <c r="G18" i="90" s="1"/>
  <c r="B19" i="90"/>
  <c r="B19" i="77"/>
  <c r="C18" i="77"/>
  <c r="E18" i="77" s="1"/>
  <c r="G18" i="77" s="1"/>
  <c r="G18" i="44"/>
  <c r="B20" i="49"/>
  <c r="C19" i="49"/>
  <c r="E19" i="49" s="1"/>
  <c r="G19" i="49" s="1"/>
  <c r="B20" i="23"/>
  <c r="C19" i="23"/>
  <c r="B19" i="3"/>
  <c r="C18" i="3"/>
  <c r="E18" i="3" s="1"/>
  <c r="G18" i="3" s="1"/>
  <c r="B19" i="110"/>
  <c r="C18" i="110"/>
  <c r="E18" i="110" s="1"/>
  <c r="G18" i="110" s="1"/>
  <c r="B19" i="53"/>
  <c r="C18" i="53"/>
  <c r="E18" i="53" s="1"/>
  <c r="G18" i="53" s="1"/>
  <c r="B19" i="112"/>
  <c r="C18" i="112"/>
  <c r="E18" i="112" s="1"/>
  <c r="G18" i="112" s="1"/>
  <c r="C19" i="64"/>
  <c r="E19" i="64" s="1"/>
  <c r="G19" i="64" s="1"/>
  <c r="B20" i="64"/>
  <c r="B21" i="64" s="1"/>
  <c r="B18" i="69"/>
  <c r="C17" i="69"/>
  <c r="E17" i="69" s="1"/>
  <c r="G17" i="69" s="1"/>
  <c r="B19" i="88"/>
  <c r="C18" i="88"/>
  <c r="E18" i="88" s="1"/>
  <c r="G18" i="88" s="1"/>
  <c r="B19" i="109"/>
  <c r="C18" i="109"/>
  <c r="E18" i="109" s="1"/>
  <c r="G18" i="109" s="1"/>
  <c r="B19" i="81"/>
  <c r="C18" i="81"/>
  <c r="E18" i="81" s="1"/>
  <c r="G18" i="81" s="1"/>
  <c r="B19" i="51"/>
  <c r="C18" i="51"/>
  <c r="E18" i="51" s="1"/>
  <c r="G18" i="51" s="1"/>
  <c r="B19" i="111"/>
  <c r="C18" i="111"/>
  <c r="E18" i="111" s="1"/>
  <c r="G18" i="111" s="1"/>
  <c r="B19" i="121"/>
  <c r="C18" i="121"/>
  <c r="E18" i="121" s="1"/>
  <c r="G18" i="121" s="1"/>
  <c r="C18" i="95"/>
  <c r="E18" i="95" s="1"/>
  <c r="G18" i="95" s="1"/>
  <c r="B19" i="95"/>
  <c r="C18" i="125"/>
  <c r="E18" i="125" s="1"/>
  <c r="G18" i="125" s="1"/>
  <c r="B19" i="125"/>
  <c r="B19" i="71"/>
  <c r="C18" i="71"/>
  <c r="E18" i="71" s="1"/>
  <c r="G18" i="71" s="1"/>
  <c r="C18" i="70"/>
  <c r="E18" i="70" s="1"/>
  <c r="G18" i="70" s="1"/>
  <c r="B19" i="70"/>
  <c r="B18" i="73"/>
  <c r="C17" i="73"/>
  <c r="E17" i="73" s="1"/>
  <c r="G17" i="73" s="1"/>
  <c r="B20" i="123"/>
  <c r="C19" i="123"/>
  <c r="E19" i="123" s="1"/>
  <c r="G19" i="123" s="1"/>
  <c r="C19" i="50"/>
  <c r="E19" i="50" s="1"/>
  <c r="G19" i="50" s="1"/>
  <c r="B20" i="50"/>
  <c r="B19" i="84"/>
  <c r="C18" i="84"/>
  <c r="E18" i="84" s="1"/>
  <c r="G18" i="84" s="1"/>
  <c r="B19" i="61"/>
  <c r="C18" i="61"/>
  <c r="E18" i="61" s="1"/>
  <c r="G18" i="61" s="1"/>
  <c r="E18" i="8"/>
  <c r="G18" i="8" s="1"/>
  <c r="C19" i="8"/>
  <c r="B19" i="21"/>
  <c r="C18" i="21"/>
  <c r="E18" i="21" s="1"/>
  <c r="G18" i="21" s="1"/>
  <c r="C18" i="67"/>
  <c r="E18" i="67" s="1"/>
  <c r="G18" i="67" s="1"/>
  <c r="B19" i="67"/>
  <c r="B20" i="22"/>
  <c r="C19" i="22"/>
  <c r="E19" i="22" s="1"/>
  <c r="G19" i="22" s="1"/>
  <c r="AE21" i="27"/>
  <c r="BQ22" i="41" s="1"/>
  <c r="BS22" i="41" s="1"/>
  <c r="AP21" i="27"/>
  <c r="A22" i="27"/>
  <c r="BX21" i="27"/>
  <c r="AN21" i="27"/>
  <c r="AM21" i="27"/>
  <c r="AL21" i="27"/>
  <c r="AD21" i="27"/>
  <c r="AC21" i="27"/>
  <c r="C17" i="38"/>
  <c r="E17" i="38" s="1"/>
  <c r="G17" i="38" s="1"/>
  <c r="B18" i="38"/>
  <c r="B19" i="91"/>
  <c r="C18" i="91"/>
  <c r="E18" i="91" s="1"/>
  <c r="G18" i="91" s="1"/>
  <c r="B19" i="117"/>
  <c r="C18" i="117"/>
  <c r="E18" i="117" s="1"/>
  <c r="G18" i="117" s="1"/>
  <c r="B20" i="14"/>
  <c r="B21" i="14" s="1"/>
  <c r="C19" i="14"/>
  <c r="E19" i="14" s="1"/>
  <c r="G19" i="14" s="1"/>
  <c r="C18" i="75"/>
  <c r="B19" i="75"/>
  <c r="C19" i="18"/>
  <c r="E19" i="18" s="1"/>
  <c r="G19" i="18" s="1"/>
  <c r="B20" i="18"/>
  <c r="B19" i="36"/>
  <c r="C18" i="36"/>
  <c r="E18" i="36" s="1"/>
  <c r="G18" i="36" s="1"/>
  <c r="C18" i="76"/>
  <c r="E18" i="76" s="1"/>
  <c r="G18" i="76" s="1"/>
  <c r="B19" i="76"/>
  <c r="C18" i="83"/>
  <c r="E18" i="83" s="1"/>
  <c r="G18" i="83" s="1"/>
  <c r="B19" i="83"/>
  <c r="B23" i="60"/>
  <c r="C25" i="87" l="1"/>
  <c r="B28" i="87"/>
  <c r="AI21" i="86"/>
  <c r="AH12" i="86"/>
  <c r="AI12" i="86"/>
  <c r="BS21" i="41"/>
  <c r="BR21" i="41"/>
  <c r="B20" i="42"/>
  <c r="C19" i="42"/>
  <c r="E19" i="42" s="1"/>
  <c r="G19" i="42" s="1"/>
  <c r="BR22" i="41"/>
  <c r="AJ15" i="86"/>
  <c r="AJ14" i="86"/>
  <c r="BR22" i="27"/>
  <c r="AJ22" i="27"/>
  <c r="C21" i="64"/>
  <c r="E21" i="64" s="1"/>
  <c r="G21" i="64" s="1"/>
  <c r="B22" i="64"/>
  <c r="AJ11" i="86"/>
  <c r="C21" i="14"/>
  <c r="E21" i="14" s="1"/>
  <c r="G21" i="14" s="1"/>
  <c r="B22" i="14"/>
  <c r="AJ10" i="86"/>
  <c r="A40" i="126"/>
  <c r="B20" i="128"/>
  <c r="C19" i="128"/>
  <c r="E19" i="128" s="1"/>
  <c r="G19" i="128" s="1"/>
  <c r="B29" i="86"/>
  <c r="C28" i="86"/>
  <c r="AI28" i="86"/>
  <c r="F25" i="48"/>
  <c r="D25" i="48"/>
  <c r="A22" i="31"/>
  <c r="D21" i="31"/>
  <c r="C21" i="31"/>
  <c r="G19" i="44"/>
  <c r="C19" i="67"/>
  <c r="E19" i="67" s="1"/>
  <c r="G19" i="67" s="1"/>
  <c r="B20" i="67"/>
  <c r="B19" i="69"/>
  <c r="C18" i="69"/>
  <c r="E18" i="69" s="1"/>
  <c r="G18" i="69" s="1"/>
  <c r="B20" i="3"/>
  <c r="C19" i="3"/>
  <c r="E19" i="3" s="1"/>
  <c r="G19" i="3" s="1"/>
  <c r="E19" i="11"/>
  <c r="G19" i="11" s="1"/>
  <c r="C20" i="46"/>
  <c r="E20" i="46" s="1"/>
  <c r="G20" i="46" s="1"/>
  <c r="B21" i="46"/>
  <c r="B21" i="48"/>
  <c r="C20" i="48"/>
  <c r="E20" i="48" s="1"/>
  <c r="G20" i="48" s="1"/>
  <c r="E19" i="23"/>
  <c r="G19" i="23" s="1"/>
  <c r="B20" i="96"/>
  <c r="C19" i="96"/>
  <c r="E19" i="96" s="1"/>
  <c r="G19" i="96" s="1"/>
  <c r="C19" i="82"/>
  <c r="E19" i="82" s="1"/>
  <c r="G19" i="82" s="1"/>
  <c r="B20" i="82"/>
  <c r="C19" i="111"/>
  <c r="E19" i="111" s="1"/>
  <c r="G19" i="111" s="1"/>
  <c r="B20" i="111"/>
  <c r="C20" i="64"/>
  <c r="E20" i="64" s="1"/>
  <c r="G20" i="64" s="1"/>
  <c r="B21" i="23"/>
  <c r="C20" i="23"/>
  <c r="E20" i="23" s="1"/>
  <c r="G20" i="23" s="1"/>
  <c r="C20" i="44"/>
  <c r="B21" i="44"/>
  <c r="E20" i="44"/>
  <c r="B20" i="57"/>
  <c r="C19" i="57"/>
  <c r="E19" i="57" s="1"/>
  <c r="G19" i="57" s="1"/>
  <c r="B19" i="38"/>
  <c r="C18" i="38"/>
  <c r="E18" i="38" s="1"/>
  <c r="G18" i="38" s="1"/>
  <c r="E13" i="93"/>
  <c r="B13" i="93"/>
  <c r="B20" i="83"/>
  <c r="C19" i="83"/>
  <c r="E19" i="83" s="1"/>
  <c r="G19" i="83" s="1"/>
  <c r="B20" i="65"/>
  <c r="C19" i="65"/>
  <c r="E19" i="65" s="1"/>
  <c r="G19" i="65" s="1"/>
  <c r="B20" i="125"/>
  <c r="C19" i="125"/>
  <c r="E19" i="125" s="1"/>
  <c r="G19" i="125" s="1"/>
  <c r="B20" i="95"/>
  <c r="C19" i="95"/>
  <c r="E19" i="95" s="1"/>
  <c r="G19" i="95" s="1"/>
  <c r="C20" i="49"/>
  <c r="E20" i="49" s="1"/>
  <c r="G20" i="49" s="1"/>
  <c r="B21" i="49"/>
  <c r="B20" i="124"/>
  <c r="C19" i="124"/>
  <c r="E19" i="124" s="1"/>
  <c r="G19" i="124" s="1"/>
  <c r="B20" i="104"/>
  <c r="C19" i="104"/>
  <c r="E19" i="104" s="1"/>
  <c r="G19" i="104" s="1"/>
  <c r="B20" i="94"/>
  <c r="C19" i="94"/>
  <c r="E19" i="94" s="1"/>
  <c r="G19" i="94" s="1"/>
  <c r="B21" i="24"/>
  <c r="C20" i="24"/>
  <c r="E20" i="24" s="1"/>
  <c r="G20" i="24" s="1"/>
  <c r="C19" i="84"/>
  <c r="E19" i="84" s="1"/>
  <c r="G19" i="84" s="1"/>
  <c r="B20" i="84"/>
  <c r="C19" i="21"/>
  <c r="E19" i="21" s="1"/>
  <c r="G19" i="21" s="1"/>
  <c r="B20" i="21"/>
  <c r="G18" i="75"/>
  <c r="E19" i="75"/>
  <c r="B21" i="16"/>
  <c r="C20" i="16"/>
  <c r="E20" i="16" s="1"/>
  <c r="G20" i="16" s="1"/>
  <c r="C19" i="51"/>
  <c r="E19" i="51" s="1"/>
  <c r="G19" i="51" s="1"/>
  <c r="B20" i="51"/>
  <c r="E13" i="92"/>
  <c r="B13" i="92"/>
  <c r="C19" i="112"/>
  <c r="E19" i="112" s="1"/>
  <c r="G19" i="112" s="1"/>
  <c r="B20" i="112"/>
  <c r="B20" i="76"/>
  <c r="C19" i="76"/>
  <c r="E19" i="76" s="1"/>
  <c r="G19" i="76" s="1"/>
  <c r="B20" i="117"/>
  <c r="C19" i="117"/>
  <c r="E19" i="117" s="1"/>
  <c r="G19" i="117" s="1"/>
  <c r="C20" i="8"/>
  <c r="E19" i="8"/>
  <c r="G19" i="8" s="1"/>
  <c r="C20" i="123"/>
  <c r="E20" i="123" s="1"/>
  <c r="G20" i="123" s="1"/>
  <c r="B21" i="123"/>
  <c r="C20" i="66"/>
  <c r="E20" i="66" s="1"/>
  <c r="G20" i="66" s="1"/>
  <c r="B21" i="66"/>
  <c r="B20" i="25"/>
  <c r="C19" i="25"/>
  <c r="E19" i="25" s="1"/>
  <c r="G19" i="25" s="1"/>
  <c r="C19" i="81"/>
  <c r="E19" i="81" s="1"/>
  <c r="G19" i="81" s="1"/>
  <c r="B20" i="81"/>
  <c r="C19" i="77"/>
  <c r="E19" i="77" s="1"/>
  <c r="G19" i="77" s="1"/>
  <c r="B20" i="77"/>
  <c r="B20" i="80"/>
  <c r="C19" i="80"/>
  <c r="E19" i="80" s="1"/>
  <c r="G19" i="80" s="1"/>
  <c r="B21" i="19"/>
  <c r="C20" i="19"/>
  <c r="E20" i="19" s="1"/>
  <c r="G20" i="19" s="1"/>
  <c r="AP22" i="27"/>
  <c r="AM22" i="27"/>
  <c r="AL22" i="27"/>
  <c r="BT22" i="27"/>
  <c r="AN22" i="27"/>
  <c r="AE22" i="27"/>
  <c r="BQ23" i="41" s="1"/>
  <c r="BS23" i="41" s="1"/>
  <c r="AD22" i="27"/>
  <c r="A23" i="27"/>
  <c r="BX22" i="27"/>
  <c r="AC22" i="27"/>
  <c r="B21" i="50"/>
  <c r="C20" i="50"/>
  <c r="E20" i="50" s="1"/>
  <c r="G20" i="50" s="1"/>
  <c r="C19" i="53"/>
  <c r="E19" i="53" s="1"/>
  <c r="G19" i="53" s="1"/>
  <c r="B20" i="53"/>
  <c r="C21" i="43"/>
  <c r="E21" i="43" s="1"/>
  <c r="G21" i="43" s="1"/>
  <c r="B22" i="43"/>
  <c r="C19" i="36"/>
  <c r="E19" i="36" s="1"/>
  <c r="G19" i="36" s="1"/>
  <c r="B20" i="36"/>
  <c r="B20" i="70"/>
  <c r="C19" i="70"/>
  <c r="E19" i="70" s="1"/>
  <c r="G19" i="70" s="1"/>
  <c r="B20" i="109"/>
  <c r="C19" i="109"/>
  <c r="E19" i="109" s="1"/>
  <c r="G19" i="109" s="1"/>
  <c r="B20" i="11"/>
  <c r="C21" i="11"/>
  <c r="C19" i="91"/>
  <c r="E19" i="91" s="1"/>
  <c r="G19" i="91" s="1"/>
  <c r="B20" i="91"/>
  <c r="C18" i="73"/>
  <c r="E18" i="73" s="1"/>
  <c r="G18" i="73" s="1"/>
  <c r="B19" i="73"/>
  <c r="B20" i="90"/>
  <c r="C19" i="90"/>
  <c r="E19" i="90" s="1"/>
  <c r="G19" i="90" s="1"/>
  <c r="B20" i="85"/>
  <c r="C19" i="85"/>
  <c r="E19" i="85" s="1"/>
  <c r="G19" i="85" s="1"/>
  <c r="B20" i="119"/>
  <c r="C19" i="119"/>
  <c r="E19" i="119" s="1"/>
  <c r="G19" i="119" s="1"/>
  <c r="C20" i="14"/>
  <c r="E20" i="14" s="1"/>
  <c r="G20" i="14" s="1"/>
  <c r="B20" i="61"/>
  <c r="C19" i="61"/>
  <c r="E19" i="61" s="1"/>
  <c r="G19" i="61" s="1"/>
  <c r="B20" i="107"/>
  <c r="C19" i="107"/>
  <c r="E19" i="107" s="1"/>
  <c r="G19" i="107" s="1"/>
  <c r="B21" i="22"/>
  <c r="C20" i="22"/>
  <c r="E20" i="22" s="1"/>
  <c r="G20" i="22" s="1"/>
  <c r="B20" i="88"/>
  <c r="C19" i="88"/>
  <c r="E19" i="88" s="1"/>
  <c r="G19" i="88" s="1"/>
  <c r="B20" i="71"/>
  <c r="C19" i="71"/>
  <c r="E19" i="71" s="1"/>
  <c r="G19" i="71" s="1"/>
  <c r="C19" i="121"/>
  <c r="E19" i="121" s="1"/>
  <c r="G19" i="121" s="1"/>
  <c r="B20" i="121"/>
  <c r="B20" i="110"/>
  <c r="C19" i="110"/>
  <c r="E19" i="110" s="1"/>
  <c r="G19" i="110" s="1"/>
  <c r="B21" i="18"/>
  <c r="C20" i="18"/>
  <c r="E20" i="18" s="1"/>
  <c r="G20" i="18" s="1"/>
  <c r="C19" i="75"/>
  <c r="B20" i="75"/>
  <c r="B21" i="17"/>
  <c r="C20" i="17"/>
  <c r="E20" i="17" s="1"/>
  <c r="G20" i="17" s="1"/>
  <c r="B24" i="60"/>
  <c r="AJ12" i="86" l="1"/>
  <c r="C28" i="87"/>
  <c r="B29" i="87"/>
  <c r="C20" i="42"/>
  <c r="E20" i="42" s="1"/>
  <c r="G20" i="42" s="1"/>
  <c r="B21" i="42"/>
  <c r="BR23" i="41"/>
  <c r="B23" i="64"/>
  <c r="C22" i="64"/>
  <c r="E22" i="64" s="1"/>
  <c r="G22" i="64" s="1"/>
  <c r="B23" i="14"/>
  <c r="C22" i="14"/>
  <c r="E22" i="14" s="1"/>
  <c r="G22" i="14" s="1"/>
  <c r="BR23" i="27"/>
  <c r="AJ23" i="27"/>
  <c r="C20" i="128"/>
  <c r="E20" i="128" s="1"/>
  <c r="G20" i="128" s="1"/>
  <c r="B21" i="128"/>
  <c r="B32" i="86"/>
  <c r="C29" i="86"/>
  <c r="F26" i="48"/>
  <c r="D26" i="48"/>
  <c r="A23" i="31"/>
  <c r="D22" i="31"/>
  <c r="C22" i="31"/>
  <c r="G20" i="44"/>
  <c r="AM23" i="27"/>
  <c r="AL23" i="27"/>
  <c r="A24" i="27"/>
  <c r="BX23" i="27"/>
  <c r="AE23" i="27"/>
  <c r="AD23" i="27"/>
  <c r="BT23" i="27"/>
  <c r="AP23" i="27"/>
  <c r="AN23" i="27"/>
  <c r="AC23" i="27"/>
  <c r="C21" i="123"/>
  <c r="E21" i="123" s="1"/>
  <c r="G21" i="123" s="1"/>
  <c r="B22" i="123"/>
  <c r="B21" i="51"/>
  <c r="C20" i="51"/>
  <c r="E20" i="51" s="1"/>
  <c r="G20" i="51" s="1"/>
  <c r="C20" i="82"/>
  <c r="E20" i="82" s="1"/>
  <c r="G20" i="82" s="1"/>
  <c r="B21" i="82"/>
  <c r="C21" i="18"/>
  <c r="E21" i="18" s="1"/>
  <c r="G21" i="18" s="1"/>
  <c r="B22" i="18"/>
  <c r="B21" i="71"/>
  <c r="C20" i="71"/>
  <c r="E20" i="71" s="1"/>
  <c r="G20" i="71" s="1"/>
  <c r="C20" i="119"/>
  <c r="E20" i="119" s="1"/>
  <c r="G20" i="119" s="1"/>
  <c r="B21" i="119"/>
  <c r="E20" i="11"/>
  <c r="G20" i="11" s="1"/>
  <c r="C20" i="80"/>
  <c r="E20" i="80" s="1"/>
  <c r="G20" i="80" s="1"/>
  <c r="B21" i="80"/>
  <c r="C20" i="57"/>
  <c r="E20" i="57" s="1"/>
  <c r="G20" i="57" s="1"/>
  <c r="B21" i="57"/>
  <c r="C20" i="88"/>
  <c r="E20" i="88" s="1"/>
  <c r="G20" i="88" s="1"/>
  <c r="B21" i="88"/>
  <c r="C21" i="8"/>
  <c r="E20" i="8"/>
  <c r="G20" i="8" s="1"/>
  <c r="B22" i="24"/>
  <c r="C21" i="24"/>
  <c r="E21" i="24" s="1"/>
  <c r="G21" i="24" s="1"/>
  <c r="C20" i="124"/>
  <c r="E20" i="124" s="1"/>
  <c r="G20" i="124" s="1"/>
  <c r="B21" i="124"/>
  <c r="B21" i="83"/>
  <c r="C20" i="83"/>
  <c r="E20" i="83" s="1"/>
  <c r="G20" i="83" s="1"/>
  <c r="B21" i="96"/>
  <c r="C20" i="96"/>
  <c r="E20" i="96" s="1"/>
  <c r="G20" i="96" s="1"/>
  <c r="C20" i="61"/>
  <c r="E20" i="61" s="1"/>
  <c r="G20" i="61" s="1"/>
  <c r="B21" i="61"/>
  <c r="B22" i="49"/>
  <c r="C21" i="49"/>
  <c r="E21" i="49" s="1"/>
  <c r="G21" i="49" s="1"/>
  <c r="B22" i="44"/>
  <c r="E21" i="44"/>
  <c r="C21" i="44"/>
  <c r="B21" i="3"/>
  <c r="C20" i="3"/>
  <c r="E20" i="3" s="1"/>
  <c r="G20" i="3" s="1"/>
  <c r="C20" i="107"/>
  <c r="E20" i="107" s="1"/>
  <c r="G20" i="107" s="1"/>
  <c r="B21" i="107"/>
  <c r="B21" i="11"/>
  <c r="C22" i="11"/>
  <c r="B21" i="65"/>
  <c r="C20" i="65"/>
  <c r="E20" i="65" s="1"/>
  <c r="G20" i="65" s="1"/>
  <c r="B21" i="85"/>
  <c r="C20" i="85"/>
  <c r="E20" i="85" s="1"/>
  <c r="G20" i="85" s="1"/>
  <c r="G13" i="93"/>
  <c r="C14" i="93"/>
  <c r="B21" i="84"/>
  <c r="C20" i="84"/>
  <c r="E20" i="84" s="1"/>
  <c r="G20" i="84" s="1"/>
  <c r="C20" i="70"/>
  <c r="E20" i="70" s="1"/>
  <c r="G20" i="70" s="1"/>
  <c r="B21" i="70"/>
  <c r="B21" i="77"/>
  <c r="C20" i="77"/>
  <c r="E20" i="77" s="1"/>
  <c r="G20" i="77" s="1"/>
  <c r="B21" i="117"/>
  <c r="C20" i="117"/>
  <c r="E20" i="117" s="1"/>
  <c r="G20" i="117" s="1"/>
  <c r="B22" i="23"/>
  <c r="C21" i="23"/>
  <c r="B21" i="53"/>
  <c r="C20" i="53"/>
  <c r="E20" i="53" s="1"/>
  <c r="G20" i="53" s="1"/>
  <c r="C20" i="109"/>
  <c r="E20" i="109" s="1"/>
  <c r="G20" i="109" s="1"/>
  <c r="B21" i="109"/>
  <c r="B22" i="22"/>
  <c r="C21" i="22"/>
  <c r="E21" i="22" s="1"/>
  <c r="G21" i="22" s="1"/>
  <c r="B21" i="36"/>
  <c r="C20" i="36"/>
  <c r="E20" i="36" s="1"/>
  <c r="G20" i="36" s="1"/>
  <c r="B22" i="16"/>
  <c r="C21" i="16"/>
  <c r="E21" i="16" s="1"/>
  <c r="G21" i="16" s="1"/>
  <c r="B21" i="81"/>
  <c r="C20" i="81"/>
  <c r="E20" i="81" s="1"/>
  <c r="G20" i="81" s="1"/>
  <c r="B21" i="76"/>
  <c r="C20" i="76"/>
  <c r="E20" i="76" s="1"/>
  <c r="G20" i="76" s="1"/>
  <c r="G19" i="75"/>
  <c r="E20" i="75"/>
  <c r="C20" i="95"/>
  <c r="E20" i="95" s="1"/>
  <c r="G20" i="95" s="1"/>
  <c r="B21" i="95"/>
  <c r="B21" i="110"/>
  <c r="C20" i="110"/>
  <c r="E20" i="110" s="1"/>
  <c r="G20" i="110" s="1"/>
  <c r="B21" i="90"/>
  <c r="C20" i="90"/>
  <c r="E20" i="90" s="1"/>
  <c r="G20" i="90" s="1"/>
  <c r="C21" i="48"/>
  <c r="E21" i="48" s="1"/>
  <c r="G21" i="48" s="1"/>
  <c r="B22" i="48"/>
  <c r="C19" i="69"/>
  <c r="E19" i="69" s="1"/>
  <c r="G19" i="69" s="1"/>
  <c r="B20" i="69"/>
  <c r="G13" i="92"/>
  <c r="C14" i="92"/>
  <c r="C19" i="73"/>
  <c r="E19" i="73" s="1"/>
  <c r="G19" i="73" s="1"/>
  <c r="B20" i="73"/>
  <c r="C21" i="50"/>
  <c r="E21" i="50" s="1"/>
  <c r="G21" i="50" s="1"/>
  <c r="B22" i="50"/>
  <c r="B21" i="111"/>
  <c r="C20" i="111"/>
  <c r="E20" i="111" s="1"/>
  <c r="G20" i="111" s="1"/>
  <c r="B21" i="94"/>
  <c r="C20" i="94"/>
  <c r="E20" i="94" s="1"/>
  <c r="G20" i="94" s="1"/>
  <c r="B22" i="19"/>
  <c r="C21" i="19"/>
  <c r="E21" i="19" s="1"/>
  <c r="G21" i="19" s="1"/>
  <c r="B21" i="75"/>
  <c r="C20" i="75"/>
  <c r="B21" i="121"/>
  <c r="C20" i="121"/>
  <c r="E20" i="121" s="1"/>
  <c r="G20" i="121" s="1"/>
  <c r="B21" i="25"/>
  <c r="C20" i="25"/>
  <c r="E20" i="25" s="1"/>
  <c r="G20" i="25" s="1"/>
  <c r="B21" i="112"/>
  <c r="C20" i="112"/>
  <c r="E20" i="112" s="1"/>
  <c r="G20" i="112" s="1"/>
  <c r="B21" i="104"/>
  <c r="C20" i="104"/>
  <c r="E20" i="104" s="1"/>
  <c r="G20" i="104" s="1"/>
  <c r="C21" i="17"/>
  <c r="E21" i="17" s="1"/>
  <c r="G21" i="17" s="1"/>
  <c r="B22" i="17"/>
  <c r="B21" i="21"/>
  <c r="C20" i="21"/>
  <c r="E20" i="21" s="1"/>
  <c r="G20" i="21" s="1"/>
  <c r="B21" i="91"/>
  <c r="C20" i="91"/>
  <c r="E20" i="91" s="1"/>
  <c r="G20" i="91" s="1"/>
  <c r="C20" i="67"/>
  <c r="E20" i="67" s="1"/>
  <c r="G20" i="67" s="1"/>
  <c r="B21" i="67"/>
  <c r="B22" i="46"/>
  <c r="C21" i="46"/>
  <c r="E21" i="46" s="1"/>
  <c r="G21" i="46" s="1"/>
  <c r="B22" i="66"/>
  <c r="C21" i="66"/>
  <c r="E21" i="66" s="1"/>
  <c r="G21" i="66" s="1"/>
  <c r="B23" i="43"/>
  <c r="C22" i="43"/>
  <c r="E22" i="43" s="1"/>
  <c r="G22" i="43" s="1"/>
  <c r="B21" i="125"/>
  <c r="C20" i="125"/>
  <c r="E20" i="125" s="1"/>
  <c r="G20" i="125" s="1"/>
  <c r="C19" i="38"/>
  <c r="E19" i="38" s="1"/>
  <c r="G19" i="38" s="1"/>
  <c r="B20" i="38"/>
  <c r="B25" i="60"/>
  <c r="C29" i="87" l="1"/>
  <c r="B30" i="87"/>
  <c r="C21" i="42"/>
  <c r="E21" i="42" s="1"/>
  <c r="G21" i="42" s="1"/>
  <c r="B22" i="42"/>
  <c r="BQ24" i="41"/>
  <c r="BS24" i="41" s="1"/>
  <c r="BS25" i="41" s="1"/>
  <c r="B24" i="14"/>
  <c r="C23" i="14"/>
  <c r="E23" i="14" s="1"/>
  <c r="G23" i="14" s="1"/>
  <c r="BR24" i="27"/>
  <c r="AJ24" i="27"/>
  <c r="B24" i="64"/>
  <c r="C23" i="64"/>
  <c r="E23" i="64" s="1"/>
  <c r="G23" i="64" s="1"/>
  <c r="B22" i="128"/>
  <c r="C21" i="128"/>
  <c r="E21" i="128" s="1"/>
  <c r="G21" i="128" s="1"/>
  <c r="B33" i="86"/>
  <c r="S32" i="86"/>
  <c r="P32" i="86"/>
  <c r="C32" i="86"/>
  <c r="J32" i="86"/>
  <c r="M32" i="86"/>
  <c r="F27" i="48"/>
  <c r="D27" i="48"/>
  <c r="A24" i="31"/>
  <c r="D23" i="31"/>
  <c r="C23" i="31"/>
  <c r="C21" i="61"/>
  <c r="E21" i="61" s="1"/>
  <c r="G21" i="61" s="1"/>
  <c r="B22" i="61"/>
  <c r="E21" i="8"/>
  <c r="G21" i="8" s="1"/>
  <c r="C22" i="8"/>
  <c r="B22" i="119"/>
  <c r="C21" i="119"/>
  <c r="E21" i="119" s="1"/>
  <c r="G21" i="119" s="1"/>
  <c r="C21" i="85"/>
  <c r="E21" i="85" s="1"/>
  <c r="G21" i="85" s="1"/>
  <c r="B22" i="85"/>
  <c r="B22" i="88"/>
  <c r="C21" i="88"/>
  <c r="E21" i="88" s="1"/>
  <c r="G21" i="88" s="1"/>
  <c r="C21" i="111"/>
  <c r="E21" i="111" s="1"/>
  <c r="G21" i="111" s="1"/>
  <c r="B22" i="111"/>
  <c r="C21" i="107"/>
  <c r="E21" i="107" s="1"/>
  <c r="G21" i="107" s="1"/>
  <c r="B22" i="107"/>
  <c r="G21" i="44"/>
  <c r="B23" i="44"/>
  <c r="E22" i="44"/>
  <c r="C22" i="44"/>
  <c r="B22" i="71"/>
  <c r="C21" i="71"/>
  <c r="E21" i="71" s="1"/>
  <c r="G21" i="71" s="1"/>
  <c r="B23" i="48"/>
  <c r="C22" i="48"/>
  <c r="E22" i="48" s="1"/>
  <c r="G22" i="48" s="1"/>
  <c r="B22" i="109"/>
  <c r="C21" i="109"/>
  <c r="E21" i="109" s="1"/>
  <c r="G21" i="109" s="1"/>
  <c r="B22" i="77"/>
  <c r="C21" i="77"/>
  <c r="E21" i="77" s="1"/>
  <c r="G21" i="77" s="1"/>
  <c r="C21" i="96"/>
  <c r="E21" i="96" s="1"/>
  <c r="G21" i="96" s="1"/>
  <c r="B22" i="96"/>
  <c r="B22" i="95"/>
  <c r="C21" i="95"/>
  <c r="E21" i="95" s="1"/>
  <c r="G21" i="95" s="1"/>
  <c r="B22" i="70"/>
  <c r="C21" i="70"/>
  <c r="E21" i="70" s="1"/>
  <c r="G21" i="70" s="1"/>
  <c r="B23" i="18"/>
  <c r="C22" i="18"/>
  <c r="E22" i="18" s="1"/>
  <c r="G22" i="18" s="1"/>
  <c r="C21" i="3"/>
  <c r="E21" i="3" s="1"/>
  <c r="G21" i="3" s="1"/>
  <c r="B22" i="3"/>
  <c r="C21" i="83"/>
  <c r="E21" i="83" s="1"/>
  <c r="G21" i="83" s="1"/>
  <c r="B22" i="83"/>
  <c r="B21" i="69"/>
  <c r="C20" i="69"/>
  <c r="E20" i="69" s="1"/>
  <c r="G20" i="69" s="1"/>
  <c r="B21" i="38"/>
  <c r="C20" i="38"/>
  <c r="E20" i="38" s="1"/>
  <c r="G20" i="38" s="1"/>
  <c r="E21" i="75"/>
  <c r="G20" i="75"/>
  <c r="B22" i="57"/>
  <c r="C21" i="57"/>
  <c r="E21" i="57" s="1"/>
  <c r="G21" i="57" s="1"/>
  <c r="E14" i="92"/>
  <c r="B14" i="92"/>
  <c r="C21" i="112"/>
  <c r="E21" i="112" s="1"/>
  <c r="G21" i="112" s="1"/>
  <c r="B22" i="112"/>
  <c r="B22" i="65"/>
  <c r="C21" i="65"/>
  <c r="E21" i="65" s="1"/>
  <c r="G21" i="65" s="1"/>
  <c r="C22" i="49"/>
  <c r="E22" i="49" s="1"/>
  <c r="G22" i="49" s="1"/>
  <c r="B23" i="49"/>
  <c r="B24" i="43"/>
  <c r="C23" i="43"/>
  <c r="E23" i="43" s="1"/>
  <c r="G23" i="43" s="1"/>
  <c r="C22" i="16"/>
  <c r="E22" i="16" s="1"/>
  <c r="G22" i="16" s="1"/>
  <c r="B23" i="16"/>
  <c r="C21" i="67"/>
  <c r="E21" i="67" s="1"/>
  <c r="G21" i="67" s="1"/>
  <c r="B22" i="67"/>
  <c r="C21" i="75"/>
  <c r="B22" i="75"/>
  <c r="C21" i="90"/>
  <c r="E21" i="90" s="1"/>
  <c r="G21" i="90" s="1"/>
  <c r="B22" i="90"/>
  <c r="B22" i="53"/>
  <c r="C21" i="53"/>
  <c r="E21" i="53" s="1"/>
  <c r="G21" i="53" s="1"/>
  <c r="C23" i="11"/>
  <c r="B22" i="11"/>
  <c r="B22" i="124"/>
  <c r="C21" i="124"/>
  <c r="E21" i="124" s="1"/>
  <c r="G21" i="124" s="1"/>
  <c r="B22" i="82"/>
  <c r="C21" i="82"/>
  <c r="E21" i="82" s="1"/>
  <c r="G21" i="82" s="1"/>
  <c r="AM24" i="27"/>
  <c r="BX24" i="27"/>
  <c r="BT24" i="27"/>
  <c r="AE24" i="27"/>
  <c r="AC24" i="27"/>
  <c r="A25" i="27"/>
  <c r="AP24" i="27"/>
  <c r="AN24" i="27"/>
  <c r="AL24" i="27"/>
  <c r="AD24" i="27"/>
  <c r="C21" i="51"/>
  <c r="E21" i="51" s="1"/>
  <c r="G21" i="51" s="1"/>
  <c r="B22" i="51"/>
  <c r="C22" i="19"/>
  <c r="E22" i="19" s="1"/>
  <c r="G22" i="19" s="1"/>
  <c r="B23" i="19"/>
  <c r="B22" i="104"/>
  <c r="C21" i="104"/>
  <c r="E21" i="104" s="1"/>
  <c r="G21" i="104" s="1"/>
  <c r="C21" i="125"/>
  <c r="E21" i="125" s="1"/>
  <c r="G21" i="125" s="1"/>
  <c r="B22" i="125"/>
  <c r="C21" i="25"/>
  <c r="E21" i="25" s="1"/>
  <c r="G21" i="25" s="1"/>
  <c r="B22" i="25"/>
  <c r="C21" i="76"/>
  <c r="E21" i="76" s="1"/>
  <c r="G21" i="76" s="1"/>
  <c r="B22" i="76"/>
  <c r="B22" i="84"/>
  <c r="C21" i="84"/>
  <c r="E21" i="84" s="1"/>
  <c r="G21" i="84" s="1"/>
  <c r="E21" i="11"/>
  <c r="G21" i="11" s="1"/>
  <c r="B23" i="123"/>
  <c r="C22" i="123"/>
  <c r="E22" i="123" s="1"/>
  <c r="G22" i="123" s="1"/>
  <c r="B22" i="121"/>
  <c r="C21" i="121"/>
  <c r="E21" i="121" s="1"/>
  <c r="G21" i="121" s="1"/>
  <c r="B23" i="50"/>
  <c r="C22" i="50"/>
  <c r="E22" i="50" s="1"/>
  <c r="G22" i="50" s="1"/>
  <c r="B22" i="36"/>
  <c r="C21" i="36"/>
  <c r="E21" i="36" s="1"/>
  <c r="G21" i="36" s="1"/>
  <c r="E21" i="23"/>
  <c r="G21" i="23" s="1"/>
  <c r="B14" i="93"/>
  <c r="E14" i="93"/>
  <c r="B22" i="117"/>
  <c r="C21" i="117"/>
  <c r="E21" i="117" s="1"/>
  <c r="G21" i="117" s="1"/>
  <c r="B23" i="17"/>
  <c r="C22" i="17"/>
  <c r="E22" i="17" s="1"/>
  <c r="G22" i="17" s="1"/>
  <c r="C22" i="66"/>
  <c r="E22" i="66" s="1"/>
  <c r="G22" i="66" s="1"/>
  <c r="B23" i="66"/>
  <c r="C21" i="81"/>
  <c r="E21" i="81" s="1"/>
  <c r="G21" i="81" s="1"/>
  <c r="B22" i="81"/>
  <c r="B23" i="23"/>
  <c r="C22" i="23"/>
  <c r="B22" i="80"/>
  <c r="C21" i="80"/>
  <c r="E21" i="80" s="1"/>
  <c r="G21" i="80" s="1"/>
  <c r="C21" i="21"/>
  <c r="E21" i="21" s="1"/>
  <c r="G21" i="21" s="1"/>
  <c r="B22" i="21"/>
  <c r="C20" i="73"/>
  <c r="E20" i="73" s="1"/>
  <c r="G20" i="73" s="1"/>
  <c r="B21" i="73"/>
  <c r="B22" i="110"/>
  <c r="C21" i="110"/>
  <c r="E21" i="110" s="1"/>
  <c r="G21" i="110" s="1"/>
  <c r="C21" i="91"/>
  <c r="E21" i="91" s="1"/>
  <c r="G21" i="91" s="1"/>
  <c r="B22" i="91"/>
  <c r="C21" i="94"/>
  <c r="E21" i="94" s="1"/>
  <c r="G21" i="94" s="1"/>
  <c r="B22" i="94"/>
  <c r="C22" i="46"/>
  <c r="E22" i="46" s="1"/>
  <c r="G22" i="46" s="1"/>
  <c r="B23" i="46"/>
  <c r="B23" i="22"/>
  <c r="C22" i="22"/>
  <c r="E22" i="22" s="1"/>
  <c r="G22" i="22" s="1"/>
  <c r="C22" i="24"/>
  <c r="E22" i="24" s="1"/>
  <c r="G22" i="24" s="1"/>
  <c r="B23" i="24"/>
  <c r="B26" i="60"/>
  <c r="C30" i="87" l="1"/>
  <c r="B31" i="87"/>
  <c r="B23" i="42"/>
  <c r="C22" i="42"/>
  <c r="E22" i="42" s="1"/>
  <c r="G22" i="42" s="1"/>
  <c r="G32" i="86"/>
  <c r="Y32" i="86"/>
  <c r="AB32" i="86"/>
  <c r="V32" i="86"/>
  <c r="S10" i="86"/>
  <c r="BQ25" i="41"/>
  <c r="BR24" i="41"/>
  <c r="BR25" i="41" s="1"/>
  <c r="BQ27" i="41"/>
  <c r="BS27" i="41" s="1"/>
  <c r="C24" i="64"/>
  <c r="E24" i="64" s="1"/>
  <c r="G24" i="64" s="1"/>
  <c r="B25" i="64"/>
  <c r="BR25" i="27"/>
  <c r="AJ25" i="27"/>
  <c r="C24" i="14"/>
  <c r="E24" i="14" s="1"/>
  <c r="G24" i="14" s="1"/>
  <c r="B25" i="14"/>
  <c r="J10" i="86"/>
  <c r="V10" i="86"/>
  <c r="G10" i="86"/>
  <c r="P10" i="86"/>
  <c r="Y10" i="86"/>
  <c r="AB10" i="86"/>
  <c r="M10" i="86"/>
  <c r="V11" i="86"/>
  <c r="P11" i="86"/>
  <c r="J11" i="86"/>
  <c r="Y11" i="86"/>
  <c r="G11" i="86"/>
  <c r="S11" i="86"/>
  <c r="M11" i="86"/>
  <c r="AB11" i="86"/>
  <c r="J14" i="86"/>
  <c r="AB14" i="86"/>
  <c r="M14" i="86"/>
  <c r="S14" i="86"/>
  <c r="P14" i="86"/>
  <c r="Y14" i="86"/>
  <c r="G14" i="86"/>
  <c r="V14" i="86"/>
  <c r="S15" i="86"/>
  <c r="Y15" i="86"/>
  <c r="M15" i="86"/>
  <c r="P15" i="86"/>
  <c r="J15" i="86"/>
  <c r="V15" i="86"/>
  <c r="G15" i="86"/>
  <c r="AB15" i="86"/>
  <c r="S16" i="86"/>
  <c r="M16" i="86"/>
  <c r="V16" i="86"/>
  <c r="P16" i="86"/>
  <c r="AB16" i="86"/>
  <c r="Y16" i="86"/>
  <c r="J16" i="86"/>
  <c r="G16" i="86"/>
  <c r="V17" i="86"/>
  <c r="G17" i="86"/>
  <c r="P17" i="86"/>
  <c r="Y17" i="86"/>
  <c r="AB17" i="86"/>
  <c r="M17" i="86"/>
  <c r="S17" i="86"/>
  <c r="J17" i="86"/>
  <c r="P18" i="86"/>
  <c r="M18" i="86"/>
  <c r="J18" i="86"/>
  <c r="Y18" i="86"/>
  <c r="AB18" i="86"/>
  <c r="V18" i="86"/>
  <c r="S18" i="86"/>
  <c r="G18" i="86"/>
  <c r="AB19" i="86"/>
  <c r="G19" i="86"/>
  <c r="J19" i="86"/>
  <c r="Y19" i="86"/>
  <c r="M19" i="86"/>
  <c r="P19" i="86"/>
  <c r="V19" i="86"/>
  <c r="S19" i="86"/>
  <c r="S20" i="86"/>
  <c r="J20" i="86"/>
  <c r="V20" i="86"/>
  <c r="AB20" i="86"/>
  <c r="M20" i="86"/>
  <c r="G20" i="86"/>
  <c r="P20" i="86"/>
  <c r="Y20" i="86"/>
  <c r="P23" i="86"/>
  <c r="Y23" i="86"/>
  <c r="J23" i="86"/>
  <c r="M23" i="86"/>
  <c r="G23" i="86"/>
  <c r="AB23" i="86"/>
  <c r="V23" i="86"/>
  <c r="S23" i="86"/>
  <c r="V24" i="86"/>
  <c r="G24" i="86"/>
  <c r="AB24" i="86"/>
  <c r="J24" i="86"/>
  <c r="S24" i="86"/>
  <c r="Y24" i="86"/>
  <c r="P24" i="86"/>
  <c r="M24" i="86"/>
  <c r="J25" i="86"/>
  <c r="P25" i="86"/>
  <c r="G25" i="86"/>
  <c r="AB25" i="86"/>
  <c r="M25" i="86"/>
  <c r="Y25" i="86"/>
  <c r="V25" i="86"/>
  <c r="S25" i="86"/>
  <c r="AB26" i="86"/>
  <c r="P26" i="86"/>
  <c r="Y26" i="86"/>
  <c r="S26" i="86"/>
  <c r="G26" i="86"/>
  <c r="J26" i="86"/>
  <c r="M26" i="86"/>
  <c r="V26" i="86"/>
  <c r="Y27" i="86"/>
  <c r="J27" i="86"/>
  <c r="V27" i="86"/>
  <c r="AB27" i="86"/>
  <c r="P27" i="86"/>
  <c r="S27" i="86"/>
  <c r="M27" i="86"/>
  <c r="G27" i="86"/>
  <c r="S28" i="86"/>
  <c r="M28" i="86"/>
  <c r="P28" i="86"/>
  <c r="AB28" i="86"/>
  <c r="G28" i="86"/>
  <c r="J28" i="86"/>
  <c r="Y28" i="86"/>
  <c r="V28" i="86"/>
  <c r="V29" i="86"/>
  <c r="S29" i="86"/>
  <c r="P29" i="86"/>
  <c r="AB29" i="86"/>
  <c r="M29" i="86"/>
  <c r="J29" i="86"/>
  <c r="G29" i="86"/>
  <c r="Y29" i="86"/>
  <c r="C22" i="128"/>
  <c r="E22" i="128" s="1"/>
  <c r="G22" i="128" s="1"/>
  <c r="B23" i="128"/>
  <c r="B34" i="86"/>
  <c r="C33" i="86"/>
  <c r="A25" i="31"/>
  <c r="D24" i="31"/>
  <c r="C24" i="31"/>
  <c r="F28" i="48"/>
  <c r="D28" i="48"/>
  <c r="C22" i="57"/>
  <c r="E22" i="57" s="1"/>
  <c r="G22" i="57" s="1"/>
  <c r="B23" i="57"/>
  <c r="B23" i="3"/>
  <c r="C22" i="3"/>
  <c r="E22" i="3" s="1"/>
  <c r="G22" i="3" s="1"/>
  <c r="B23" i="109"/>
  <c r="C22" i="109"/>
  <c r="E22" i="109" s="1"/>
  <c r="G22" i="109" s="1"/>
  <c r="B23" i="125"/>
  <c r="C22" i="125"/>
  <c r="E22" i="125" s="1"/>
  <c r="G22" i="125" s="1"/>
  <c r="B24" i="18"/>
  <c r="C23" i="18"/>
  <c r="E23" i="18" s="1"/>
  <c r="G23" i="18" s="1"/>
  <c r="B23" i="124"/>
  <c r="C22" i="124"/>
  <c r="E22" i="124" s="1"/>
  <c r="G22" i="124" s="1"/>
  <c r="B24" i="49"/>
  <c r="C23" i="49"/>
  <c r="E23" i="49" s="1"/>
  <c r="G23" i="49" s="1"/>
  <c r="E22" i="75"/>
  <c r="G21" i="75"/>
  <c r="C22" i="70"/>
  <c r="E22" i="70" s="1"/>
  <c r="G22" i="70" s="1"/>
  <c r="B23" i="70"/>
  <c r="B23" i="71"/>
  <c r="C22" i="71"/>
  <c r="E22" i="71" s="1"/>
  <c r="G22" i="71" s="1"/>
  <c r="B23" i="119"/>
  <c r="C22" i="119"/>
  <c r="E22" i="119" s="1"/>
  <c r="G22" i="119" s="1"/>
  <c r="C22" i="117"/>
  <c r="E22" i="117" s="1"/>
  <c r="G22" i="117" s="1"/>
  <c r="B23" i="117"/>
  <c r="E22" i="11"/>
  <c r="G22" i="11" s="1"/>
  <c r="C23" i="8"/>
  <c r="E22" i="8"/>
  <c r="G22" i="8" s="1"/>
  <c r="C24" i="11"/>
  <c r="B23" i="11"/>
  <c r="C22" i="65"/>
  <c r="E22" i="65" s="1"/>
  <c r="G22" i="65" s="1"/>
  <c r="B23" i="65"/>
  <c r="C22" i="53"/>
  <c r="E22" i="53" s="1"/>
  <c r="G22" i="53" s="1"/>
  <c r="B23" i="53"/>
  <c r="C22" i="67"/>
  <c r="E22" i="67" s="1"/>
  <c r="G22" i="67" s="1"/>
  <c r="B23" i="67"/>
  <c r="C22" i="95"/>
  <c r="E22" i="95" s="1"/>
  <c r="G22" i="95" s="1"/>
  <c r="B23" i="95"/>
  <c r="B23" i="61"/>
  <c r="C22" i="61"/>
  <c r="E22" i="61" s="1"/>
  <c r="G22" i="61" s="1"/>
  <c r="E22" i="23"/>
  <c r="G22" i="23" s="1"/>
  <c r="C22" i="84"/>
  <c r="E22" i="84" s="1"/>
  <c r="G22" i="84" s="1"/>
  <c r="B23" i="84"/>
  <c r="B24" i="19"/>
  <c r="C23" i="19"/>
  <c r="E23" i="19" s="1"/>
  <c r="G23" i="19" s="1"/>
  <c r="B24" i="23"/>
  <c r="C23" i="23"/>
  <c r="B23" i="121"/>
  <c r="C22" i="121"/>
  <c r="E22" i="121" s="1"/>
  <c r="G22" i="121" s="1"/>
  <c r="B23" i="76"/>
  <c r="C22" i="76"/>
  <c r="E22" i="76" s="1"/>
  <c r="G22" i="76" s="1"/>
  <c r="C21" i="38"/>
  <c r="E21" i="38" s="1"/>
  <c r="G21" i="38" s="1"/>
  <c r="B22" i="38"/>
  <c r="G22" i="44"/>
  <c r="B24" i="46"/>
  <c r="C23" i="46"/>
  <c r="E23" i="46" s="1"/>
  <c r="G23" i="46" s="1"/>
  <c r="C15" i="93"/>
  <c r="G14" i="93"/>
  <c r="B23" i="51"/>
  <c r="C22" i="51"/>
  <c r="E22" i="51" s="1"/>
  <c r="G22" i="51" s="1"/>
  <c r="C23" i="48"/>
  <c r="E23" i="48" s="1"/>
  <c r="G23" i="48" s="1"/>
  <c r="B24" i="48"/>
  <c r="E23" i="44"/>
  <c r="C23" i="44"/>
  <c r="B24" i="44"/>
  <c r="C22" i="110"/>
  <c r="E22" i="110" s="1"/>
  <c r="G22" i="110" s="1"/>
  <c r="B23" i="110"/>
  <c r="B23" i="81"/>
  <c r="C22" i="81"/>
  <c r="E22" i="81" s="1"/>
  <c r="G22" i="81" s="1"/>
  <c r="B23" i="90"/>
  <c r="C22" i="90"/>
  <c r="E22" i="90" s="1"/>
  <c r="G22" i="90" s="1"/>
  <c r="B23" i="94"/>
  <c r="C22" i="94"/>
  <c r="E22" i="94" s="1"/>
  <c r="G22" i="94" s="1"/>
  <c r="B23" i="96"/>
  <c r="C22" i="96"/>
  <c r="E22" i="96" s="1"/>
  <c r="G22" i="96" s="1"/>
  <c r="C22" i="88"/>
  <c r="E22" i="88" s="1"/>
  <c r="G22" i="88" s="1"/>
  <c r="B23" i="88"/>
  <c r="C23" i="50"/>
  <c r="E23" i="50" s="1"/>
  <c r="G23" i="50" s="1"/>
  <c r="B24" i="50"/>
  <c r="B23" i="80"/>
  <c r="C22" i="80"/>
  <c r="E22" i="80" s="1"/>
  <c r="G22" i="80" s="1"/>
  <c r="B24" i="16"/>
  <c r="C23" i="16"/>
  <c r="E23" i="16" s="1"/>
  <c r="G23" i="16" s="1"/>
  <c r="B23" i="112"/>
  <c r="C22" i="112"/>
  <c r="E22" i="112" s="1"/>
  <c r="G22" i="112" s="1"/>
  <c r="B23" i="107"/>
  <c r="C22" i="107"/>
  <c r="E22" i="107" s="1"/>
  <c r="G22" i="107" s="1"/>
  <c r="C22" i="104"/>
  <c r="E22" i="104" s="1"/>
  <c r="G22" i="104" s="1"/>
  <c r="B23" i="104"/>
  <c r="B22" i="73"/>
  <c r="C21" i="73"/>
  <c r="E21" i="73" s="1"/>
  <c r="G21" i="73" s="1"/>
  <c r="B24" i="66"/>
  <c r="C23" i="66"/>
  <c r="E23" i="66" s="1"/>
  <c r="G23" i="66" s="1"/>
  <c r="C22" i="25"/>
  <c r="E22" i="25" s="1"/>
  <c r="G22" i="25" s="1"/>
  <c r="B23" i="25"/>
  <c r="C22" i="36"/>
  <c r="E22" i="36" s="1"/>
  <c r="G22" i="36" s="1"/>
  <c r="B23" i="36"/>
  <c r="C22" i="85"/>
  <c r="E22" i="85" s="1"/>
  <c r="G22" i="85" s="1"/>
  <c r="B23" i="85"/>
  <c r="C23" i="22"/>
  <c r="E23" i="22" s="1"/>
  <c r="G23" i="22" s="1"/>
  <c r="B24" i="22"/>
  <c r="B23" i="21"/>
  <c r="C22" i="21"/>
  <c r="E22" i="21" s="1"/>
  <c r="G22" i="21" s="1"/>
  <c r="B24" i="17"/>
  <c r="C23" i="17"/>
  <c r="E23" i="17" s="1"/>
  <c r="G23" i="17" s="1"/>
  <c r="BX25" i="27"/>
  <c r="BT25" i="27"/>
  <c r="AE25" i="27"/>
  <c r="BQ28" i="41" s="1"/>
  <c r="BS28" i="41" s="1"/>
  <c r="AD25" i="27"/>
  <c r="A26" i="27"/>
  <c r="AP25" i="27"/>
  <c r="AN25" i="27"/>
  <c r="AL25" i="27"/>
  <c r="AC25" i="27"/>
  <c r="AM25" i="27"/>
  <c r="C15" i="92"/>
  <c r="G14" i="92"/>
  <c r="B22" i="69"/>
  <c r="C21" i="69"/>
  <c r="E21" i="69" s="1"/>
  <c r="G21" i="69" s="1"/>
  <c r="B24" i="24"/>
  <c r="C23" i="24"/>
  <c r="E23" i="24" s="1"/>
  <c r="G23" i="24" s="1"/>
  <c r="B23" i="91"/>
  <c r="C22" i="91"/>
  <c r="E22" i="91" s="1"/>
  <c r="G22" i="91" s="1"/>
  <c r="B24" i="123"/>
  <c r="C23" i="123"/>
  <c r="E23" i="123" s="1"/>
  <c r="G23" i="123" s="1"/>
  <c r="B23" i="82"/>
  <c r="C22" i="82"/>
  <c r="E22" i="82" s="1"/>
  <c r="G22" i="82" s="1"/>
  <c r="B23" i="75"/>
  <c r="C22" i="75"/>
  <c r="B23" i="111"/>
  <c r="C22" i="111"/>
  <c r="E22" i="111" s="1"/>
  <c r="G22" i="111" s="1"/>
  <c r="B25" i="43"/>
  <c r="C24" i="43"/>
  <c r="E24" i="43" s="1"/>
  <c r="G24" i="43" s="1"/>
  <c r="C22" i="83"/>
  <c r="E22" i="83" s="1"/>
  <c r="G22" i="83" s="1"/>
  <c r="B23" i="83"/>
  <c r="C22" i="77"/>
  <c r="E22" i="77" s="1"/>
  <c r="G22" i="77" s="1"/>
  <c r="B23" i="77"/>
  <c r="B27" i="60"/>
  <c r="C31" i="87" l="1"/>
  <c r="B32" i="87"/>
  <c r="D32" i="86"/>
  <c r="M30" i="86"/>
  <c r="J30" i="86"/>
  <c r="V30" i="86"/>
  <c r="S30" i="86"/>
  <c r="P30" i="86"/>
  <c r="G30" i="86"/>
  <c r="Y30" i="86"/>
  <c r="AB30" i="86"/>
  <c r="V21" i="86"/>
  <c r="J21" i="86"/>
  <c r="M21" i="86"/>
  <c r="P21" i="86"/>
  <c r="G21" i="86"/>
  <c r="AB21" i="86"/>
  <c r="S21" i="86"/>
  <c r="Y21" i="86"/>
  <c r="S12" i="86"/>
  <c r="J12" i="86"/>
  <c r="V12" i="86"/>
  <c r="P12" i="86"/>
  <c r="Y12" i="86"/>
  <c r="G12" i="86"/>
  <c r="AB12" i="86"/>
  <c r="M12" i="86"/>
  <c r="B24" i="42"/>
  <c r="C23" i="42"/>
  <c r="E23" i="42" s="1"/>
  <c r="G23" i="42" s="1"/>
  <c r="BR28" i="41"/>
  <c r="BR27" i="41"/>
  <c r="D18" i="86"/>
  <c r="D29" i="86"/>
  <c r="D24" i="86"/>
  <c r="D17" i="86"/>
  <c r="BR26" i="27"/>
  <c r="AJ26" i="27"/>
  <c r="D26" i="86"/>
  <c r="D16" i="86"/>
  <c r="A31" i="87"/>
  <c r="D19" i="86"/>
  <c r="D28" i="86"/>
  <c r="D23" i="86"/>
  <c r="C25" i="14"/>
  <c r="E25" i="14" s="1"/>
  <c r="G25" i="14" s="1"/>
  <c r="B26" i="14"/>
  <c r="D10" i="86"/>
  <c r="D11" i="86"/>
  <c r="D14" i="86"/>
  <c r="D27" i="86"/>
  <c r="D25" i="86"/>
  <c r="D15" i="86"/>
  <c r="C25" i="64"/>
  <c r="E25" i="64" s="1"/>
  <c r="G25" i="64" s="1"/>
  <c r="B26" i="64"/>
  <c r="D20" i="86"/>
  <c r="B24" i="128"/>
  <c r="C23" i="128"/>
  <c r="E23" i="128" s="1"/>
  <c r="G23" i="128" s="1"/>
  <c r="B35" i="86"/>
  <c r="A35" i="86" s="1"/>
  <c r="C34" i="86"/>
  <c r="F29" i="48"/>
  <c r="D29" i="48"/>
  <c r="A26" i="31"/>
  <c r="D25" i="31"/>
  <c r="C25" i="31"/>
  <c r="G23" i="44"/>
  <c r="E23" i="11"/>
  <c r="G23" i="11" s="1"/>
  <c r="B25" i="16"/>
  <c r="C24" i="16"/>
  <c r="E24" i="16" s="1"/>
  <c r="G24" i="16" s="1"/>
  <c r="B24" i="11"/>
  <c r="C25" i="11"/>
  <c r="B24" i="124"/>
  <c r="C23" i="124"/>
  <c r="E23" i="124" s="1"/>
  <c r="G23" i="124" s="1"/>
  <c r="B24" i="36"/>
  <c r="C23" i="36"/>
  <c r="E23" i="36" s="1"/>
  <c r="G23" i="36" s="1"/>
  <c r="E23" i="8"/>
  <c r="G23" i="8" s="1"/>
  <c r="C24" i="8"/>
  <c r="C23" i="53"/>
  <c r="E23" i="53" s="1"/>
  <c r="G23" i="53" s="1"/>
  <c r="B24" i="53"/>
  <c r="B25" i="53" s="1"/>
  <c r="B25" i="22"/>
  <c r="C24" i="22"/>
  <c r="E24" i="22" s="1"/>
  <c r="G24" i="22" s="1"/>
  <c r="C22" i="38"/>
  <c r="E22" i="38" s="1"/>
  <c r="G22" i="38" s="1"/>
  <c r="B23" i="38"/>
  <c r="C23" i="75"/>
  <c r="B24" i="75"/>
  <c r="C23" i="25"/>
  <c r="E23" i="25" s="1"/>
  <c r="G23" i="25" s="1"/>
  <c r="B24" i="25"/>
  <c r="B24" i="90"/>
  <c r="C23" i="90"/>
  <c r="E23" i="90" s="1"/>
  <c r="G23" i="90" s="1"/>
  <c r="B24" i="76"/>
  <c r="C23" i="76"/>
  <c r="E23" i="76" s="1"/>
  <c r="G23" i="76" s="1"/>
  <c r="B24" i="70"/>
  <c r="C23" i="70"/>
  <c r="E23" i="70" s="1"/>
  <c r="G23" i="70" s="1"/>
  <c r="B24" i="109"/>
  <c r="C23" i="109"/>
  <c r="E23" i="109" s="1"/>
  <c r="G23" i="109" s="1"/>
  <c r="C23" i="119"/>
  <c r="E23" i="119" s="1"/>
  <c r="G23" i="119" s="1"/>
  <c r="B24" i="119"/>
  <c r="B25" i="17"/>
  <c r="C24" i="17"/>
  <c r="E24" i="17" s="1"/>
  <c r="G24" i="17" s="1"/>
  <c r="C24" i="24"/>
  <c r="E24" i="24" s="1"/>
  <c r="G24" i="24" s="1"/>
  <c r="B25" i="24"/>
  <c r="B24" i="3"/>
  <c r="C23" i="3"/>
  <c r="E23" i="3" s="1"/>
  <c r="G23" i="3" s="1"/>
  <c r="B24" i="71"/>
  <c r="C23" i="71"/>
  <c r="E23" i="71" s="1"/>
  <c r="G23" i="71" s="1"/>
  <c r="B25" i="44"/>
  <c r="E24" i="44"/>
  <c r="C24" i="44"/>
  <c r="B24" i="77"/>
  <c r="C23" i="77"/>
  <c r="E23" i="77" s="1"/>
  <c r="G23" i="77" s="1"/>
  <c r="C23" i="51"/>
  <c r="E23" i="51" s="1"/>
  <c r="G23" i="51" s="1"/>
  <c r="B24" i="51"/>
  <c r="B24" i="121"/>
  <c r="C23" i="121"/>
  <c r="E23" i="121" s="1"/>
  <c r="G23" i="121" s="1"/>
  <c r="C24" i="66"/>
  <c r="E24" i="66" s="1"/>
  <c r="G24" i="66" s="1"/>
  <c r="B25" i="66"/>
  <c r="B24" i="61"/>
  <c r="C23" i="61"/>
  <c r="E23" i="61" s="1"/>
  <c r="G23" i="61" s="1"/>
  <c r="C24" i="18"/>
  <c r="E24" i="18" s="1"/>
  <c r="G24" i="18" s="1"/>
  <c r="B25" i="18"/>
  <c r="B24" i="91"/>
  <c r="C23" i="91"/>
  <c r="E23" i="91" s="1"/>
  <c r="G23" i="91" s="1"/>
  <c r="B24" i="88"/>
  <c r="C23" i="88"/>
  <c r="E23" i="88" s="1"/>
  <c r="G23" i="88" s="1"/>
  <c r="B25" i="48"/>
  <c r="C24" i="48"/>
  <c r="E24" i="48" s="1"/>
  <c r="G24" i="48" s="1"/>
  <c r="B24" i="83"/>
  <c r="C23" i="83"/>
  <c r="E23" i="83" s="1"/>
  <c r="G23" i="83" s="1"/>
  <c r="B24" i="81"/>
  <c r="C23" i="81"/>
  <c r="E23" i="81" s="1"/>
  <c r="G23" i="81" s="1"/>
  <c r="E15" i="93"/>
  <c r="B15" i="93"/>
  <c r="E23" i="23"/>
  <c r="G23" i="23" s="1"/>
  <c r="B24" i="57"/>
  <c r="C23" i="57"/>
  <c r="E23" i="57" s="1"/>
  <c r="G23" i="57" s="1"/>
  <c r="B24" i="21"/>
  <c r="C23" i="21"/>
  <c r="E23" i="21" s="1"/>
  <c r="G23" i="21" s="1"/>
  <c r="B25" i="50"/>
  <c r="C24" i="50"/>
  <c r="E24" i="50" s="1"/>
  <c r="G24" i="50" s="1"/>
  <c r="B25" i="23"/>
  <c r="C24" i="23"/>
  <c r="E23" i="75"/>
  <c r="G22" i="75"/>
  <c r="B24" i="125"/>
  <c r="C23" i="125"/>
  <c r="E23" i="125" s="1"/>
  <c r="G23" i="125" s="1"/>
  <c r="C23" i="82"/>
  <c r="E23" i="82" s="1"/>
  <c r="G23" i="82" s="1"/>
  <c r="B24" i="82"/>
  <c r="BX26" i="27"/>
  <c r="AP26" i="27"/>
  <c r="BT26" i="27"/>
  <c r="AN26" i="27"/>
  <c r="AM26" i="27"/>
  <c r="AL26" i="27"/>
  <c r="AD26" i="27"/>
  <c r="AE26" i="27"/>
  <c r="BQ29" i="41" s="1"/>
  <c r="BS29" i="41" s="1"/>
  <c r="A27" i="27"/>
  <c r="AC26" i="27"/>
  <c r="B24" i="110"/>
  <c r="C23" i="110"/>
  <c r="E23" i="110" s="1"/>
  <c r="G23" i="110" s="1"/>
  <c r="C23" i="117"/>
  <c r="E23" i="117" s="1"/>
  <c r="G23" i="117" s="1"/>
  <c r="B24" i="117"/>
  <c r="B25" i="123"/>
  <c r="C24" i="123"/>
  <c r="E24" i="123" s="1"/>
  <c r="G24" i="123" s="1"/>
  <c r="C22" i="69"/>
  <c r="E22" i="69" s="1"/>
  <c r="G22" i="69" s="1"/>
  <c r="B23" i="69"/>
  <c r="C23" i="94"/>
  <c r="E23" i="94" s="1"/>
  <c r="G23" i="94" s="1"/>
  <c r="B24" i="94"/>
  <c r="B25" i="46"/>
  <c r="C24" i="46"/>
  <c r="E24" i="46" s="1"/>
  <c r="G24" i="46" s="1"/>
  <c r="C23" i="65"/>
  <c r="E23" i="65" s="1"/>
  <c r="G23" i="65" s="1"/>
  <c r="B24" i="65"/>
  <c r="C22" i="73"/>
  <c r="E22" i="73" s="1"/>
  <c r="G22" i="73" s="1"/>
  <c r="B23" i="73"/>
  <c r="E15" i="92"/>
  <c r="B15" i="92"/>
  <c r="C23" i="95"/>
  <c r="E23" i="95" s="1"/>
  <c r="G23" i="95" s="1"/>
  <c r="B24" i="95"/>
  <c r="C24" i="49"/>
  <c r="E24" i="49" s="1"/>
  <c r="G24" i="49" s="1"/>
  <c r="B25" i="49"/>
  <c r="B24" i="96"/>
  <c r="C23" i="96"/>
  <c r="E23" i="96" s="1"/>
  <c r="G23" i="96" s="1"/>
  <c r="C23" i="85"/>
  <c r="E23" i="85" s="1"/>
  <c r="G23" i="85" s="1"/>
  <c r="B24" i="85"/>
  <c r="C23" i="80"/>
  <c r="E23" i="80" s="1"/>
  <c r="G23" i="80" s="1"/>
  <c r="B24" i="80"/>
  <c r="B24" i="112"/>
  <c r="C23" i="112"/>
  <c r="E23" i="112" s="1"/>
  <c r="G23" i="112" s="1"/>
  <c r="C24" i="19"/>
  <c r="E24" i="19" s="1"/>
  <c r="G24" i="19" s="1"/>
  <c r="B25" i="19"/>
  <c r="B24" i="67"/>
  <c r="C23" i="67"/>
  <c r="E23" i="67" s="1"/>
  <c r="G23" i="67" s="1"/>
  <c r="C23" i="107"/>
  <c r="E23" i="107" s="1"/>
  <c r="G23" i="107" s="1"/>
  <c r="B24" i="107"/>
  <c r="B24" i="111"/>
  <c r="C23" i="111"/>
  <c r="E23" i="111" s="1"/>
  <c r="G23" i="111" s="1"/>
  <c r="C25" i="43"/>
  <c r="E25" i="43" s="1"/>
  <c r="G25" i="43" s="1"/>
  <c r="B26" i="43"/>
  <c r="B24" i="104"/>
  <c r="C23" i="104"/>
  <c r="E23" i="104" s="1"/>
  <c r="G23" i="104" s="1"/>
  <c r="B24" i="84"/>
  <c r="C23" i="84"/>
  <c r="E23" i="84" s="1"/>
  <c r="G23" i="84" s="1"/>
  <c r="B28" i="60"/>
  <c r="C32" i="87" l="1"/>
  <c r="B33" i="87"/>
  <c r="D30" i="86"/>
  <c r="D21" i="86"/>
  <c r="D12" i="86"/>
  <c r="C24" i="42"/>
  <c r="E24" i="42" s="1"/>
  <c r="G24" i="42" s="1"/>
  <c r="B25" i="42"/>
  <c r="BR29" i="41"/>
  <c r="C25" i="53"/>
  <c r="E25" i="53" s="1"/>
  <c r="G25" i="53" s="1"/>
  <c r="B26" i="53"/>
  <c r="B27" i="64"/>
  <c r="C26" i="64"/>
  <c r="E26" i="64" s="1"/>
  <c r="G26" i="64" s="1"/>
  <c r="C35" i="86"/>
  <c r="BR27" i="27"/>
  <c r="AJ27" i="27"/>
  <c r="B27" i="14"/>
  <c r="C26" i="14"/>
  <c r="E26" i="14" s="1"/>
  <c r="G26" i="14" s="1"/>
  <c r="C24" i="128"/>
  <c r="E24" i="128" s="1"/>
  <c r="G24" i="128" s="1"/>
  <c r="B25" i="128"/>
  <c r="B36" i="86"/>
  <c r="A27" i="31"/>
  <c r="D26" i="31"/>
  <c r="C26" i="31"/>
  <c r="F30" i="48"/>
  <c r="D30" i="48"/>
  <c r="G24" i="44"/>
  <c r="C24" i="76"/>
  <c r="E24" i="76" s="1"/>
  <c r="G24" i="76" s="1"/>
  <c r="B25" i="76"/>
  <c r="B25" i="85"/>
  <c r="C24" i="85"/>
  <c r="E24" i="85" s="1"/>
  <c r="G24" i="85" s="1"/>
  <c r="G15" i="92"/>
  <c r="C16" i="92"/>
  <c r="B26" i="24"/>
  <c r="C25" i="24"/>
  <c r="E25" i="24" s="1"/>
  <c r="G25" i="24" s="1"/>
  <c r="B25" i="124"/>
  <c r="C24" i="124"/>
  <c r="E24" i="124" s="1"/>
  <c r="G24" i="124" s="1"/>
  <c r="B25" i="82"/>
  <c r="C24" i="82"/>
  <c r="E24" i="82" s="1"/>
  <c r="G24" i="82" s="1"/>
  <c r="B25" i="11"/>
  <c r="C26" i="11"/>
  <c r="B24" i="69"/>
  <c r="C23" i="69"/>
  <c r="E23" i="69" s="1"/>
  <c r="G23" i="69" s="1"/>
  <c r="B26" i="49"/>
  <c r="C25" i="49"/>
  <c r="E25" i="49" s="1"/>
  <c r="G25" i="49" s="1"/>
  <c r="B26" i="123"/>
  <c r="C25" i="123"/>
  <c r="E25" i="123" s="1"/>
  <c r="G25" i="123" s="1"/>
  <c r="B25" i="57"/>
  <c r="C24" i="57"/>
  <c r="E24" i="57" s="1"/>
  <c r="G24" i="57" s="1"/>
  <c r="B25" i="61"/>
  <c r="C24" i="61"/>
  <c r="E24" i="61" s="1"/>
  <c r="G24" i="61" s="1"/>
  <c r="B25" i="90"/>
  <c r="C24" i="90"/>
  <c r="E24" i="90" s="1"/>
  <c r="G24" i="90" s="1"/>
  <c r="E24" i="11"/>
  <c r="G24" i="11" s="1"/>
  <c r="B25" i="25"/>
  <c r="C24" i="25"/>
  <c r="E24" i="25" s="1"/>
  <c r="G24" i="25" s="1"/>
  <c r="C25" i="44"/>
  <c r="B26" i="44"/>
  <c r="E25" i="44"/>
  <c r="C25" i="48"/>
  <c r="E25" i="48" s="1"/>
  <c r="G25" i="48" s="1"/>
  <c r="B26" i="48"/>
  <c r="B25" i="107"/>
  <c r="C24" i="107"/>
  <c r="E24" i="107" s="1"/>
  <c r="G24" i="107" s="1"/>
  <c r="B24" i="73"/>
  <c r="C23" i="73"/>
  <c r="E23" i="73" s="1"/>
  <c r="G23" i="73" s="1"/>
  <c r="G23" i="75"/>
  <c r="E24" i="75"/>
  <c r="C25" i="46"/>
  <c r="E25" i="46" s="1"/>
  <c r="G25" i="46" s="1"/>
  <c r="B26" i="46"/>
  <c r="B25" i="117"/>
  <c r="C24" i="117"/>
  <c r="E24" i="117" s="1"/>
  <c r="G24" i="117" s="1"/>
  <c r="E24" i="23"/>
  <c r="G24" i="23" s="1"/>
  <c r="B26" i="66"/>
  <c r="C25" i="66"/>
  <c r="E25" i="66" s="1"/>
  <c r="G25" i="66" s="1"/>
  <c r="B26" i="22"/>
  <c r="C25" i="22"/>
  <c r="E25" i="22" s="1"/>
  <c r="G25" i="22" s="1"/>
  <c r="B26" i="23"/>
  <c r="C25" i="23"/>
  <c r="C16" i="93"/>
  <c r="G15" i="93"/>
  <c r="B26" i="17"/>
  <c r="C25" i="17"/>
  <c r="E25" i="17" s="1"/>
  <c r="G25" i="17" s="1"/>
  <c r="C24" i="77"/>
  <c r="E24" i="77" s="1"/>
  <c r="G24" i="77" s="1"/>
  <c r="B25" i="77"/>
  <c r="B25" i="88"/>
  <c r="C24" i="88"/>
  <c r="E24" i="88" s="1"/>
  <c r="G24" i="88" s="1"/>
  <c r="B26" i="16"/>
  <c r="C25" i="16"/>
  <c r="E25" i="16" s="1"/>
  <c r="G25" i="16" s="1"/>
  <c r="C24" i="81"/>
  <c r="E24" i="81" s="1"/>
  <c r="G24" i="81" s="1"/>
  <c r="B25" i="81"/>
  <c r="B25" i="119"/>
  <c r="C24" i="119"/>
  <c r="E24" i="119" s="1"/>
  <c r="G24" i="119" s="1"/>
  <c r="B25" i="104"/>
  <c r="C24" i="104"/>
  <c r="E24" i="104" s="1"/>
  <c r="G24" i="104" s="1"/>
  <c r="B26" i="50"/>
  <c r="C25" i="50"/>
  <c r="E25" i="50" s="1"/>
  <c r="G25" i="50" s="1"/>
  <c r="C24" i="53"/>
  <c r="E24" i="53" s="1"/>
  <c r="G24" i="53" s="1"/>
  <c r="B25" i="65"/>
  <c r="C24" i="65"/>
  <c r="E24" i="65" s="1"/>
  <c r="G24" i="65" s="1"/>
  <c r="B25" i="94"/>
  <c r="C24" i="94"/>
  <c r="E24" i="94" s="1"/>
  <c r="G24" i="94" s="1"/>
  <c r="C24" i="91"/>
  <c r="E24" i="91" s="1"/>
  <c r="G24" i="91" s="1"/>
  <c r="B25" i="91"/>
  <c r="B25" i="109"/>
  <c r="C24" i="109"/>
  <c r="E24" i="109" s="1"/>
  <c r="G24" i="109" s="1"/>
  <c r="B25" i="75"/>
  <c r="C24" i="75"/>
  <c r="B27" i="43"/>
  <c r="C26" i="43"/>
  <c r="E26" i="43" s="1"/>
  <c r="G26" i="43" s="1"/>
  <c r="C24" i="67"/>
  <c r="E24" i="67" s="1"/>
  <c r="G24" i="67" s="1"/>
  <c r="B25" i="67"/>
  <c r="B25" i="110"/>
  <c r="C24" i="110"/>
  <c r="E24" i="110" s="1"/>
  <c r="G24" i="110" s="1"/>
  <c r="C24" i="121"/>
  <c r="E24" i="121" s="1"/>
  <c r="G24" i="121" s="1"/>
  <c r="B25" i="121"/>
  <c r="C25" i="8"/>
  <c r="E24" i="8"/>
  <c r="G24" i="8" s="1"/>
  <c r="C23" i="38"/>
  <c r="E23" i="38" s="1"/>
  <c r="G23" i="38" s="1"/>
  <c r="B24" i="38"/>
  <c r="B25" i="80"/>
  <c r="C24" i="80"/>
  <c r="E24" i="80" s="1"/>
  <c r="G24" i="80" s="1"/>
  <c r="B26" i="18"/>
  <c r="C25" i="18"/>
  <c r="E25" i="18" s="1"/>
  <c r="G25" i="18" s="1"/>
  <c r="B25" i="51"/>
  <c r="C24" i="51"/>
  <c r="E24" i="51" s="1"/>
  <c r="G24" i="51" s="1"/>
  <c r="B25" i="71"/>
  <c r="C24" i="71"/>
  <c r="E24" i="71" s="1"/>
  <c r="G24" i="71" s="1"/>
  <c r="B25" i="84"/>
  <c r="C24" i="84"/>
  <c r="E24" i="84" s="1"/>
  <c r="G24" i="84" s="1"/>
  <c r="B25" i="125"/>
  <c r="C24" i="125"/>
  <c r="E24" i="125" s="1"/>
  <c r="G24" i="125" s="1"/>
  <c r="C24" i="112"/>
  <c r="E24" i="112" s="1"/>
  <c r="G24" i="112" s="1"/>
  <c r="B25" i="112"/>
  <c r="C24" i="95"/>
  <c r="E24" i="95" s="1"/>
  <c r="G24" i="95" s="1"/>
  <c r="B25" i="95"/>
  <c r="C24" i="21"/>
  <c r="E24" i="21" s="1"/>
  <c r="G24" i="21" s="1"/>
  <c r="B25" i="21"/>
  <c r="C24" i="83"/>
  <c r="E24" i="83" s="1"/>
  <c r="G24" i="83" s="1"/>
  <c r="B25" i="83"/>
  <c r="C24" i="70"/>
  <c r="E24" i="70" s="1"/>
  <c r="G24" i="70" s="1"/>
  <c r="B25" i="70"/>
  <c r="C24" i="111"/>
  <c r="E24" i="111" s="1"/>
  <c r="G24" i="111" s="1"/>
  <c r="B25" i="111"/>
  <c r="C24" i="96"/>
  <c r="E24" i="96" s="1"/>
  <c r="G24" i="96" s="1"/>
  <c r="B25" i="96"/>
  <c r="B26" i="19"/>
  <c r="C25" i="19"/>
  <c r="E25" i="19" s="1"/>
  <c r="G25" i="19" s="1"/>
  <c r="BT27" i="27"/>
  <c r="AE27" i="27"/>
  <c r="BQ30" i="41" s="1"/>
  <c r="BS30" i="41" s="1"/>
  <c r="AP27" i="27"/>
  <c r="A28" i="27"/>
  <c r="AM27" i="27"/>
  <c r="AL27" i="27"/>
  <c r="AD27" i="27"/>
  <c r="BX27" i="27"/>
  <c r="AN27" i="27"/>
  <c r="AC27" i="27"/>
  <c r="C24" i="3"/>
  <c r="E24" i="3" s="1"/>
  <c r="G24" i="3" s="1"/>
  <c r="B25" i="3"/>
  <c r="B25" i="36"/>
  <c r="C24" i="36"/>
  <c r="E24" i="36" s="1"/>
  <c r="G24" i="36" s="1"/>
  <c r="B29" i="60"/>
  <c r="C33" i="87" l="1"/>
  <c r="B34" i="87"/>
  <c r="C25" i="42"/>
  <c r="E25" i="42" s="1"/>
  <c r="G25" i="42" s="1"/>
  <c r="B26" i="42"/>
  <c r="BR30" i="41"/>
  <c r="C26" i="53"/>
  <c r="E26" i="53" s="1"/>
  <c r="G26" i="53" s="1"/>
  <c r="B27" i="53"/>
  <c r="C27" i="14"/>
  <c r="E27" i="14" s="1"/>
  <c r="G27" i="14" s="1"/>
  <c r="B28" i="14"/>
  <c r="BR28" i="27"/>
  <c r="AJ28" i="27"/>
  <c r="B28" i="64"/>
  <c r="C27" i="64"/>
  <c r="E27" i="64" s="1"/>
  <c r="G27" i="64" s="1"/>
  <c r="B26" i="128"/>
  <c r="C25" i="128"/>
  <c r="E25" i="128" s="1"/>
  <c r="G25" i="128" s="1"/>
  <c r="B37" i="86"/>
  <c r="C36" i="86"/>
  <c r="F31" i="48"/>
  <c r="D31" i="48"/>
  <c r="A28" i="31"/>
  <c r="D27" i="31"/>
  <c r="C27" i="31"/>
  <c r="G25" i="44"/>
  <c r="B26" i="121"/>
  <c r="C25" i="121"/>
  <c r="E25" i="121" s="1"/>
  <c r="G25" i="121" s="1"/>
  <c r="B28" i="43"/>
  <c r="C27" i="43"/>
  <c r="E27" i="43" s="1"/>
  <c r="G27" i="43" s="1"/>
  <c r="C25" i="57"/>
  <c r="E25" i="57" s="1"/>
  <c r="G25" i="57" s="1"/>
  <c r="B26" i="57"/>
  <c r="B26" i="119"/>
  <c r="C25" i="119"/>
  <c r="E25" i="119" s="1"/>
  <c r="G25" i="119" s="1"/>
  <c r="C25" i="88"/>
  <c r="E25" i="88" s="1"/>
  <c r="G25" i="88" s="1"/>
  <c r="B26" i="88"/>
  <c r="B26" i="82"/>
  <c r="C25" i="82"/>
  <c r="E25" i="82" s="1"/>
  <c r="G25" i="82" s="1"/>
  <c r="B26" i="81"/>
  <c r="C25" i="81"/>
  <c r="E25" i="81" s="1"/>
  <c r="G25" i="81" s="1"/>
  <c r="C25" i="107"/>
  <c r="E25" i="107" s="1"/>
  <c r="G25" i="107" s="1"/>
  <c r="B26" i="107"/>
  <c r="C26" i="123"/>
  <c r="E26" i="123" s="1"/>
  <c r="G26" i="123" s="1"/>
  <c r="B27" i="123"/>
  <c r="B26" i="117"/>
  <c r="C25" i="117"/>
  <c r="E25" i="117" s="1"/>
  <c r="G25" i="117" s="1"/>
  <c r="B26" i="125"/>
  <c r="C25" i="125"/>
  <c r="E25" i="125" s="1"/>
  <c r="G25" i="125" s="1"/>
  <c r="B26" i="21"/>
  <c r="C25" i="21"/>
  <c r="E25" i="21" s="1"/>
  <c r="G25" i="21" s="1"/>
  <c r="C26" i="66"/>
  <c r="E26" i="66" s="1"/>
  <c r="G26" i="66" s="1"/>
  <c r="B27" i="66"/>
  <c r="B27" i="48"/>
  <c r="C26" i="48"/>
  <c r="E26" i="48" s="1"/>
  <c r="G26" i="48" s="1"/>
  <c r="B26" i="94"/>
  <c r="C25" i="94"/>
  <c r="E25" i="94" s="1"/>
  <c r="G25" i="94" s="1"/>
  <c r="C25" i="77"/>
  <c r="E25" i="77" s="1"/>
  <c r="G25" i="77" s="1"/>
  <c r="B26" i="77"/>
  <c r="C25" i="80"/>
  <c r="E25" i="80" s="1"/>
  <c r="G25" i="80" s="1"/>
  <c r="B26" i="80"/>
  <c r="B27" i="19"/>
  <c r="C26" i="19"/>
  <c r="E26" i="19" s="1"/>
  <c r="G26" i="19" s="1"/>
  <c r="B27" i="44"/>
  <c r="E26" i="44"/>
  <c r="C26" i="44"/>
  <c r="B26" i="90"/>
  <c r="C25" i="90"/>
  <c r="E25" i="90" s="1"/>
  <c r="G25" i="90" s="1"/>
  <c r="B26" i="96"/>
  <c r="C25" i="96"/>
  <c r="E25" i="96" s="1"/>
  <c r="G25" i="96" s="1"/>
  <c r="B26" i="75"/>
  <c r="C25" i="75"/>
  <c r="C25" i="84"/>
  <c r="E25" i="84" s="1"/>
  <c r="G25" i="84" s="1"/>
  <c r="B26" i="84"/>
  <c r="C25" i="110"/>
  <c r="E25" i="110" s="1"/>
  <c r="G25" i="110" s="1"/>
  <c r="B26" i="110"/>
  <c r="C26" i="50"/>
  <c r="E26" i="50" s="1"/>
  <c r="G26" i="50" s="1"/>
  <c r="B27" i="50"/>
  <c r="C26" i="49"/>
  <c r="E26" i="49" s="1"/>
  <c r="G26" i="49" s="1"/>
  <c r="B27" i="49"/>
  <c r="B27" i="16"/>
  <c r="C26" i="16"/>
  <c r="E26" i="16" s="1"/>
  <c r="G26" i="16" s="1"/>
  <c r="C26" i="17"/>
  <c r="E26" i="17" s="1"/>
  <c r="G26" i="17" s="1"/>
  <c r="B27" i="17"/>
  <c r="B27" i="46"/>
  <c r="C26" i="46"/>
  <c r="E26" i="46" s="1"/>
  <c r="G26" i="46" s="1"/>
  <c r="B26" i="95"/>
  <c r="C25" i="95"/>
  <c r="E25" i="95" s="1"/>
  <c r="G25" i="95" s="1"/>
  <c r="B26" i="67"/>
  <c r="C25" i="67"/>
  <c r="E25" i="67" s="1"/>
  <c r="G25" i="67" s="1"/>
  <c r="B26" i="65"/>
  <c r="C25" i="65"/>
  <c r="E25" i="65" s="1"/>
  <c r="G25" i="65" s="1"/>
  <c r="C25" i="124"/>
  <c r="E25" i="124" s="1"/>
  <c r="G25" i="124" s="1"/>
  <c r="B26" i="124"/>
  <c r="B26" i="85"/>
  <c r="C25" i="85"/>
  <c r="E25" i="85" s="1"/>
  <c r="G25" i="85" s="1"/>
  <c r="B26" i="25"/>
  <c r="C25" i="25"/>
  <c r="E25" i="25" s="1"/>
  <c r="G25" i="25" s="1"/>
  <c r="B26" i="3"/>
  <c r="C25" i="3"/>
  <c r="E25" i="3" s="1"/>
  <c r="G25" i="3" s="1"/>
  <c r="AP28" i="27"/>
  <c r="AM28" i="27"/>
  <c r="AL28" i="27"/>
  <c r="AN28" i="27"/>
  <c r="BT28" i="27"/>
  <c r="AE28" i="27"/>
  <c r="BQ31" i="41" s="1"/>
  <c r="BS31" i="41" s="1"/>
  <c r="AD28" i="27"/>
  <c r="A29" i="27"/>
  <c r="BX28" i="27"/>
  <c r="AC28" i="27"/>
  <c r="B25" i="38"/>
  <c r="C24" i="38"/>
  <c r="E24" i="38" s="1"/>
  <c r="G24" i="38" s="1"/>
  <c r="E16" i="93"/>
  <c r="B16" i="93"/>
  <c r="E25" i="75"/>
  <c r="G24" i="75"/>
  <c r="C24" i="69"/>
  <c r="E24" i="69" s="1"/>
  <c r="G24" i="69" s="1"/>
  <c r="B25" i="69"/>
  <c r="B26" i="76"/>
  <c r="C25" i="76"/>
  <c r="E25" i="76" s="1"/>
  <c r="G25" i="76" s="1"/>
  <c r="E25" i="23"/>
  <c r="G25" i="23" s="1"/>
  <c r="C25" i="61"/>
  <c r="E25" i="61" s="1"/>
  <c r="G25" i="61" s="1"/>
  <c r="B26" i="61"/>
  <c r="B26" i="71"/>
  <c r="C25" i="71"/>
  <c r="E25" i="71" s="1"/>
  <c r="G25" i="71" s="1"/>
  <c r="B27" i="23"/>
  <c r="C26" i="23"/>
  <c r="B26" i="70"/>
  <c r="C25" i="70"/>
  <c r="E25" i="70" s="1"/>
  <c r="G25" i="70" s="1"/>
  <c r="B26" i="112"/>
  <c r="C25" i="112"/>
  <c r="E25" i="112" s="1"/>
  <c r="G25" i="112" s="1"/>
  <c r="E25" i="8"/>
  <c r="G25" i="8" s="1"/>
  <c r="C26" i="8"/>
  <c r="C25" i="109"/>
  <c r="E25" i="109" s="1"/>
  <c r="G25" i="109" s="1"/>
  <c r="B26" i="109"/>
  <c r="B26" i="11"/>
  <c r="C27" i="11"/>
  <c r="B27" i="24"/>
  <c r="C26" i="24"/>
  <c r="E26" i="24" s="1"/>
  <c r="G26" i="24" s="1"/>
  <c r="B26" i="111"/>
  <c r="C25" i="111"/>
  <c r="E25" i="111" s="1"/>
  <c r="G25" i="111" s="1"/>
  <c r="B26" i="91"/>
  <c r="C25" i="91"/>
  <c r="E25" i="91" s="1"/>
  <c r="G25" i="91" s="1"/>
  <c r="B27" i="22"/>
  <c r="C26" i="22"/>
  <c r="E26" i="22" s="1"/>
  <c r="G26" i="22" s="1"/>
  <c r="E25" i="11"/>
  <c r="G25" i="11" s="1"/>
  <c r="C25" i="51"/>
  <c r="E25" i="51" s="1"/>
  <c r="G25" i="51" s="1"/>
  <c r="B26" i="51"/>
  <c r="B26" i="36"/>
  <c r="C25" i="36"/>
  <c r="E25" i="36" s="1"/>
  <c r="G25" i="36" s="1"/>
  <c r="B26" i="83"/>
  <c r="C25" i="83"/>
  <c r="E25" i="83" s="1"/>
  <c r="G25" i="83" s="1"/>
  <c r="C26" i="18"/>
  <c r="E26" i="18" s="1"/>
  <c r="G26" i="18" s="1"/>
  <c r="B27" i="18"/>
  <c r="C25" i="104"/>
  <c r="E25" i="104" s="1"/>
  <c r="G25" i="104" s="1"/>
  <c r="B26" i="104"/>
  <c r="C24" i="73"/>
  <c r="E24" i="73" s="1"/>
  <c r="G24" i="73" s="1"/>
  <c r="B25" i="73"/>
  <c r="E16" i="92"/>
  <c r="B16" i="92"/>
  <c r="B30" i="60"/>
  <c r="C34" i="87" l="1"/>
  <c r="B37" i="87"/>
  <c r="C26" i="42"/>
  <c r="E26" i="42" s="1"/>
  <c r="G26" i="42" s="1"/>
  <c r="B27" i="42"/>
  <c r="BR31" i="41"/>
  <c r="B28" i="53"/>
  <c r="C27" i="53"/>
  <c r="E27" i="53" s="1"/>
  <c r="G27" i="53" s="1"/>
  <c r="C28" i="64"/>
  <c r="E28" i="64" s="1"/>
  <c r="G28" i="64" s="1"/>
  <c r="B29" i="64"/>
  <c r="AI29" i="86"/>
  <c r="AI30" i="86" s="1"/>
  <c r="AI32" i="86"/>
  <c r="AI33" i="86"/>
  <c r="AI34" i="86"/>
  <c r="AI35" i="86"/>
  <c r="AI36" i="86"/>
  <c r="BR29" i="27"/>
  <c r="AJ29" i="27"/>
  <c r="B29" i="14"/>
  <c r="C28" i="14"/>
  <c r="E28" i="14" s="1"/>
  <c r="G28" i="14" s="1"/>
  <c r="C26" i="128"/>
  <c r="E26" i="128" s="1"/>
  <c r="G26" i="128" s="1"/>
  <c r="B27" i="128"/>
  <c r="B38" i="86"/>
  <c r="AI37" i="86"/>
  <c r="C37" i="86"/>
  <c r="A29" i="31"/>
  <c r="D28" i="31"/>
  <c r="C28" i="31"/>
  <c r="F32" i="48"/>
  <c r="D32" i="48"/>
  <c r="G26" i="44"/>
  <c r="B27" i="71"/>
  <c r="C26" i="71"/>
  <c r="E26" i="71" s="1"/>
  <c r="G26" i="71" s="1"/>
  <c r="G25" i="75"/>
  <c r="E26" i="75"/>
  <c r="C27" i="16"/>
  <c r="E27" i="16" s="1"/>
  <c r="G27" i="16" s="1"/>
  <c r="B28" i="16"/>
  <c r="C26" i="90"/>
  <c r="E26" i="90" s="1"/>
  <c r="G26" i="90" s="1"/>
  <c r="B27" i="90"/>
  <c r="B28" i="22"/>
  <c r="C27" i="22"/>
  <c r="E27" i="22" s="1"/>
  <c r="G27" i="22" s="1"/>
  <c r="B27" i="82"/>
  <c r="C26" i="82"/>
  <c r="E26" i="82" s="1"/>
  <c r="G26" i="82" s="1"/>
  <c r="B27" i="36"/>
  <c r="C26" i="36"/>
  <c r="E26" i="36" s="1"/>
  <c r="G26" i="36" s="1"/>
  <c r="C26" i="21"/>
  <c r="E26" i="21" s="1"/>
  <c r="G26" i="21" s="1"/>
  <c r="B27" i="21"/>
  <c r="B27" i="57"/>
  <c r="C26" i="57"/>
  <c r="E26" i="57" s="1"/>
  <c r="G26" i="57" s="1"/>
  <c r="C28" i="11"/>
  <c r="B27" i="11"/>
  <c r="E27" i="11" s="1"/>
  <c r="G27" i="11" s="1"/>
  <c r="G16" i="93"/>
  <c r="C17" i="93"/>
  <c r="E26" i="11"/>
  <c r="G26" i="11" s="1"/>
  <c r="B27" i="124"/>
  <c r="C26" i="124"/>
  <c r="E26" i="124" s="1"/>
  <c r="G26" i="124" s="1"/>
  <c r="C26" i="95"/>
  <c r="E26" i="95" s="1"/>
  <c r="G26" i="95" s="1"/>
  <c r="B27" i="95"/>
  <c r="B28" i="49"/>
  <c r="C27" i="49"/>
  <c r="E27" i="49" s="1"/>
  <c r="G27" i="49" s="1"/>
  <c r="B27" i="77"/>
  <c r="C26" i="77"/>
  <c r="E26" i="77" s="1"/>
  <c r="G26" i="77" s="1"/>
  <c r="C26" i="112"/>
  <c r="E26" i="112" s="1"/>
  <c r="G26" i="112" s="1"/>
  <c r="B27" i="112"/>
  <c r="B27" i="125"/>
  <c r="C26" i="125"/>
  <c r="E26" i="125" s="1"/>
  <c r="G26" i="125" s="1"/>
  <c r="B29" i="43"/>
  <c r="C28" i="43"/>
  <c r="E28" i="43" s="1"/>
  <c r="G28" i="43" s="1"/>
  <c r="B27" i="51"/>
  <c r="C26" i="51"/>
  <c r="E26" i="51" s="1"/>
  <c r="G26" i="51" s="1"/>
  <c r="B28" i="44"/>
  <c r="E27" i="44"/>
  <c r="C27" i="44"/>
  <c r="B27" i="70"/>
  <c r="C26" i="70"/>
  <c r="E26" i="70" s="1"/>
  <c r="G26" i="70" s="1"/>
  <c r="C25" i="38"/>
  <c r="E25" i="38" s="1"/>
  <c r="G25" i="38" s="1"/>
  <c r="B26" i="38"/>
  <c r="C26" i="117"/>
  <c r="E26" i="117" s="1"/>
  <c r="G26" i="117" s="1"/>
  <c r="B27" i="117"/>
  <c r="C26" i="65"/>
  <c r="E26" i="65" s="1"/>
  <c r="G26" i="65" s="1"/>
  <c r="B27" i="65"/>
  <c r="B28" i="50"/>
  <c r="C27" i="50"/>
  <c r="E27" i="50" s="1"/>
  <c r="G27" i="50" s="1"/>
  <c r="B27" i="81"/>
  <c r="C26" i="81"/>
  <c r="E26" i="81" s="1"/>
  <c r="G26" i="81" s="1"/>
  <c r="C27" i="24"/>
  <c r="E27" i="24" s="1"/>
  <c r="G27" i="24" s="1"/>
  <c r="B28" i="24"/>
  <c r="B27" i="94"/>
  <c r="C26" i="94"/>
  <c r="E26" i="94" s="1"/>
  <c r="G26" i="94" s="1"/>
  <c r="C27" i="46"/>
  <c r="E27" i="46" s="1"/>
  <c r="G27" i="46" s="1"/>
  <c r="B28" i="46"/>
  <c r="B27" i="96"/>
  <c r="C26" i="96"/>
  <c r="E26" i="96" s="1"/>
  <c r="G26" i="96" s="1"/>
  <c r="B28" i="123"/>
  <c r="C27" i="123"/>
  <c r="E27" i="123" s="1"/>
  <c r="G27" i="123" s="1"/>
  <c r="E26" i="23"/>
  <c r="G26" i="23" s="1"/>
  <c r="B28" i="23"/>
  <c r="C27" i="23"/>
  <c r="B27" i="76"/>
  <c r="C26" i="76"/>
  <c r="E26" i="76" s="1"/>
  <c r="G26" i="76" s="1"/>
  <c r="B27" i="119"/>
  <c r="C26" i="119"/>
  <c r="E26" i="119" s="1"/>
  <c r="G26" i="119" s="1"/>
  <c r="C26" i="121"/>
  <c r="E26" i="121" s="1"/>
  <c r="G26" i="121" s="1"/>
  <c r="B27" i="121"/>
  <c r="B27" i="85"/>
  <c r="C26" i="85"/>
  <c r="E26" i="85" s="1"/>
  <c r="G26" i="85" s="1"/>
  <c r="B27" i="88"/>
  <c r="C26" i="88"/>
  <c r="E26" i="88" s="1"/>
  <c r="G26" i="88" s="1"/>
  <c r="B28" i="18"/>
  <c r="C27" i="18"/>
  <c r="E27" i="18" s="1"/>
  <c r="G27" i="18" s="1"/>
  <c r="B27" i="61"/>
  <c r="C26" i="61"/>
  <c r="E26" i="61" s="1"/>
  <c r="G26" i="61" s="1"/>
  <c r="C26" i="91"/>
  <c r="E26" i="91" s="1"/>
  <c r="G26" i="91" s="1"/>
  <c r="B27" i="91"/>
  <c r="C17" i="92"/>
  <c r="G16" i="92"/>
  <c r="B27" i="83"/>
  <c r="C26" i="83"/>
  <c r="E26" i="83" s="1"/>
  <c r="G26" i="83" s="1"/>
  <c r="B27" i="111"/>
  <c r="C26" i="111"/>
  <c r="E26" i="111" s="1"/>
  <c r="G26" i="111" s="1"/>
  <c r="B27" i="3"/>
  <c r="C26" i="3"/>
  <c r="E26" i="3" s="1"/>
  <c r="G26" i="3" s="1"/>
  <c r="B28" i="17"/>
  <c r="C27" i="17"/>
  <c r="E27" i="17" s="1"/>
  <c r="G27" i="17" s="1"/>
  <c r="B27" i="110"/>
  <c r="C26" i="110"/>
  <c r="E26" i="110" s="1"/>
  <c r="G26" i="110" s="1"/>
  <c r="C27" i="48"/>
  <c r="E27" i="48" s="1"/>
  <c r="G27" i="48" s="1"/>
  <c r="B28" i="48"/>
  <c r="B27" i="109"/>
  <c r="C26" i="109"/>
  <c r="E26" i="109" s="1"/>
  <c r="G26" i="109" s="1"/>
  <c r="B27" i="80"/>
  <c r="C26" i="80"/>
  <c r="E26" i="80" s="1"/>
  <c r="G26" i="80" s="1"/>
  <c r="B27" i="104"/>
  <c r="C26" i="104"/>
  <c r="E26" i="104" s="1"/>
  <c r="G26" i="104" s="1"/>
  <c r="C26" i="25"/>
  <c r="E26" i="25" s="1"/>
  <c r="G26" i="25" s="1"/>
  <c r="B27" i="25"/>
  <c r="B27" i="84"/>
  <c r="C26" i="84"/>
  <c r="E26" i="84" s="1"/>
  <c r="G26" i="84" s="1"/>
  <c r="C27" i="19"/>
  <c r="E27" i="19" s="1"/>
  <c r="G27" i="19" s="1"/>
  <c r="B28" i="19"/>
  <c r="B28" i="66"/>
  <c r="C27" i="66"/>
  <c r="E27" i="66" s="1"/>
  <c r="G27" i="66" s="1"/>
  <c r="C26" i="107"/>
  <c r="E26" i="107" s="1"/>
  <c r="G26" i="107" s="1"/>
  <c r="B27" i="107"/>
  <c r="C26" i="75"/>
  <c r="B27" i="75"/>
  <c r="C25" i="73"/>
  <c r="E25" i="73" s="1"/>
  <c r="G25" i="73" s="1"/>
  <c r="B26" i="73"/>
  <c r="C27" i="8"/>
  <c r="E26" i="8"/>
  <c r="G26" i="8" s="1"/>
  <c r="B26" i="69"/>
  <c r="C25" i="69"/>
  <c r="E25" i="69" s="1"/>
  <c r="G25" i="69" s="1"/>
  <c r="AP29" i="27"/>
  <c r="AL29" i="27"/>
  <c r="BX29" i="27"/>
  <c r="BT29" i="27"/>
  <c r="AC29" i="27"/>
  <c r="A30" i="27"/>
  <c r="AN29" i="27"/>
  <c r="AM29" i="27"/>
  <c r="AE29" i="27"/>
  <c r="BQ32" i="41" s="1"/>
  <c r="BS32" i="41" s="1"/>
  <c r="AD29" i="27"/>
  <c r="C26" i="67"/>
  <c r="E26" i="67" s="1"/>
  <c r="G26" i="67" s="1"/>
  <c r="B27" i="67"/>
  <c r="B31" i="60"/>
  <c r="C37" i="87" l="1"/>
  <c r="B38" i="87"/>
  <c r="B28" i="42"/>
  <c r="C27" i="42"/>
  <c r="E27" i="42" s="1"/>
  <c r="G27" i="42" s="1"/>
  <c r="BR32" i="41"/>
  <c r="C28" i="53"/>
  <c r="E28" i="53" s="1"/>
  <c r="G28" i="53" s="1"/>
  <c r="B29" i="53"/>
  <c r="BR30" i="27"/>
  <c r="AJ30" i="27"/>
  <c r="B30" i="14"/>
  <c r="C29" i="14"/>
  <c r="E29" i="14" s="1"/>
  <c r="G29" i="14" s="1"/>
  <c r="B30" i="64"/>
  <c r="C29" i="64"/>
  <c r="E29" i="64" s="1"/>
  <c r="G29" i="64" s="1"/>
  <c r="B28" i="128"/>
  <c r="C27" i="128"/>
  <c r="E27" i="128" s="1"/>
  <c r="G27" i="128" s="1"/>
  <c r="B41" i="86"/>
  <c r="AI38" i="86"/>
  <c r="AI39" i="86" s="1"/>
  <c r="C38" i="86"/>
  <c r="A30" i="31"/>
  <c r="D29" i="31"/>
  <c r="C29" i="31"/>
  <c r="F33" i="48"/>
  <c r="D33" i="48"/>
  <c r="B29" i="123"/>
  <c r="C28" i="123"/>
  <c r="E28" i="123" s="1"/>
  <c r="G28" i="123" s="1"/>
  <c r="B28" i="124"/>
  <c r="C27" i="124"/>
  <c r="E27" i="124" s="1"/>
  <c r="G27" i="124" s="1"/>
  <c r="C27" i="83"/>
  <c r="E27" i="83" s="1"/>
  <c r="G27" i="83" s="1"/>
  <c r="B28" i="83"/>
  <c r="C27" i="81"/>
  <c r="E27" i="81" s="1"/>
  <c r="G27" i="81" s="1"/>
  <c r="B28" i="81"/>
  <c r="AN30" i="27"/>
  <c r="AL30" i="27"/>
  <c r="BT30" i="27"/>
  <c r="AE30" i="27"/>
  <c r="BQ33" i="41" s="1"/>
  <c r="BS33" i="41" s="1"/>
  <c r="BS34" i="41" s="1"/>
  <c r="AD30" i="27"/>
  <c r="AC30" i="27"/>
  <c r="AP30" i="27"/>
  <c r="A31" i="27"/>
  <c r="AM30" i="27"/>
  <c r="BX30" i="27"/>
  <c r="B28" i="110"/>
  <c r="C27" i="110"/>
  <c r="E27" i="110" s="1"/>
  <c r="G27" i="110" s="1"/>
  <c r="C27" i="88"/>
  <c r="E27" i="88" s="1"/>
  <c r="G27" i="88" s="1"/>
  <c r="B28" i="88"/>
  <c r="C29" i="11"/>
  <c r="B28" i="11"/>
  <c r="B29" i="16"/>
  <c r="C28" i="16"/>
  <c r="E28" i="16" s="1"/>
  <c r="G28" i="16" s="1"/>
  <c r="B29" i="24"/>
  <c r="C28" i="24"/>
  <c r="E28" i="24" s="1"/>
  <c r="G28" i="24" s="1"/>
  <c r="B17" i="92"/>
  <c r="E17" i="92"/>
  <c r="C27" i="96"/>
  <c r="E27" i="96" s="1"/>
  <c r="G27" i="96" s="1"/>
  <c r="B28" i="96"/>
  <c r="C27" i="117"/>
  <c r="E27" i="117" s="1"/>
  <c r="G27" i="117" s="1"/>
  <c r="B28" i="117"/>
  <c r="C27" i="51"/>
  <c r="E27" i="51" s="1"/>
  <c r="G27" i="51" s="1"/>
  <c r="B28" i="51"/>
  <c r="B28" i="77"/>
  <c r="C27" i="77"/>
  <c r="E27" i="77" s="1"/>
  <c r="G27" i="77" s="1"/>
  <c r="B27" i="69"/>
  <c r="C26" i="69"/>
  <c r="E26" i="69" s="1"/>
  <c r="G26" i="69" s="1"/>
  <c r="C28" i="46"/>
  <c r="E28" i="46" s="1"/>
  <c r="G28" i="46" s="1"/>
  <c r="B29" i="46"/>
  <c r="C28" i="50"/>
  <c r="E28" i="50" s="1"/>
  <c r="G28" i="50" s="1"/>
  <c r="B29" i="50"/>
  <c r="B30" i="43"/>
  <c r="C29" i="43"/>
  <c r="E29" i="43" s="1"/>
  <c r="G29" i="43" s="1"/>
  <c r="E27" i="75"/>
  <c r="G26" i="75"/>
  <c r="B28" i="107"/>
  <c r="C27" i="107"/>
  <c r="E27" i="107" s="1"/>
  <c r="G27" i="107" s="1"/>
  <c r="B29" i="17"/>
  <c r="C28" i="17"/>
  <c r="E28" i="17" s="1"/>
  <c r="G28" i="17" s="1"/>
  <c r="B28" i="57"/>
  <c r="C27" i="57"/>
  <c r="E27" i="57" s="1"/>
  <c r="G27" i="57" s="1"/>
  <c r="B29" i="18"/>
  <c r="C28" i="18"/>
  <c r="E28" i="18" s="1"/>
  <c r="G28" i="18" s="1"/>
  <c r="B28" i="111"/>
  <c r="C27" i="111"/>
  <c r="E27" i="111" s="1"/>
  <c r="G27" i="111" s="1"/>
  <c r="B27" i="73"/>
  <c r="C26" i="73"/>
  <c r="E26" i="73" s="1"/>
  <c r="G26" i="73" s="1"/>
  <c r="C28" i="66"/>
  <c r="E28" i="66" s="1"/>
  <c r="G28" i="66" s="1"/>
  <c r="B29" i="66"/>
  <c r="B28" i="104"/>
  <c r="C27" i="104"/>
  <c r="E27" i="104" s="1"/>
  <c r="G27" i="104" s="1"/>
  <c r="C27" i="109"/>
  <c r="E27" i="109" s="1"/>
  <c r="G27" i="109" s="1"/>
  <c r="B28" i="109"/>
  <c r="B28" i="91"/>
  <c r="C27" i="91"/>
  <c r="E27" i="91" s="1"/>
  <c r="G27" i="91" s="1"/>
  <c r="C27" i="76"/>
  <c r="E27" i="76" s="1"/>
  <c r="G27" i="76" s="1"/>
  <c r="B28" i="76"/>
  <c r="B28" i="36"/>
  <c r="C27" i="36"/>
  <c r="E27" i="36" s="1"/>
  <c r="G27" i="36" s="1"/>
  <c r="C27" i="3"/>
  <c r="E27" i="3" s="1"/>
  <c r="G27" i="3" s="1"/>
  <c r="B28" i="3"/>
  <c r="E27" i="23"/>
  <c r="G27" i="23" s="1"/>
  <c r="C27" i="85"/>
  <c r="E27" i="85" s="1"/>
  <c r="G27" i="85" s="1"/>
  <c r="B28" i="85"/>
  <c r="B29" i="23"/>
  <c r="C28" i="23"/>
  <c r="B28" i="125"/>
  <c r="C27" i="125"/>
  <c r="E27" i="125" s="1"/>
  <c r="G27" i="125" s="1"/>
  <c r="C28" i="49"/>
  <c r="E28" i="49" s="1"/>
  <c r="G28" i="49" s="1"/>
  <c r="B29" i="49"/>
  <c r="B28" i="82"/>
  <c r="C27" i="82"/>
  <c r="E27" i="82" s="1"/>
  <c r="G27" i="82" s="1"/>
  <c r="C27" i="71"/>
  <c r="E27" i="71" s="1"/>
  <c r="G27" i="71" s="1"/>
  <c r="B28" i="71"/>
  <c r="C26" i="38"/>
  <c r="E26" i="38" s="1"/>
  <c r="G26" i="38" s="1"/>
  <c r="B27" i="38"/>
  <c r="G27" i="44"/>
  <c r="E28" i="44"/>
  <c r="C28" i="44"/>
  <c r="B29" i="44"/>
  <c r="B28" i="67"/>
  <c r="C27" i="67"/>
  <c r="E27" i="67" s="1"/>
  <c r="G27" i="67" s="1"/>
  <c r="B29" i="19"/>
  <c r="C28" i="19"/>
  <c r="E28" i="19" s="1"/>
  <c r="G28" i="19" s="1"/>
  <c r="B28" i="61"/>
  <c r="C27" i="61"/>
  <c r="E27" i="61" s="1"/>
  <c r="G27" i="61" s="1"/>
  <c r="C27" i="65"/>
  <c r="E27" i="65" s="1"/>
  <c r="G27" i="65" s="1"/>
  <c r="B28" i="65"/>
  <c r="B28" i="21"/>
  <c r="C27" i="21"/>
  <c r="E27" i="21" s="1"/>
  <c r="G27" i="21" s="1"/>
  <c r="C28" i="8"/>
  <c r="E27" i="8"/>
  <c r="G27" i="8" s="1"/>
  <c r="B28" i="121"/>
  <c r="C27" i="121"/>
  <c r="E27" i="121" s="1"/>
  <c r="G27" i="121" s="1"/>
  <c r="C28" i="22"/>
  <c r="E28" i="22" s="1"/>
  <c r="G28" i="22" s="1"/>
  <c r="B29" i="22"/>
  <c r="B28" i="90"/>
  <c r="C27" i="90"/>
  <c r="E27" i="90" s="1"/>
  <c r="G27" i="90" s="1"/>
  <c r="B28" i="84"/>
  <c r="C27" i="84"/>
  <c r="E27" i="84" s="1"/>
  <c r="G27" i="84" s="1"/>
  <c r="B28" i="80"/>
  <c r="C27" i="80"/>
  <c r="E27" i="80" s="1"/>
  <c r="G27" i="80" s="1"/>
  <c r="B28" i="95"/>
  <c r="C27" i="95"/>
  <c r="E27" i="95" s="1"/>
  <c r="G27" i="95" s="1"/>
  <c r="C27" i="94"/>
  <c r="E27" i="94" s="1"/>
  <c r="G27" i="94" s="1"/>
  <c r="B28" i="94"/>
  <c r="B28" i="70"/>
  <c r="C27" i="70"/>
  <c r="E27" i="70" s="1"/>
  <c r="G27" i="70" s="1"/>
  <c r="B28" i="75"/>
  <c r="C27" i="75"/>
  <c r="C27" i="25"/>
  <c r="E27" i="25" s="1"/>
  <c r="G27" i="25" s="1"/>
  <c r="B28" i="25"/>
  <c r="B29" i="48"/>
  <c r="C28" i="48"/>
  <c r="E28" i="48" s="1"/>
  <c r="G28" i="48" s="1"/>
  <c r="B28" i="119"/>
  <c r="C27" i="119"/>
  <c r="E27" i="119" s="1"/>
  <c r="G27" i="119" s="1"/>
  <c r="B28" i="112"/>
  <c r="C27" i="112"/>
  <c r="E27" i="112" s="1"/>
  <c r="G27" i="112" s="1"/>
  <c r="E17" i="93"/>
  <c r="B17" i="93"/>
  <c r="B32" i="60"/>
  <c r="C38" i="87" l="1"/>
  <c r="B39" i="87"/>
  <c r="B29" i="42"/>
  <c r="C28" i="42"/>
  <c r="E28" i="42" s="1"/>
  <c r="G28" i="42" s="1"/>
  <c r="BQ34" i="41"/>
  <c r="BR33" i="41"/>
  <c r="BR34" i="41" s="1"/>
  <c r="C29" i="53"/>
  <c r="E29" i="53" s="1"/>
  <c r="G29" i="53" s="1"/>
  <c r="B30" i="53"/>
  <c r="BR31" i="27"/>
  <c r="AJ31" i="27"/>
  <c r="B31" i="14"/>
  <c r="C30" i="14"/>
  <c r="E30" i="14" s="1"/>
  <c r="G30" i="14" s="1"/>
  <c r="C30" i="64"/>
  <c r="E30" i="64" s="1"/>
  <c r="G30" i="64" s="1"/>
  <c r="B31" i="64"/>
  <c r="C28" i="128"/>
  <c r="E28" i="128" s="1"/>
  <c r="G28" i="128" s="1"/>
  <c r="B29" i="128"/>
  <c r="B42" i="86"/>
  <c r="C41" i="86"/>
  <c r="F34" i="48"/>
  <c r="D34" i="48"/>
  <c r="A31" i="31"/>
  <c r="D30" i="31"/>
  <c r="C30" i="31"/>
  <c r="G28" i="44"/>
  <c r="B29" i="57"/>
  <c r="C28" i="57"/>
  <c r="E28" i="57" s="1"/>
  <c r="G28" i="57" s="1"/>
  <c r="C29" i="24"/>
  <c r="E29" i="24" s="1"/>
  <c r="G29" i="24" s="1"/>
  <c r="B30" i="24"/>
  <c r="B30" i="66"/>
  <c r="C29" i="66"/>
  <c r="E29" i="66" s="1"/>
  <c r="G29" i="66" s="1"/>
  <c r="B29" i="125"/>
  <c r="C28" i="125"/>
  <c r="E28" i="125" s="1"/>
  <c r="G28" i="125" s="1"/>
  <c r="E28" i="23"/>
  <c r="G28" i="23" s="1"/>
  <c r="B29" i="70"/>
  <c r="C28" i="70"/>
  <c r="E28" i="70" s="1"/>
  <c r="G28" i="70" s="1"/>
  <c r="C28" i="67"/>
  <c r="E28" i="67" s="1"/>
  <c r="G28" i="67" s="1"/>
  <c r="B29" i="67"/>
  <c r="B29" i="76"/>
  <c r="C28" i="76"/>
  <c r="E28" i="76" s="1"/>
  <c r="G28" i="76" s="1"/>
  <c r="C30" i="43"/>
  <c r="E30" i="43" s="1"/>
  <c r="G30" i="43" s="1"/>
  <c r="B31" i="43"/>
  <c r="B29" i="77"/>
  <c r="C28" i="77"/>
  <c r="E28" i="77" s="1"/>
  <c r="G28" i="77" s="1"/>
  <c r="B29" i="81"/>
  <c r="C28" i="81"/>
  <c r="E28" i="81" s="1"/>
  <c r="G28" i="81" s="1"/>
  <c r="B30" i="16"/>
  <c r="C29" i="16"/>
  <c r="E29" i="16" s="1"/>
  <c r="G29" i="16" s="1"/>
  <c r="B29" i="112"/>
  <c r="C28" i="112"/>
  <c r="E28" i="112" s="1"/>
  <c r="G28" i="112" s="1"/>
  <c r="BX31" i="27"/>
  <c r="BT31" i="27"/>
  <c r="AE31" i="27"/>
  <c r="BQ36" i="41" s="1"/>
  <c r="BS36" i="41" s="1"/>
  <c r="AD31" i="27"/>
  <c r="AP31" i="27"/>
  <c r="A32" i="27"/>
  <c r="AM31" i="27"/>
  <c r="AL31" i="27"/>
  <c r="AN31" i="27"/>
  <c r="AC31" i="27"/>
  <c r="B29" i="83"/>
  <c r="C28" i="83"/>
  <c r="E28" i="83" s="1"/>
  <c r="G28" i="83" s="1"/>
  <c r="B29" i="61"/>
  <c r="C28" i="61"/>
  <c r="E28" i="61" s="1"/>
  <c r="G28" i="61" s="1"/>
  <c r="B28" i="69"/>
  <c r="C27" i="69"/>
  <c r="E27" i="69" s="1"/>
  <c r="G27" i="69" s="1"/>
  <c r="E28" i="8"/>
  <c r="G28" i="8" s="1"/>
  <c r="C29" i="8"/>
  <c r="B29" i="51"/>
  <c r="C28" i="51"/>
  <c r="E28" i="51" s="1"/>
  <c r="G28" i="51" s="1"/>
  <c r="B29" i="11"/>
  <c r="E29" i="11" s="1"/>
  <c r="G29" i="11" s="1"/>
  <c r="C30" i="11"/>
  <c r="B30" i="22"/>
  <c r="B31" i="22" s="1"/>
  <c r="C29" i="22"/>
  <c r="E29" i="22" s="1"/>
  <c r="G29" i="22" s="1"/>
  <c r="C28" i="119"/>
  <c r="E28" i="119" s="1"/>
  <c r="G28" i="119" s="1"/>
  <c r="B29" i="119"/>
  <c r="B29" i="94"/>
  <c r="C28" i="94"/>
  <c r="E28" i="94" s="1"/>
  <c r="G28" i="94" s="1"/>
  <c r="B30" i="23"/>
  <c r="C29" i="23"/>
  <c r="E29" i="44"/>
  <c r="C29" i="44"/>
  <c r="B30" i="44"/>
  <c r="C28" i="82"/>
  <c r="E28" i="82" s="1"/>
  <c r="G28" i="82" s="1"/>
  <c r="B29" i="82"/>
  <c r="B30" i="50"/>
  <c r="C29" i="50"/>
  <c r="E29" i="50" s="1"/>
  <c r="G29" i="50" s="1"/>
  <c r="B29" i="88"/>
  <c r="C28" i="88"/>
  <c r="E28" i="88" s="1"/>
  <c r="G28" i="88" s="1"/>
  <c r="C29" i="19"/>
  <c r="E29" i="19" s="1"/>
  <c r="G29" i="19" s="1"/>
  <c r="B30" i="19"/>
  <c r="B30" i="17"/>
  <c r="C29" i="17"/>
  <c r="E29" i="17" s="1"/>
  <c r="G29" i="17" s="1"/>
  <c r="C27" i="73"/>
  <c r="E27" i="73" s="1"/>
  <c r="G27" i="73" s="1"/>
  <c r="B28" i="73"/>
  <c r="C27" i="38"/>
  <c r="E27" i="38" s="1"/>
  <c r="G27" i="38" s="1"/>
  <c r="B28" i="38"/>
  <c r="B29" i="3"/>
  <c r="C28" i="3"/>
  <c r="E28" i="3" s="1"/>
  <c r="G28" i="3" s="1"/>
  <c r="B29" i="91"/>
  <c r="C28" i="91"/>
  <c r="E28" i="91" s="1"/>
  <c r="G28" i="91" s="1"/>
  <c r="B29" i="117"/>
  <c r="C28" i="117"/>
  <c r="E28" i="117" s="1"/>
  <c r="G28" i="117" s="1"/>
  <c r="B29" i="95"/>
  <c r="C28" i="95"/>
  <c r="E28" i="95" s="1"/>
  <c r="G28" i="95" s="1"/>
  <c r="B29" i="71"/>
  <c r="C28" i="71"/>
  <c r="E28" i="71" s="1"/>
  <c r="G28" i="71" s="1"/>
  <c r="B29" i="96"/>
  <c r="C28" i="96"/>
  <c r="E28" i="96" s="1"/>
  <c r="G28" i="96" s="1"/>
  <c r="C28" i="104"/>
  <c r="E28" i="104" s="1"/>
  <c r="G28" i="104" s="1"/>
  <c r="B29" i="104"/>
  <c r="B29" i="25"/>
  <c r="C28" i="25"/>
  <c r="E28" i="25" s="1"/>
  <c r="G28" i="25" s="1"/>
  <c r="B30" i="49"/>
  <c r="C29" i="49"/>
  <c r="E29" i="49" s="1"/>
  <c r="G29" i="49" s="1"/>
  <c r="B29" i="111"/>
  <c r="C28" i="111"/>
  <c r="E28" i="111" s="1"/>
  <c r="G28" i="111" s="1"/>
  <c r="B30" i="46"/>
  <c r="C29" i="46"/>
  <c r="E29" i="46" s="1"/>
  <c r="G29" i="46" s="1"/>
  <c r="B29" i="124"/>
  <c r="C28" i="124"/>
  <c r="E28" i="124" s="1"/>
  <c r="G28" i="124" s="1"/>
  <c r="C28" i="21"/>
  <c r="E28" i="21" s="1"/>
  <c r="G28" i="21" s="1"/>
  <c r="B29" i="21"/>
  <c r="C28" i="75"/>
  <c r="B29" i="75"/>
  <c r="C28" i="84"/>
  <c r="E28" i="84" s="1"/>
  <c r="G28" i="84" s="1"/>
  <c r="B29" i="84"/>
  <c r="B29" i="121"/>
  <c r="C28" i="121"/>
  <c r="E28" i="121" s="1"/>
  <c r="G28" i="121" s="1"/>
  <c r="C28" i="107"/>
  <c r="E28" i="107" s="1"/>
  <c r="G28" i="107" s="1"/>
  <c r="B29" i="107"/>
  <c r="C18" i="92"/>
  <c r="G17" i="92"/>
  <c r="C28" i="110"/>
  <c r="E28" i="110" s="1"/>
  <c r="G28" i="110" s="1"/>
  <c r="B29" i="110"/>
  <c r="C28" i="36"/>
  <c r="E28" i="36" s="1"/>
  <c r="G28" i="36" s="1"/>
  <c r="B29" i="36"/>
  <c r="B30" i="48"/>
  <c r="C29" i="48"/>
  <c r="E29" i="48" s="1"/>
  <c r="G29" i="48" s="1"/>
  <c r="B29" i="80"/>
  <c r="C28" i="80"/>
  <c r="E28" i="80" s="1"/>
  <c r="G28" i="80" s="1"/>
  <c r="C18" i="93"/>
  <c r="G17" i="93"/>
  <c r="C28" i="65"/>
  <c r="E28" i="65" s="1"/>
  <c r="G28" i="65" s="1"/>
  <c r="B29" i="65"/>
  <c r="B30" i="123"/>
  <c r="C29" i="123"/>
  <c r="E29" i="123" s="1"/>
  <c r="G29" i="123" s="1"/>
  <c r="C28" i="85"/>
  <c r="E28" i="85" s="1"/>
  <c r="G28" i="85" s="1"/>
  <c r="B29" i="85"/>
  <c r="B29" i="90"/>
  <c r="C28" i="90"/>
  <c r="E28" i="90" s="1"/>
  <c r="G28" i="90" s="1"/>
  <c r="E28" i="11"/>
  <c r="G28" i="11" s="1"/>
  <c r="B29" i="109"/>
  <c r="C28" i="109"/>
  <c r="E28" i="109" s="1"/>
  <c r="G28" i="109" s="1"/>
  <c r="B30" i="18"/>
  <c r="C29" i="18"/>
  <c r="E29" i="18" s="1"/>
  <c r="G29" i="18" s="1"/>
  <c r="E28" i="75"/>
  <c r="G27" i="75"/>
  <c r="B33" i="60"/>
  <c r="C39" i="87" l="1"/>
  <c r="B40" i="87"/>
  <c r="AB33" i="86"/>
  <c r="V33" i="86"/>
  <c r="S33" i="86"/>
  <c r="Y33" i="86"/>
  <c r="P33" i="86"/>
  <c r="M33" i="86"/>
  <c r="J33" i="86"/>
  <c r="G33" i="86"/>
  <c r="G34" i="86"/>
  <c r="AB34" i="86"/>
  <c r="Y34" i="86"/>
  <c r="V34" i="86"/>
  <c r="J34" i="86"/>
  <c r="M34" i="86"/>
  <c r="S34" i="86"/>
  <c r="P34" i="86"/>
  <c r="B30" i="42"/>
  <c r="C29" i="42"/>
  <c r="E29" i="42" s="1"/>
  <c r="G29" i="42" s="1"/>
  <c r="BR36" i="41"/>
  <c r="F35" i="48"/>
  <c r="D35" i="48"/>
  <c r="C30" i="53"/>
  <c r="E30" i="53" s="1"/>
  <c r="G30" i="53" s="1"/>
  <c r="B31" i="53"/>
  <c r="G42" i="86"/>
  <c r="C31" i="14"/>
  <c r="E31" i="14" s="1"/>
  <c r="G31" i="14" s="1"/>
  <c r="B32" i="14"/>
  <c r="C31" i="22"/>
  <c r="E31" i="22" s="1"/>
  <c r="G31" i="22" s="1"/>
  <c r="B32" i="22"/>
  <c r="BR32" i="27"/>
  <c r="AJ32" i="27"/>
  <c r="C31" i="64"/>
  <c r="E31" i="64" s="1"/>
  <c r="G31" i="64" s="1"/>
  <c r="B32" i="64"/>
  <c r="C29" i="128"/>
  <c r="E29" i="128" s="1"/>
  <c r="G29" i="128" s="1"/>
  <c r="B30" i="128"/>
  <c r="B43" i="86"/>
  <c r="C42" i="86"/>
  <c r="A32" i="31"/>
  <c r="D31" i="31"/>
  <c r="C31" i="31"/>
  <c r="B30" i="61"/>
  <c r="C29" i="61"/>
  <c r="E29" i="61" s="1"/>
  <c r="G29" i="61" s="1"/>
  <c r="B30" i="3"/>
  <c r="C29" i="3"/>
  <c r="E29" i="3" s="1"/>
  <c r="G29" i="3" s="1"/>
  <c r="B30" i="11"/>
  <c r="C31" i="11"/>
  <c r="AM32" i="27"/>
  <c r="AE32" i="27"/>
  <c r="AD32" i="27"/>
  <c r="AP32" i="27"/>
  <c r="AN32" i="27"/>
  <c r="A33" i="27"/>
  <c r="BX32" i="27"/>
  <c r="BT32" i="27"/>
  <c r="AL32" i="27"/>
  <c r="AC32" i="27"/>
  <c r="B31" i="16"/>
  <c r="C30" i="16"/>
  <c r="E30" i="16" s="1"/>
  <c r="G30" i="16" s="1"/>
  <c r="B30" i="96"/>
  <c r="C29" i="96"/>
  <c r="E29" i="96" s="1"/>
  <c r="G29" i="96" s="1"/>
  <c r="B29" i="38"/>
  <c r="C28" i="38"/>
  <c r="E28" i="38" s="1"/>
  <c r="G28" i="38" s="1"/>
  <c r="C29" i="67"/>
  <c r="E29" i="67" s="1"/>
  <c r="G29" i="67" s="1"/>
  <c r="B30" i="67"/>
  <c r="C30" i="66"/>
  <c r="E30" i="66" s="1"/>
  <c r="G30" i="66" s="1"/>
  <c r="B31" i="66"/>
  <c r="B30" i="83"/>
  <c r="C29" i="83"/>
  <c r="E29" i="83" s="1"/>
  <c r="G29" i="83" s="1"/>
  <c r="C29" i="95"/>
  <c r="E29" i="95" s="1"/>
  <c r="G29" i="95" s="1"/>
  <c r="B30" i="95"/>
  <c r="B31" i="23"/>
  <c r="C30" i="23"/>
  <c r="B30" i="88"/>
  <c r="C29" i="88"/>
  <c r="E29" i="88" s="1"/>
  <c r="G29" i="88" s="1"/>
  <c r="C29" i="91"/>
  <c r="E29" i="91" s="1"/>
  <c r="G29" i="91" s="1"/>
  <c r="B30" i="91"/>
  <c r="B30" i="71"/>
  <c r="C29" i="71"/>
  <c r="E29" i="71" s="1"/>
  <c r="G29" i="71" s="1"/>
  <c r="C29" i="76"/>
  <c r="E29" i="76" s="1"/>
  <c r="G29" i="76" s="1"/>
  <c r="B30" i="76"/>
  <c r="E18" i="93"/>
  <c r="B18" i="93"/>
  <c r="B30" i="75"/>
  <c r="C29" i="75"/>
  <c r="C30" i="49"/>
  <c r="E30" i="49" s="1"/>
  <c r="G30" i="49" s="1"/>
  <c r="B31" i="49"/>
  <c r="B29" i="73"/>
  <c r="C28" i="73"/>
  <c r="E28" i="73" s="1"/>
  <c r="G28" i="73" s="1"/>
  <c r="B30" i="94"/>
  <c r="C29" i="94"/>
  <c r="E29" i="94" s="1"/>
  <c r="G29" i="94" s="1"/>
  <c r="B31" i="24"/>
  <c r="C30" i="24"/>
  <c r="E30" i="24" s="1"/>
  <c r="G30" i="24" s="1"/>
  <c r="B30" i="110"/>
  <c r="C29" i="110"/>
  <c r="E29" i="110" s="1"/>
  <c r="G29" i="110" s="1"/>
  <c r="C29" i="51"/>
  <c r="E29" i="51" s="1"/>
  <c r="G29" i="51" s="1"/>
  <c r="B30" i="51"/>
  <c r="B30" i="81"/>
  <c r="C29" i="81"/>
  <c r="E29" i="81" s="1"/>
  <c r="G29" i="81" s="1"/>
  <c r="B30" i="36"/>
  <c r="C29" i="36"/>
  <c r="E29" i="36" s="1"/>
  <c r="G29" i="36" s="1"/>
  <c r="C29" i="121"/>
  <c r="E29" i="121" s="1"/>
  <c r="G29" i="121" s="1"/>
  <c r="B30" i="121"/>
  <c r="B30" i="84"/>
  <c r="C29" i="84"/>
  <c r="E29" i="84" s="1"/>
  <c r="G29" i="84" s="1"/>
  <c r="B31" i="123"/>
  <c r="C30" i="123"/>
  <c r="E30" i="123" s="1"/>
  <c r="G30" i="123" s="1"/>
  <c r="B30" i="124"/>
  <c r="C29" i="124"/>
  <c r="E29" i="124" s="1"/>
  <c r="G29" i="124" s="1"/>
  <c r="B30" i="25"/>
  <c r="C29" i="25"/>
  <c r="E29" i="25" s="1"/>
  <c r="G29" i="25" s="1"/>
  <c r="C30" i="50"/>
  <c r="E30" i="50" s="1"/>
  <c r="G30" i="50" s="1"/>
  <c r="B31" i="50"/>
  <c r="B30" i="119"/>
  <c r="C29" i="119"/>
  <c r="E29" i="119" s="1"/>
  <c r="G29" i="119" s="1"/>
  <c r="C29" i="70"/>
  <c r="E29" i="70" s="1"/>
  <c r="G29" i="70" s="1"/>
  <c r="B30" i="70"/>
  <c r="B30" i="65"/>
  <c r="C29" i="65"/>
  <c r="E29" i="65" s="1"/>
  <c r="G29" i="65" s="1"/>
  <c r="B30" i="82"/>
  <c r="C29" i="82"/>
  <c r="E29" i="82" s="1"/>
  <c r="G29" i="82" s="1"/>
  <c r="C30" i="8"/>
  <c r="E29" i="8"/>
  <c r="G29" i="8" s="1"/>
  <c r="B30" i="112"/>
  <c r="C29" i="112"/>
  <c r="E29" i="112" s="1"/>
  <c r="G29" i="112" s="1"/>
  <c r="G28" i="75"/>
  <c r="E29" i="75"/>
  <c r="B30" i="107"/>
  <c r="C29" i="107"/>
  <c r="E29" i="107" s="1"/>
  <c r="G29" i="107" s="1"/>
  <c r="C29" i="117"/>
  <c r="E29" i="117" s="1"/>
  <c r="G29" i="117" s="1"/>
  <c r="B30" i="117"/>
  <c r="C30" i="44"/>
  <c r="B31" i="44"/>
  <c r="E30" i="44"/>
  <c r="C28" i="69"/>
  <c r="E28" i="69" s="1"/>
  <c r="G28" i="69" s="1"/>
  <c r="B29" i="69"/>
  <c r="B30" i="104"/>
  <c r="C29" i="104"/>
  <c r="E29" i="104" s="1"/>
  <c r="G29" i="104" s="1"/>
  <c r="B30" i="85"/>
  <c r="C29" i="85"/>
  <c r="E29" i="85" s="1"/>
  <c r="G29" i="85" s="1"/>
  <c r="C29" i="80"/>
  <c r="E29" i="80" s="1"/>
  <c r="G29" i="80" s="1"/>
  <c r="B30" i="80"/>
  <c r="B31" i="17"/>
  <c r="C30" i="17"/>
  <c r="E30" i="17" s="1"/>
  <c r="G30" i="17" s="1"/>
  <c r="C29" i="77"/>
  <c r="E29" i="77" s="1"/>
  <c r="G29" i="77" s="1"/>
  <c r="B30" i="77"/>
  <c r="B30" i="57"/>
  <c r="C29" i="57"/>
  <c r="E29" i="57" s="1"/>
  <c r="G29" i="57" s="1"/>
  <c r="C30" i="46"/>
  <c r="E30" i="46" s="1"/>
  <c r="G30" i="46" s="1"/>
  <c r="B31" i="46"/>
  <c r="C30" i="18"/>
  <c r="E30" i="18" s="1"/>
  <c r="G30" i="18" s="1"/>
  <c r="B31" i="18"/>
  <c r="C29" i="90"/>
  <c r="E29" i="90" s="1"/>
  <c r="G29" i="90" s="1"/>
  <c r="B30" i="90"/>
  <c r="G29" i="44"/>
  <c r="C30" i="22"/>
  <c r="E30" i="22" s="1"/>
  <c r="G30" i="22" s="1"/>
  <c r="C31" i="43"/>
  <c r="E31" i="43" s="1"/>
  <c r="G31" i="43" s="1"/>
  <c r="B32" i="43"/>
  <c r="C29" i="125"/>
  <c r="E29" i="125" s="1"/>
  <c r="G29" i="125" s="1"/>
  <c r="B30" i="125"/>
  <c r="B30" i="21"/>
  <c r="C29" i="21"/>
  <c r="E29" i="21" s="1"/>
  <c r="G29" i="21" s="1"/>
  <c r="B30" i="109"/>
  <c r="C29" i="109"/>
  <c r="E29" i="109" s="1"/>
  <c r="G29" i="109" s="1"/>
  <c r="E18" i="92"/>
  <c r="B18" i="92"/>
  <c r="C30" i="48"/>
  <c r="E30" i="48" s="1"/>
  <c r="G30" i="48" s="1"/>
  <c r="B31" i="48"/>
  <c r="C29" i="111"/>
  <c r="E29" i="111" s="1"/>
  <c r="G29" i="111" s="1"/>
  <c r="B30" i="111"/>
  <c r="B31" i="19"/>
  <c r="C30" i="19"/>
  <c r="E30" i="19" s="1"/>
  <c r="G30" i="19" s="1"/>
  <c r="E29" i="23"/>
  <c r="G29" i="23" s="1"/>
  <c r="B34" i="60"/>
  <c r="AI42" i="86" s="1"/>
  <c r="D33" i="86" l="1"/>
  <c r="C40" i="87"/>
  <c r="B41" i="87"/>
  <c r="D34" i="86"/>
  <c r="B31" i="42"/>
  <c r="C30" i="42"/>
  <c r="E30" i="42" s="1"/>
  <c r="G30" i="42" s="1"/>
  <c r="BQ37" i="41"/>
  <c r="BS37" i="41" s="1"/>
  <c r="V42" i="86"/>
  <c r="M42" i="86"/>
  <c r="J42" i="86"/>
  <c r="Y42" i="86"/>
  <c r="AB42" i="86"/>
  <c r="F36" i="48"/>
  <c r="D36" i="48"/>
  <c r="P42" i="86"/>
  <c r="S42" i="86"/>
  <c r="C31" i="53"/>
  <c r="E31" i="53" s="1"/>
  <c r="G31" i="53" s="1"/>
  <c r="B32" i="53"/>
  <c r="B33" i="64"/>
  <c r="C32" i="64"/>
  <c r="E32" i="64" s="1"/>
  <c r="G32" i="64" s="1"/>
  <c r="B33" i="14"/>
  <c r="C32" i="14"/>
  <c r="E32" i="14" s="1"/>
  <c r="G32" i="14" s="1"/>
  <c r="AI41" i="86"/>
  <c r="W42" i="86"/>
  <c r="BR33" i="27"/>
  <c r="AJ33" i="27"/>
  <c r="B33" i="22"/>
  <c r="C32" i="22"/>
  <c r="E32" i="22" s="1"/>
  <c r="G32" i="22" s="1"/>
  <c r="A40" i="87"/>
  <c r="J35" i="86"/>
  <c r="G35" i="86"/>
  <c r="AB35" i="86"/>
  <c r="Y35" i="86"/>
  <c r="V35" i="86"/>
  <c r="P35" i="86"/>
  <c r="S35" i="86"/>
  <c r="M35" i="86"/>
  <c r="J36" i="86"/>
  <c r="G36" i="86"/>
  <c r="Y36" i="86"/>
  <c r="M36" i="86"/>
  <c r="AB36" i="86"/>
  <c r="V36" i="86"/>
  <c r="S36" i="86"/>
  <c r="P36" i="86"/>
  <c r="Y37" i="86"/>
  <c r="S37" i="86"/>
  <c r="V37" i="86"/>
  <c r="G37" i="86"/>
  <c r="AB37" i="86"/>
  <c r="P37" i="86"/>
  <c r="J37" i="86"/>
  <c r="M37" i="86"/>
  <c r="Y38" i="86"/>
  <c r="V38" i="86"/>
  <c r="AB38" i="86"/>
  <c r="S38" i="86"/>
  <c r="P38" i="86"/>
  <c r="M38" i="86"/>
  <c r="J38" i="86"/>
  <c r="G38" i="86"/>
  <c r="P41" i="86"/>
  <c r="J41" i="86"/>
  <c r="V41" i="86"/>
  <c r="G41" i="86"/>
  <c r="Y41" i="86"/>
  <c r="S41" i="86"/>
  <c r="M41" i="86"/>
  <c r="AB41" i="86"/>
  <c r="N42" i="86"/>
  <c r="H42" i="86"/>
  <c r="I42" i="86" s="1"/>
  <c r="C30" i="128"/>
  <c r="E30" i="128" s="1"/>
  <c r="G30" i="128" s="1"/>
  <c r="B31" i="128"/>
  <c r="AC42" i="86"/>
  <c r="Z42" i="86"/>
  <c r="T42" i="86"/>
  <c r="Q42" i="86"/>
  <c r="N10" i="86"/>
  <c r="H10" i="86"/>
  <c r="Z10" i="86"/>
  <c r="Q10" i="86"/>
  <c r="T10" i="86"/>
  <c r="K10" i="86"/>
  <c r="W10" i="86"/>
  <c r="AC10" i="86"/>
  <c r="W11" i="86"/>
  <c r="X11" i="86" s="1"/>
  <c r="H11" i="86"/>
  <c r="T11" i="86"/>
  <c r="U11" i="86" s="1"/>
  <c r="AC11" i="86"/>
  <c r="AD11" i="86" s="1"/>
  <c r="Z11" i="86"/>
  <c r="AA11" i="86" s="1"/>
  <c r="K11" i="86"/>
  <c r="L11" i="86" s="1"/>
  <c r="Q11" i="86"/>
  <c r="R11" i="86" s="1"/>
  <c r="N11" i="86"/>
  <c r="O11" i="86" s="1"/>
  <c r="W14" i="86"/>
  <c r="T14" i="86"/>
  <c r="K14" i="86"/>
  <c r="AC14" i="86"/>
  <c r="Z14" i="86"/>
  <c r="N14" i="86"/>
  <c r="Q14" i="86"/>
  <c r="H14" i="86"/>
  <c r="T15" i="86"/>
  <c r="U15" i="86" s="1"/>
  <c r="Q15" i="86"/>
  <c r="R15" i="86" s="1"/>
  <c r="N15" i="86"/>
  <c r="O15" i="86" s="1"/>
  <c r="Z15" i="86"/>
  <c r="AA15" i="86" s="1"/>
  <c r="K15" i="86"/>
  <c r="L15" i="86" s="1"/>
  <c r="H15" i="86"/>
  <c r="AC15" i="86"/>
  <c r="AD15" i="86" s="1"/>
  <c r="W15" i="86"/>
  <c r="X15" i="86" s="1"/>
  <c r="Q16" i="86"/>
  <c r="R16" i="86" s="1"/>
  <c r="N16" i="86"/>
  <c r="O16" i="86" s="1"/>
  <c r="H16" i="86"/>
  <c r="T16" i="86"/>
  <c r="U16" i="86" s="1"/>
  <c r="AC16" i="86"/>
  <c r="AD16" i="86" s="1"/>
  <c r="W16" i="86"/>
  <c r="X16" i="86" s="1"/>
  <c r="Z16" i="86"/>
  <c r="AA16" i="86" s="1"/>
  <c r="K16" i="86"/>
  <c r="L16" i="86" s="1"/>
  <c r="H17" i="86"/>
  <c r="T17" i="86"/>
  <c r="AC17" i="86"/>
  <c r="W17" i="86"/>
  <c r="K17" i="86"/>
  <c r="N17" i="86"/>
  <c r="Z17" i="86"/>
  <c r="Q17" i="86"/>
  <c r="K18" i="86"/>
  <c r="L18" i="86" s="1"/>
  <c r="T18" i="86"/>
  <c r="U18" i="86" s="1"/>
  <c r="AC18" i="86"/>
  <c r="AD18" i="86" s="1"/>
  <c r="N18" i="86"/>
  <c r="O18" i="86" s="1"/>
  <c r="Q18" i="86"/>
  <c r="R18" i="86" s="1"/>
  <c r="Z18" i="86"/>
  <c r="AA18" i="86" s="1"/>
  <c r="W18" i="86"/>
  <c r="X18" i="86" s="1"/>
  <c r="H18" i="86"/>
  <c r="W19" i="86"/>
  <c r="X19" i="86" s="1"/>
  <c r="Z19" i="86"/>
  <c r="AA19" i="86" s="1"/>
  <c r="K19" i="86"/>
  <c r="L19" i="86" s="1"/>
  <c r="N19" i="86"/>
  <c r="O19" i="86" s="1"/>
  <c r="AC19" i="86"/>
  <c r="AD19" i="86" s="1"/>
  <c r="H19" i="86"/>
  <c r="T19" i="86"/>
  <c r="U19" i="86" s="1"/>
  <c r="Q19" i="86"/>
  <c r="R19" i="86" s="1"/>
  <c r="T20" i="86"/>
  <c r="U20" i="86" s="1"/>
  <c r="K20" i="86"/>
  <c r="L20" i="86" s="1"/>
  <c r="Z20" i="86"/>
  <c r="AA20" i="86" s="1"/>
  <c r="H20" i="86"/>
  <c r="AC20" i="86"/>
  <c r="AD20" i="86" s="1"/>
  <c r="Q20" i="86"/>
  <c r="R20" i="86" s="1"/>
  <c r="W20" i="86"/>
  <c r="X20" i="86" s="1"/>
  <c r="N20" i="86"/>
  <c r="O20" i="86" s="1"/>
  <c r="W23" i="86"/>
  <c r="Q23" i="86"/>
  <c r="K23" i="86"/>
  <c r="AC23" i="86"/>
  <c r="Z23" i="86"/>
  <c r="N23" i="86"/>
  <c r="T23" i="86"/>
  <c r="H23" i="86"/>
  <c r="K24" i="86"/>
  <c r="L24" i="86" s="1"/>
  <c r="AC24" i="86"/>
  <c r="AD24" i="86" s="1"/>
  <c r="N24" i="86"/>
  <c r="O24" i="86" s="1"/>
  <c r="Q24" i="86"/>
  <c r="R24" i="86" s="1"/>
  <c r="H24" i="86"/>
  <c r="W24" i="86"/>
  <c r="X24" i="86" s="1"/>
  <c r="T24" i="86"/>
  <c r="U24" i="86" s="1"/>
  <c r="Z24" i="86"/>
  <c r="AA24" i="86" s="1"/>
  <c r="N25" i="86"/>
  <c r="O25" i="86" s="1"/>
  <c r="Z25" i="86"/>
  <c r="AA25" i="86" s="1"/>
  <c r="H25" i="86"/>
  <c r="Q25" i="86"/>
  <c r="R25" i="86" s="1"/>
  <c r="T25" i="86"/>
  <c r="U25" i="86" s="1"/>
  <c r="W25" i="86"/>
  <c r="X25" i="86" s="1"/>
  <c r="AC25" i="86"/>
  <c r="AD25" i="86" s="1"/>
  <c r="K25" i="86"/>
  <c r="L25" i="86" s="1"/>
  <c r="N26" i="86"/>
  <c r="K26" i="86"/>
  <c r="H26" i="86"/>
  <c r="AC26" i="86"/>
  <c r="Z26" i="86"/>
  <c r="T26" i="86"/>
  <c r="W26" i="86"/>
  <c r="Q26" i="86"/>
  <c r="Q27" i="86"/>
  <c r="R27" i="86" s="1"/>
  <c r="AC27" i="86"/>
  <c r="AD27" i="86" s="1"/>
  <c r="H27" i="86"/>
  <c r="N27" i="86"/>
  <c r="O27" i="86" s="1"/>
  <c r="T27" i="86"/>
  <c r="U27" i="86" s="1"/>
  <c r="Z27" i="86"/>
  <c r="AA27" i="86" s="1"/>
  <c r="K27" i="86"/>
  <c r="L27" i="86" s="1"/>
  <c r="W27" i="86"/>
  <c r="X27" i="86" s="1"/>
  <c r="K28" i="86"/>
  <c r="L28" i="86" s="1"/>
  <c r="H28" i="86"/>
  <c r="W28" i="86"/>
  <c r="X28" i="86" s="1"/>
  <c r="T28" i="86"/>
  <c r="U28" i="86" s="1"/>
  <c r="AC28" i="86"/>
  <c r="AD28" i="86" s="1"/>
  <c r="Z28" i="86"/>
  <c r="AA28" i="86" s="1"/>
  <c r="Q28" i="86"/>
  <c r="R28" i="86" s="1"/>
  <c r="N28" i="86"/>
  <c r="O28" i="86" s="1"/>
  <c r="Q29" i="86"/>
  <c r="R29" i="86" s="1"/>
  <c r="AC29" i="86"/>
  <c r="AD29" i="86" s="1"/>
  <c r="T29" i="86"/>
  <c r="U29" i="86" s="1"/>
  <c r="H29" i="86"/>
  <c r="Z29" i="86"/>
  <c r="AA29" i="86" s="1"/>
  <c r="K29" i="86"/>
  <c r="L29" i="86" s="1"/>
  <c r="W29" i="86"/>
  <c r="X29" i="86" s="1"/>
  <c r="N29" i="86"/>
  <c r="O29" i="86" s="1"/>
  <c r="Q32" i="86"/>
  <c r="K32" i="86"/>
  <c r="Z32" i="86"/>
  <c r="N32" i="86"/>
  <c r="AC32" i="86"/>
  <c r="T32" i="86"/>
  <c r="H32" i="86"/>
  <c r="W32" i="86"/>
  <c r="Z33" i="86"/>
  <c r="AA33" i="86" s="1"/>
  <c r="AC33" i="86"/>
  <c r="AD33" i="86" s="1"/>
  <c r="W33" i="86"/>
  <c r="X33" i="86" s="1"/>
  <c r="H33" i="86"/>
  <c r="K33" i="86"/>
  <c r="L33" i="86" s="1"/>
  <c r="N33" i="86"/>
  <c r="O33" i="86" s="1"/>
  <c r="T33" i="86"/>
  <c r="U33" i="86" s="1"/>
  <c r="Q33" i="86"/>
  <c r="R33" i="86" s="1"/>
  <c r="H34" i="86"/>
  <c r="AC34" i="86"/>
  <c r="AD34" i="86" s="1"/>
  <c r="T34" i="86"/>
  <c r="U34" i="86" s="1"/>
  <c r="Q34" i="86"/>
  <c r="R34" i="86" s="1"/>
  <c r="W34" i="86"/>
  <c r="X34" i="86" s="1"/>
  <c r="N34" i="86"/>
  <c r="O34" i="86" s="1"/>
  <c r="Z34" i="86"/>
  <c r="AA34" i="86" s="1"/>
  <c r="K34" i="86"/>
  <c r="L34" i="86" s="1"/>
  <c r="T35" i="86"/>
  <c r="Z35" i="86"/>
  <c r="K35" i="86"/>
  <c r="N35" i="86"/>
  <c r="H35" i="86"/>
  <c r="AC35" i="86"/>
  <c r="W35" i="86"/>
  <c r="Q35" i="86"/>
  <c r="H36" i="86"/>
  <c r="Z36" i="86"/>
  <c r="AC36" i="86"/>
  <c r="Q36" i="86"/>
  <c r="W36" i="86"/>
  <c r="K36" i="86"/>
  <c r="N36" i="86"/>
  <c r="T36" i="86"/>
  <c r="Q37" i="86"/>
  <c r="T37" i="86"/>
  <c r="N37" i="86"/>
  <c r="Z37" i="86"/>
  <c r="AC37" i="86"/>
  <c r="K37" i="86"/>
  <c r="H37" i="86"/>
  <c r="W37" i="86"/>
  <c r="T38" i="86"/>
  <c r="AC38" i="86"/>
  <c r="Z38" i="86"/>
  <c r="W38" i="86"/>
  <c r="K38" i="86"/>
  <c r="Q38" i="86"/>
  <c r="N38" i="86"/>
  <c r="H38" i="86"/>
  <c r="Z41" i="86"/>
  <c r="T41" i="86"/>
  <c r="K41" i="86"/>
  <c r="W41" i="86"/>
  <c r="Q41" i="86"/>
  <c r="N41" i="86"/>
  <c r="H41" i="86"/>
  <c r="AC41" i="86"/>
  <c r="K42" i="86"/>
  <c r="B44" i="86"/>
  <c r="AB43" i="86"/>
  <c r="Y43" i="86"/>
  <c r="S43" i="86"/>
  <c r="V43" i="86"/>
  <c r="P43" i="86"/>
  <c r="M43" i="86"/>
  <c r="G43" i="86"/>
  <c r="AI43" i="86"/>
  <c r="J43" i="86"/>
  <c r="C43" i="86"/>
  <c r="D32" i="31"/>
  <c r="C32" i="31"/>
  <c r="G30" i="44"/>
  <c r="C31" i="123"/>
  <c r="E31" i="123" s="1"/>
  <c r="G31" i="123" s="1"/>
  <c r="B32" i="123"/>
  <c r="B31" i="51"/>
  <c r="C30" i="51"/>
  <c r="E30" i="51" s="1"/>
  <c r="G30" i="51" s="1"/>
  <c r="B32" i="24"/>
  <c r="C31" i="24"/>
  <c r="E31" i="24" s="1"/>
  <c r="G31" i="24" s="1"/>
  <c r="C30" i="61"/>
  <c r="E30" i="61" s="1"/>
  <c r="G30" i="61" s="1"/>
  <c r="B31" i="61"/>
  <c r="B31" i="77"/>
  <c r="C30" i="77"/>
  <c r="E30" i="77" s="1"/>
  <c r="G30" i="77" s="1"/>
  <c r="C30" i="88"/>
  <c r="E30" i="88" s="1"/>
  <c r="G30" i="88" s="1"/>
  <c r="B31" i="88"/>
  <c r="B31" i="84"/>
  <c r="C30" i="84"/>
  <c r="E30" i="84" s="1"/>
  <c r="G30" i="84" s="1"/>
  <c r="B32" i="48"/>
  <c r="C31" i="48"/>
  <c r="E31" i="48" s="1"/>
  <c r="G31" i="48" s="1"/>
  <c r="B31" i="75"/>
  <c r="C30" i="75"/>
  <c r="E30" i="23"/>
  <c r="G30" i="23" s="1"/>
  <c r="B32" i="66"/>
  <c r="C31" i="66"/>
  <c r="E31" i="66" s="1"/>
  <c r="G31" i="66" s="1"/>
  <c r="B32" i="16"/>
  <c r="C31" i="16"/>
  <c r="E31" i="16" s="1"/>
  <c r="G31" i="16" s="1"/>
  <c r="C30" i="124"/>
  <c r="E30" i="124" s="1"/>
  <c r="G30" i="124" s="1"/>
  <c r="B31" i="124"/>
  <c r="C31" i="17"/>
  <c r="E31" i="17" s="1"/>
  <c r="G31" i="17" s="1"/>
  <c r="B32" i="17"/>
  <c r="B32" i="23"/>
  <c r="C31" i="23"/>
  <c r="G18" i="93"/>
  <c r="C19" i="93"/>
  <c r="B31" i="94"/>
  <c r="C30" i="94"/>
  <c r="E30" i="94" s="1"/>
  <c r="G30" i="94" s="1"/>
  <c r="B31" i="76"/>
  <c r="C30" i="76"/>
  <c r="E30" i="76" s="1"/>
  <c r="G30" i="76" s="1"/>
  <c r="C30" i="67"/>
  <c r="E30" i="67" s="1"/>
  <c r="G30" i="67" s="1"/>
  <c r="B31" i="67"/>
  <c r="B31" i="11"/>
  <c r="C32" i="11"/>
  <c r="C29" i="69"/>
  <c r="E29" i="69" s="1"/>
  <c r="G29" i="69" s="1"/>
  <c r="B30" i="69"/>
  <c r="B31" i="112"/>
  <c r="C30" i="112"/>
  <c r="E30" i="112" s="1"/>
  <c r="G30" i="112" s="1"/>
  <c r="C31" i="50"/>
  <c r="E31" i="50" s="1"/>
  <c r="G31" i="50" s="1"/>
  <c r="B32" i="50"/>
  <c r="B31" i="121"/>
  <c r="C30" i="121"/>
  <c r="E30" i="121" s="1"/>
  <c r="G30" i="121" s="1"/>
  <c r="B31" i="95"/>
  <c r="C30" i="95"/>
  <c r="E30" i="95" s="1"/>
  <c r="G30" i="95" s="1"/>
  <c r="E30" i="11"/>
  <c r="G30" i="11" s="1"/>
  <c r="B31" i="80"/>
  <c r="C30" i="80"/>
  <c r="E30" i="80" s="1"/>
  <c r="G30" i="80" s="1"/>
  <c r="B31" i="117"/>
  <c r="C30" i="117"/>
  <c r="E30" i="117" s="1"/>
  <c r="G30" i="117" s="1"/>
  <c r="B31" i="65"/>
  <c r="C30" i="65"/>
  <c r="E30" i="65" s="1"/>
  <c r="G30" i="65" s="1"/>
  <c r="G18" i="92"/>
  <c r="C19" i="92"/>
  <c r="C30" i="109"/>
  <c r="E30" i="109" s="1"/>
  <c r="G30" i="109" s="1"/>
  <c r="B31" i="109"/>
  <c r="B31" i="25"/>
  <c r="C30" i="25"/>
  <c r="E30" i="25" s="1"/>
  <c r="G30" i="25" s="1"/>
  <c r="B31" i="36"/>
  <c r="C30" i="36"/>
  <c r="E30" i="36" s="1"/>
  <c r="G30" i="36" s="1"/>
  <c r="B31" i="71"/>
  <c r="C30" i="71"/>
  <c r="E30" i="71" s="1"/>
  <c r="G30" i="71" s="1"/>
  <c r="C30" i="83"/>
  <c r="E30" i="83" s="1"/>
  <c r="G30" i="83" s="1"/>
  <c r="B31" i="83"/>
  <c r="B33" i="43"/>
  <c r="C32" i="43"/>
  <c r="E32" i="43" s="1"/>
  <c r="G32" i="43" s="1"/>
  <c r="B31" i="85"/>
  <c r="C30" i="85"/>
  <c r="E30" i="85" s="1"/>
  <c r="G30" i="85" s="1"/>
  <c r="C29" i="73"/>
  <c r="E29" i="73" s="1"/>
  <c r="G29" i="73" s="1"/>
  <c r="B30" i="73"/>
  <c r="C30" i="119"/>
  <c r="E30" i="119" s="1"/>
  <c r="G30" i="119" s="1"/>
  <c r="B31" i="119"/>
  <c r="C30" i="90"/>
  <c r="E30" i="90" s="1"/>
  <c r="G30" i="90" s="1"/>
  <c r="B31" i="90"/>
  <c r="B32" i="19"/>
  <c r="C31" i="19"/>
  <c r="E31" i="19" s="1"/>
  <c r="G31" i="19" s="1"/>
  <c r="C31" i="46"/>
  <c r="E31" i="46" s="1"/>
  <c r="G31" i="46" s="1"/>
  <c r="B32" i="46"/>
  <c r="B31" i="70"/>
  <c r="C30" i="70"/>
  <c r="E30" i="70" s="1"/>
  <c r="G30" i="70" s="1"/>
  <c r="B31" i="110"/>
  <c r="C30" i="110"/>
  <c r="E30" i="110" s="1"/>
  <c r="G30" i="110" s="1"/>
  <c r="BT33" i="27"/>
  <c r="AE33" i="27"/>
  <c r="AP33" i="27"/>
  <c r="AN33" i="27"/>
  <c r="AL33" i="27"/>
  <c r="A34" i="27"/>
  <c r="BX33" i="27"/>
  <c r="AM33" i="27"/>
  <c r="AD33" i="27"/>
  <c r="AC33" i="27"/>
  <c r="C30" i="82"/>
  <c r="E30" i="82" s="1"/>
  <c r="G30" i="82" s="1"/>
  <c r="B31" i="82"/>
  <c r="B31" i="125"/>
  <c r="C30" i="125"/>
  <c r="E30" i="125" s="1"/>
  <c r="G30" i="125" s="1"/>
  <c r="E30" i="75"/>
  <c r="G29" i="75"/>
  <c r="B32" i="44"/>
  <c r="E31" i="44"/>
  <c r="C31" i="44"/>
  <c r="B31" i="111"/>
  <c r="C30" i="111"/>
  <c r="E30" i="111" s="1"/>
  <c r="G30" i="111" s="1"/>
  <c r="B32" i="18"/>
  <c r="C31" i="18"/>
  <c r="E31" i="18" s="1"/>
  <c r="G31" i="18" s="1"/>
  <c r="B31" i="104"/>
  <c r="C30" i="104"/>
  <c r="E30" i="104" s="1"/>
  <c r="G30" i="104" s="1"/>
  <c r="C30" i="81"/>
  <c r="E30" i="81" s="1"/>
  <c r="G30" i="81" s="1"/>
  <c r="B31" i="81"/>
  <c r="B32" i="49"/>
  <c r="C31" i="49"/>
  <c r="E31" i="49" s="1"/>
  <c r="G31" i="49" s="1"/>
  <c r="B31" i="91"/>
  <c r="C30" i="91"/>
  <c r="E30" i="91" s="1"/>
  <c r="G30" i="91" s="1"/>
  <c r="C30" i="3"/>
  <c r="E30" i="3" s="1"/>
  <c r="G30" i="3" s="1"/>
  <c r="B31" i="3"/>
  <c r="C30" i="96"/>
  <c r="E30" i="96" s="1"/>
  <c r="G30" i="96" s="1"/>
  <c r="B31" i="96"/>
  <c r="C30" i="107"/>
  <c r="E30" i="107" s="1"/>
  <c r="G30" i="107" s="1"/>
  <c r="B31" i="107"/>
  <c r="C30" i="21"/>
  <c r="E30" i="21" s="1"/>
  <c r="G30" i="21" s="1"/>
  <c r="B31" i="21"/>
  <c r="E30" i="8"/>
  <c r="G30" i="8" s="1"/>
  <c r="C31" i="8"/>
  <c r="C32" i="8" s="1"/>
  <c r="C29" i="38"/>
  <c r="E29" i="38" s="1"/>
  <c r="G29" i="38" s="1"/>
  <c r="B30" i="38"/>
  <c r="C30" i="57"/>
  <c r="E30" i="57" s="1"/>
  <c r="G30" i="57" s="1"/>
  <c r="B31" i="57"/>
  <c r="B35" i="60"/>
  <c r="C41" i="87" l="1"/>
  <c r="B42" i="87"/>
  <c r="H39" i="86"/>
  <c r="U32" i="86"/>
  <c r="T39" i="86"/>
  <c r="AD32" i="86"/>
  <c r="AC39" i="86"/>
  <c r="X32" i="86"/>
  <c r="W39" i="86"/>
  <c r="O32" i="86"/>
  <c r="N39" i="86"/>
  <c r="AA32" i="86"/>
  <c r="Z39" i="86"/>
  <c r="L32" i="86"/>
  <c r="K39" i="86"/>
  <c r="R32" i="86"/>
  <c r="Q39" i="86"/>
  <c r="V39" i="86"/>
  <c r="M39" i="86"/>
  <c r="G39" i="86"/>
  <c r="Y39" i="86"/>
  <c r="P39" i="86"/>
  <c r="J39" i="86"/>
  <c r="AB39" i="86"/>
  <c r="S39" i="86"/>
  <c r="H30" i="86"/>
  <c r="X23" i="86"/>
  <c r="W30" i="86"/>
  <c r="R23" i="86"/>
  <c r="Q30" i="86"/>
  <c r="L23" i="86"/>
  <c r="K30" i="86"/>
  <c r="AD23" i="86"/>
  <c r="AC30" i="86"/>
  <c r="AA23" i="86"/>
  <c r="Z30" i="86"/>
  <c r="O23" i="86"/>
  <c r="N30" i="86"/>
  <c r="U23" i="86"/>
  <c r="T30" i="86"/>
  <c r="H21" i="86"/>
  <c r="X14" i="86"/>
  <c r="W21" i="86"/>
  <c r="U14" i="86"/>
  <c r="T21" i="86"/>
  <c r="L14" i="86"/>
  <c r="K21" i="86"/>
  <c r="AD14" i="86"/>
  <c r="AC21" i="86"/>
  <c r="AA14" i="86"/>
  <c r="Z21" i="86"/>
  <c r="O14" i="86"/>
  <c r="N21" i="86"/>
  <c r="R14" i="86"/>
  <c r="Q21" i="86"/>
  <c r="N12" i="86"/>
  <c r="H12" i="86"/>
  <c r="Z12" i="86"/>
  <c r="Q12" i="86"/>
  <c r="T12" i="86"/>
  <c r="K12" i="86"/>
  <c r="W12" i="86"/>
  <c r="AC12" i="86"/>
  <c r="AD41" i="86"/>
  <c r="B32" i="42"/>
  <c r="C31" i="42"/>
  <c r="E31" i="42" s="1"/>
  <c r="G31" i="42" s="1"/>
  <c r="BR37" i="41"/>
  <c r="BQ38" i="41"/>
  <c r="BS38" i="41" s="1"/>
  <c r="AA42" i="86"/>
  <c r="L42" i="86"/>
  <c r="O42" i="86"/>
  <c r="X42" i="86"/>
  <c r="L36" i="86"/>
  <c r="AD42" i="86"/>
  <c r="R38" i="86"/>
  <c r="D42" i="86"/>
  <c r="N43" i="86"/>
  <c r="F37" i="48"/>
  <c r="D37" i="48"/>
  <c r="U36" i="86"/>
  <c r="U38" i="86"/>
  <c r="AD37" i="86"/>
  <c r="U42" i="86"/>
  <c r="X41" i="86"/>
  <c r="R42" i="86"/>
  <c r="O38" i="86"/>
  <c r="L41" i="86"/>
  <c r="C32" i="53"/>
  <c r="E32" i="53" s="1"/>
  <c r="G32" i="53" s="1"/>
  <c r="B33" i="53"/>
  <c r="X36" i="86"/>
  <c r="AA38" i="86"/>
  <c r="R41" i="86"/>
  <c r="U37" i="86"/>
  <c r="AA37" i="86"/>
  <c r="AD36" i="86"/>
  <c r="O37" i="86"/>
  <c r="AA41" i="86"/>
  <c r="AD38" i="86"/>
  <c r="D38" i="86"/>
  <c r="X38" i="86"/>
  <c r="K43" i="86"/>
  <c r="L43" i="86" s="1"/>
  <c r="R37" i="86"/>
  <c r="D35" i="86"/>
  <c r="B34" i="22"/>
  <c r="C33" i="22"/>
  <c r="E33" i="22" s="1"/>
  <c r="G33" i="22" s="1"/>
  <c r="L37" i="86"/>
  <c r="O36" i="86"/>
  <c r="T43" i="86"/>
  <c r="U43" i="86" s="1"/>
  <c r="U41" i="86"/>
  <c r="O41" i="86"/>
  <c r="W43" i="86"/>
  <c r="BR34" i="27"/>
  <c r="AJ34" i="27"/>
  <c r="AA36" i="86"/>
  <c r="D36" i="86"/>
  <c r="D41" i="86"/>
  <c r="R36" i="86"/>
  <c r="L38" i="86"/>
  <c r="H43" i="86"/>
  <c r="I43" i="86" s="1"/>
  <c r="C33" i="14"/>
  <c r="E33" i="14" s="1"/>
  <c r="G33" i="14" s="1"/>
  <c r="B34" i="14"/>
  <c r="D37" i="86"/>
  <c r="Q43" i="86"/>
  <c r="B34" i="64"/>
  <c r="C33" i="64"/>
  <c r="E33" i="64" s="1"/>
  <c r="G33" i="64" s="1"/>
  <c r="E32" i="8"/>
  <c r="C33" i="8"/>
  <c r="X37" i="86"/>
  <c r="E42" i="86"/>
  <c r="I25" i="86"/>
  <c r="E25" i="86"/>
  <c r="F25" i="86" s="1"/>
  <c r="E11" i="86"/>
  <c r="F11" i="86" s="1"/>
  <c r="I11" i="86"/>
  <c r="AA17" i="86"/>
  <c r="O17" i="86"/>
  <c r="Z43" i="86"/>
  <c r="U26" i="86"/>
  <c r="I19" i="86"/>
  <c r="E19" i="86"/>
  <c r="F19" i="86" s="1"/>
  <c r="U17" i="86"/>
  <c r="E10" i="86"/>
  <c r="I10" i="86"/>
  <c r="X10" i="86"/>
  <c r="X12" i="86" s="1"/>
  <c r="I34" i="86"/>
  <c r="E34" i="86"/>
  <c r="F34" i="86" s="1"/>
  <c r="I14" i="86"/>
  <c r="E14" i="86"/>
  <c r="X26" i="86"/>
  <c r="AD17" i="86"/>
  <c r="AA10" i="86"/>
  <c r="AA12" i="86" s="1"/>
  <c r="AC43" i="86"/>
  <c r="AD43" i="86" s="1"/>
  <c r="I36" i="86"/>
  <c r="E36" i="86"/>
  <c r="AA26" i="86"/>
  <c r="E17" i="86"/>
  <c r="I17" i="86"/>
  <c r="O10" i="86"/>
  <c r="O12" i="86" s="1"/>
  <c r="U10" i="86"/>
  <c r="U12" i="86" s="1"/>
  <c r="E29" i="86"/>
  <c r="F29" i="86" s="1"/>
  <c r="I29" i="86"/>
  <c r="R35" i="86"/>
  <c r="E33" i="86"/>
  <c r="F33" i="86" s="1"/>
  <c r="I33" i="86"/>
  <c r="AD26" i="86"/>
  <c r="I23" i="86"/>
  <c r="E23" i="86"/>
  <c r="X35" i="86"/>
  <c r="I26" i="86"/>
  <c r="E26" i="86"/>
  <c r="I15" i="86"/>
  <c r="E15" i="86"/>
  <c r="F15" i="86" s="1"/>
  <c r="AD10" i="86"/>
  <c r="AD12" i="86" s="1"/>
  <c r="L10" i="86"/>
  <c r="L12" i="86" s="1"/>
  <c r="R10" i="86"/>
  <c r="R12" i="86" s="1"/>
  <c r="I18" i="86"/>
  <c r="E18" i="86"/>
  <c r="F18" i="86" s="1"/>
  <c r="I20" i="86"/>
  <c r="E20" i="86"/>
  <c r="F20" i="86" s="1"/>
  <c r="E38" i="86"/>
  <c r="I38" i="86"/>
  <c r="X17" i="86"/>
  <c r="C44" i="86"/>
  <c r="A44" i="86"/>
  <c r="L26" i="86"/>
  <c r="O26" i="86"/>
  <c r="I37" i="86"/>
  <c r="E37" i="86"/>
  <c r="L35" i="86"/>
  <c r="E32" i="86"/>
  <c r="I32" i="86"/>
  <c r="E16" i="86"/>
  <c r="F16" i="86" s="1"/>
  <c r="I16" i="86"/>
  <c r="I41" i="86"/>
  <c r="E41" i="86"/>
  <c r="E24" i="86"/>
  <c r="F24" i="86" s="1"/>
  <c r="I24" i="86"/>
  <c r="AD35" i="86"/>
  <c r="I35" i="86"/>
  <c r="E35" i="86"/>
  <c r="O35" i="86"/>
  <c r="B32" i="128"/>
  <c r="C31" i="128"/>
  <c r="E31" i="128" s="1"/>
  <c r="G31" i="128" s="1"/>
  <c r="AA35" i="86"/>
  <c r="E28" i="86"/>
  <c r="F28" i="86" s="1"/>
  <c r="I28" i="86"/>
  <c r="R17" i="86"/>
  <c r="E27" i="86"/>
  <c r="F27" i="86" s="1"/>
  <c r="I27" i="86"/>
  <c r="L17" i="86"/>
  <c r="R26" i="86"/>
  <c r="U35" i="86"/>
  <c r="D43" i="86"/>
  <c r="B45" i="86"/>
  <c r="AI44" i="86"/>
  <c r="A35" i="27"/>
  <c r="G31" i="44"/>
  <c r="B33" i="50"/>
  <c r="C32" i="50"/>
  <c r="E32" i="50" s="1"/>
  <c r="G32" i="50" s="1"/>
  <c r="C31" i="80"/>
  <c r="E31" i="80" s="1"/>
  <c r="G31" i="80" s="1"/>
  <c r="B32" i="80"/>
  <c r="AN34" i="27"/>
  <c r="AL34" i="27"/>
  <c r="BX34" i="27"/>
  <c r="AP34" i="27"/>
  <c r="AM34" i="27"/>
  <c r="BT34" i="27"/>
  <c r="AE34" i="27"/>
  <c r="BQ39" i="41" s="1"/>
  <c r="BS39" i="41" s="1"/>
  <c r="AC34" i="27"/>
  <c r="AD34" i="27"/>
  <c r="C31" i="67"/>
  <c r="E31" i="67" s="1"/>
  <c r="G31" i="67" s="1"/>
  <c r="B32" i="67"/>
  <c r="C32" i="46"/>
  <c r="E32" i="46" s="1"/>
  <c r="G32" i="46" s="1"/>
  <c r="B33" i="46"/>
  <c r="E19" i="92"/>
  <c r="B19" i="92"/>
  <c r="C32" i="123"/>
  <c r="E32" i="123" s="1"/>
  <c r="G32" i="123" s="1"/>
  <c r="B33" i="123"/>
  <c r="B32" i="57"/>
  <c r="C31" i="57"/>
  <c r="E31" i="57" s="1"/>
  <c r="G31" i="57" s="1"/>
  <c r="B32" i="109"/>
  <c r="C31" i="109"/>
  <c r="E31" i="109" s="1"/>
  <c r="G31" i="109" s="1"/>
  <c r="B32" i="83"/>
  <c r="C31" i="83"/>
  <c r="E31" i="83" s="1"/>
  <c r="G31" i="83" s="1"/>
  <c r="C32" i="48"/>
  <c r="E32" i="48" s="1"/>
  <c r="G32" i="48" s="1"/>
  <c r="B33" i="48"/>
  <c r="E31" i="8"/>
  <c r="C30" i="73"/>
  <c r="E30" i="73" s="1"/>
  <c r="G30" i="73" s="1"/>
  <c r="B31" i="73"/>
  <c r="B32" i="76"/>
  <c r="C31" i="76"/>
  <c r="E31" i="76" s="1"/>
  <c r="G31" i="76" s="1"/>
  <c r="C31" i="61"/>
  <c r="E31" i="61" s="1"/>
  <c r="G31" i="61" s="1"/>
  <c r="B32" i="61"/>
  <c r="B32" i="82"/>
  <c r="C31" i="82"/>
  <c r="E31" i="82" s="1"/>
  <c r="G31" i="82" s="1"/>
  <c r="C32" i="49"/>
  <c r="E32" i="49" s="1"/>
  <c r="G32" i="49" s="1"/>
  <c r="B33" i="49"/>
  <c r="B32" i="71"/>
  <c r="C31" i="71"/>
  <c r="E31" i="71" s="1"/>
  <c r="G31" i="71" s="1"/>
  <c r="C31" i="112"/>
  <c r="E31" i="112" s="1"/>
  <c r="G31" i="112" s="1"/>
  <c r="B32" i="112"/>
  <c r="B33" i="17"/>
  <c r="C32" i="17"/>
  <c r="E32" i="17" s="1"/>
  <c r="G32" i="17" s="1"/>
  <c r="C32" i="66"/>
  <c r="E32" i="66" s="1"/>
  <c r="G32" i="66" s="1"/>
  <c r="B33" i="66"/>
  <c r="B34" i="66" s="1"/>
  <c r="C31" i="84"/>
  <c r="E31" i="84" s="1"/>
  <c r="G31" i="84" s="1"/>
  <c r="B32" i="84"/>
  <c r="B32" i="125"/>
  <c r="C31" i="125"/>
  <c r="E31" i="125" s="1"/>
  <c r="G31" i="125" s="1"/>
  <c r="B32" i="117"/>
  <c r="C31" i="117"/>
  <c r="E31" i="117" s="1"/>
  <c r="G31" i="117" s="1"/>
  <c r="C32" i="16"/>
  <c r="E32" i="16" s="1"/>
  <c r="G32" i="16" s="1"/>
  <c r="B33" i="16"/>
  <c r="C31" i="36"/>
  <c r="E31" i="36" s="1"/>
  <c r="G31" i="36" s="1"/>
  <c r="B32" i="36"/>
  <c r="E31" i="23"/>
  <c r="G31" i="23" s="1"/>
  <c r="C31" i="91"/>
  <c r="E31" i="91" s="1"/>
  <c r="G31" i="91" s="1"/>
  <c r="B32" i="91"/>
  <c r="C32" i="19"/>
  <c r="E32" i="19" s="1"/>
  <c r="G32" i="19" s="1"/>
  <c r="B33" i="19"/>
  <c r="B33" i="23"/>
  <c r="C32" i="23"/>
  <c r="C32" i="24"/>
  <c r="E32" i="24" s="1"/>
  <c r="G32" i="24" s="1"/>
  <c r="B33" i="24"/>
  <c r="C31" i="111"/>
  <c r="E31" i="111" s="1"/>
  <c r="G31" i="111" s="1"/>
  <c r="B32" i="111"/>
  <c r="B32" i="90"/>
  <c r="C31" i="90"/>
  <c r="E31" i="90" s="1"/>
  <c r="G31" i="90" s="1"/>
  <c r="B32" i="85"/>
  <c r="C31" i="85"/>
  <c r="E31" i="85" s="1"/>
  <c r="G31" i="85" s="1"/>
  <c r="C31" i="25"/>
  <c r="E31" i="25" s="1"/>
  <c r="G31" i="25" s="1"/>
  <c r="B32" i="25"/>
  <c r="C31" i="124"/>
  <c r="E31" i="124" s="1"/>
  <c r="G31" i="124" s="1"/>
  <c r="B32" i="124"/>
  <c r="B32" i="121"/>
  <c r="C31" i="121"/>
  <c r="E31" i="121" s="1"/>
  <c r="G31" i="121" s="1"/>
  <c r="B31" i="69"/>
  <c r="C30" i="69"/>
  <c r="E30" i="69" s="1"/>
  <c r="G30" i="69" s="1"/>
  <c r="B32" i="94"/>
  <c r="C31" i="94"/>
  <c r="E31" i="94" s="1"/>
  <c r="G31" i="94" s="1"/>
  <c r="B19" i="93"/>
  <c r="E19" i="93"/>
  <c r="B32" i="21"/>
  <c r="C31" i="21"/>
  <c r="E31" i="21" s="1"/>
  <c r="G31" i="21" s="1"/>
  <c r="B32" i="65"/>
  <c r="C31" i="65"/>
  <c r="E31" i="65" s="1"/>
  <c r="G31" i="65" s="1"/>
  <c r="C31" i="95"/>
  <c r="E31" i="95" s="1"/>
  <c r="G31" i="95" s="1"/>
  <c r="B32" i="95"/>
  <c r="C31" i="77"/>
  <c r="E31" i="77" s="1"/>
  <c r="G31" i="77" s="1"/>
  <c r="B32" i="77"/>
  <c r="G30" i="75"/>
  <c r="E31" i="75"/>
  <c r="C31" i="110"/>
  <c r="E31" i="110" s="1"/>
  <c r="G31" i="110" s="1"/>
  <c r="B32" i="110"/>
  <c r="B32" i="96"/>
  <c r="C31" i="96"/>
  <c r="E31" i="96" s="1"/>
  <c r="G31" i="96" s="1"/>
  <c r="C31" i="104"/>
  <c r="E31" i="104" s="1"/>
  <c r="G31" i="104" s="1"/>
  <c r="B32" i="104"/>
  <c r="B32" i="119"/>
  <c r="C31" i="119"/>
  <c r="E31" i="119" s="1"/>
  <c r="G31" i="119" s="1"/>
  <c r="C31" i="75"/>
  <c r="B32" i="75"/>
  <c r="B33" i="44"/>
  <c r="E32" i="44"/>
  <c r="C32" i="44"/>
  <c r="B31" i="38"/>
  <c r="C30" i="38"/>
  <c r="E30" i="38" s="1"/>
  <c r="G30" i="38" s="1"/>
  <c r="C31" i="70"/>
  <c r="E31" i="70" s="1"/>
  <c r="G31" i="70" s="1"/>
  <c r="B32" i="70"/>
  <c r="C33" i="11"/>
  <c r="B32" i="11"/>
  <c r="B32" i="81"/>
  <c r="C31" i="81"/>
  <c r="E31" i="81" s="1"/>
  <c r="G31" i="81" s="1"/>
  <c r="B34" i="43"/>
  <c r="C33" i="43"/>
  <c r="E33" i="43" s="1"/>
  <c r="G33" i="43" s="1"/>
  <c r="E31" i="11"/>
  <c r="G31" i="11" s="1"/>
  <c r="B32" i="88"/>
  <c r="C31" i="88"/>
  <c r="E31" i="88" s="1"/>
  <c r="G31" i="88" s="1"/>
  <c r="C31" i="107"/>
  <c r="E31" i="107" s="1"/>
  <c r="G31" i="107" s="1"/>
  <c r="B32" i="107"/>
  <c r="C32" i="18"/>
  <c r="E32" i="18" s="1"/>
  <c r="G32" i="18" s="1"/>
  <c r="B33" i="18"/>
  <c r="C31" i="3"/>
  <c r="E31" i="3" s="1"/>
  <c r="G31" i="3" s="1"/>
  <c r="B32" i="3"/>
  <c r="C31" i="51"/>
  <c r="E31" i="51" s="1"/>
  <c r="G31" i="51" s="1"/>
  <c r="B32" i="51"/>
  <c r="O31" i="60"/>
  <c r="Q31" i="60" s="1"/>
  <c r="B36" i="60"/>
  <c r="C42" i="87" l="1"/>
  <c r="B43" i="87"/>
  <c r="X39" i="86"/>
  <c r="U39" i="86"/>
  <c r="R39" i="86"/>
  <c r="AD39" i="86"/>
  <c r="O39" i="86"/>
  <c r="AA39" i="86"/>
  <c r="L39" i="86"/>
  <c r="D39" i="86"/>
  <c r="I39" i="86"/>
  <c r="F32" i="86"/>
  <c r="E39" i="86"/>
  <c r="I30" i="86"/>
  <c r="X30" i="86"/>
  <c r="AD30" i="86"/>
  <c r="U30" i="86"/>
  <c r="L30" i="86"/>
  <c r="R30" i="86"/>
  <c r="AA30" i="86"/>
  <c r="O30" i="86"/>
  <c r="F23" i="86"/>
  <c r="E30" i="86"/>
  <c r="I21" i="86"/>
  <c r="X21" i="86"/>
  <c r="U21" i="86"/>
  <c r="L21" i="86"/>
  <c r="AD21" i="86"/>
  <c r="AA21" i="86"/>
  <c r="O21" i="86"/>
  <c r="R21" i="86"/>
  <c r="F14" i="86"/>
  <c r="E21" i="86"/>
  <c r="E12" i="86"/>
  <c r="I12" i="86"/>
  <c r="B33" i="42"/>
  <c r="C32" i="42"/>
  <c r="E32" i="42" s="1"/>
  <c r="G32" i="42" s="1"/>
  <c r="BR39" i="41"/>
  <c r="BR38" i="41"/>
  <c r="F42" i="86"/>
  <c r="O43" i="86"/>
  <c r="F41" i="86"/>
  <c r="B34" i="53"/>
  <c r="C33" i="53"/>
  <c r="E33" i="53" s="1"/>
  <c r="G33" i="53" s="1"/>
  <c r="F38" i="86"/>
  <c r="F36" i="86"/>
  <c r="R43" i="86"/>
  <c r="X43" i="86"/>
  <c r="B35" i="14"/>
  <c r="C34" i="14"/>
  <c r="E34" i="14" s="1"/>
  <c r="G34" i="14" s="1"/>
  <c r="C34" i="22"/>
  <c r="E34" i="22" s="1"/>
  <c r="G34" i="22" s="1"/>
  <c r="B35" i="22"/>
  <c r="C34" i="66"/>
  <c r="E34" i="66" s="1"/>
  <c r="G34" i="66" s="1"/>
  <c r="B35" i="66"/>
  <c r="F37" i="86"/>
  <c r="C34" i="8"/>
  <c r="E33" i="8"/>
  <c r="BR35" i="27"/>
  <c r="AJ35" i="27"/>
  <c r="C34" i="64"/>
  <c r="E34" i="64" s="1"/>
  <c r="G34" i="64" s="1"/>
  <c r="B35" i="64"/>
  <c r="AA43" i="86"/>
  <c r="F10" i="86"/>
  <c r="F12" i="86" s="1"/>
  <c r="E43" i="86"/>
  <c r="F17" i="86"/>
  <c r="C32" i="128"/>
  <c r="E32" i="128" s="1"/>
  <c r="G32" i="128" s="1"/>
  <c r="B33" i="128"/>
  <c r="F35" i="86"/>
  <c r="F26" i="86"/>
  <c r="B46" i="86"/>
  <c r="C45" i="86"/>
  <c r="AI45" i="86"/>
  <c r="AE35" i="27"/>
  <c r="BQ40" i="41" s="1"/>
  <c r="BS40" i="41" s="1"/>
  <c r="AC35" i="27"/>
  <c r="AD35" i="27"/>
  <c r="AN35" i="27"/>
  <c r="AP35" i="27"/>
  <c r="AL35" i="27"/>
  <c r="BT35" i="27"/>
  <c r="A36" i="27"/>
  <c r="AM35" i="27"/>
  <c r="BX35" i="27"/>
  <c r="C32" i="95"/>
  <c r="E32" i="95" s="1"/>
  <c r="G32" i="95" s="1"/>
  <c r="B33" i="95"/>
  <c r="B33" i="51"/>
  <c r="C32" i="51"/>
  <c r="E32" i="51" s="1"/>
  <c r="G32" i="51" s="1"/>
  <c r="C32" i="88"/>
  <c r="E32" i="88" s="1"/>
  <c r="G32" i="88" s="1"/>
  <c r="B33" i="88"/>
  <c r="B33" i="70"/>
  <c r="C32" i="70"/>
  <c r="E32" i="70" s="1"/>
  <c r="G32" i="70" s="1"/>
  <c r="C32" i="117"/>
  <c r="E32" i="117" s="1"/>
  <c r="G32" i="117" s="1"/>
  <c r="B33" i="117"/>
  <c r="B34" i="117" s="1"/>
  <c r="B33" i="83"/>
  <c r="C32" i="83"/>
  <c r="E32" i="83" s="1"/>
  <c r="G32" i="83" s="1"/>
  <c r="B33" i="81"/>
  <c r="C32" i="81"/>
  <c r="E32" i="81" s="1"/>
  <c r="G32" i="81" s="1"/>
  <c r="C32" i="94"/>
  <c r="E32" i="94" s="1"/>
  <c r="G32" i="94" s="1"/>
  <c r="B33" i="94"/>
  <c r="B34" i="19"/>
  <c r="C33" i="19"/>
  <c r="E33" i="19" s="1"/>
  <c r="G33" i="19" s="1"/>
  <c r="B34" i="50"/>
  <c r="C33" i="50"/>
  <c r="E33" i="50" s="1"/>
  <c r="G33" i="50" s="1"/>
  <c r="C32" i="76"/>
  <c r="E32" i="76" s="1"/>
  <c r="G32" i="76" s="1"/>
  <c r="B33" i="76"/>
  <c r="C32" i="65"/>
  <c r="E32" i="65" s="1"/>
  <c r="G32" i="65" s="1"/>
  <c r="B33" i="65"/>
  <c r="B33" i="125"/>
  <c r="B34" i="125" s="1"/>
  <c r="C32" i="125"/>
  <c r="E32" i="125" s="1"/>
  <c r="G32" i="125" s="1"/>
  <c r="B32" i="73"/>
  <c r="C31" i="73"/>
  <c r="E31" i="73" s="1"/>
  <c r="G31" i="73" s="1"/>
  <c r="B34" i="123"/>
  <c r="C33" i="123"/>
  <c r="E33" i="123" s="1"/>
  <c r="G33" i="123" s="1"/>
  <c r="C33" i="18"/>
  <c r="E33" i="18" s="1"/>
  <c r="G33" i="18" s="1"/>
  <c r="B34" i="18"/>
  <c r="B35" i="18" s="1"/>
  <c r="B33" i="36"/>
  <c r="C32" i="36"/>
  <c r="E32" i="36" s="1"/>
  <c r="G32" i="36" s="1"/>
  <c r="B34" i="17"/>
  <c r="C33" i="17"/>
  <c r="E33" i="17" s="1"/>
  <c r="G33" i="17" s="1"/>
  <c r="C31" i="69"/>
  <c r="E31" i="69" s="1"/>
  <c r="G31" i="69" s="1"/>
  <c r="B32" i="69"/>
  <c r="B33" i="84"/>
  <c r="C32" i="84"/>
  <c r="E32" i="84" s="1"/>
  <c r="G32" i="84" s="1"/>
  <c r="B33" i="82"/>
  <c r="C32" i="82"/>
  <c r="E32" i="82" s="1"/>
  <c r="G32" i="82" s="1"/>
  <c r="B34" i="46"/>
  <c r="C33" i="46"/>
  <c r="E33" i="46" s="1"/>
  <c r="G33" i="46" s="1"/>
  <c r="C32" i="57"/>
  <c r="E32" i="57" s="1"/>
  <c r="G32" i="57" s="1"/>
  <c r="B33" i="57"/>
  <c r="B33" i="112"/>
  <c r="C32" i="112"/>
  <c r="E32" i="112" s="1"/>
  <c r="G32" i="112" s="1"/>
  <c r="B33" i="107"/>
  <c r="C32" i="107"/>
  <c r="E32" i="107" s="1"/>
  <c r="G32" i="107" s="1"/>
  <c r="B33" i="104"/>
  <c r="C32" i="104"/>
  <c r="E32" i="104" s="1"/>
  <c r="G32" i="104" s="1"/>
  <c r="G32" i="44"/>
  <c r="B33" i="61"/>
  <c r="C32" i="61"/>
  <c r="E32" i="61" s="1"/>
  <c r="G32" i="61" s="1"/>
  <c r="C20" i="92"/>
  <c r="G19" i="92"/>
  <c r="B35" i="43"/>
  <c r="C34" i="43"/>
  <c r="E34" i="43" s="1"/>
  <c r="G34" i="43" s="1"/>
  <c r="E33" i="44"/>
  <c r="C33" i="44"/>
  <c r="B34" i="44"/>
  <c r="C32" i="25"/>
  <c r="E32" i="25" s="1"/>
  <c r="G32" i="25" s="1"/>
  <c r="B33" i="25"/>
  <c r="B33" i="111"/>
  <c r="C32" i="111"/>
  <c r="E32" i="111" s="1"/>
  <c r="G32" i="111" s="1"/>
  <c r="C32" i="67"/>
  <c r="E32" i="67" s="1"/>
  <c r="G32" i="67" s="1"/>
  <c r="B33" i="67"/>
  <c r="C31" i="38"/>
  <c r="E31" i="38" s="1"/>
  <c r="G31" i="38" s="1"/>
  <c r="B32" i="38"/>
  <c r="B33" i="75"/>
  <c r="C32" i="75"/>
  <c r="G31" i="75"/>
  <c r="E32" i="75"/>
  <c r="C32" i="90"/>
  <c r="E32" i="90" s="1"/>
  <c r="G32" i="90" s="1"/>
  <c r="B33" i="90"/>
  <c r="B34" i="23"/>
  <c r="B35" i="23" s="1"/>
  <c r="C33" i="23"/>
  <c r="C33" i="66"/>
  <c r="E33" i="66" s="1"/>
  <c r="G33" i="66" s="1"/>
  <c r="B34" i="49"/>
  <c r="BS35" i="27" s="1"/>
  <c r="C33" i="49"/>
  <c r="E33" i="49" s="1"/>
  <c r="G33" i="49" s="1"/>
  <c r="B33" i="119"/>
  <c r="C32" i="119"/>
  <c r="E32" i="119" s="1"/>
  <c r="G32" i="119" s="1"/>
  <c r="B33" i="96"/>
  <c r="C32" i="96"/>
  <c r="E32" i="96" s="1"/>
  <c r="G32" i="96" s="1"/>
  <c r="B33" i="121"/>
  <c r="B34" i="121" s="1"/>
  <c r="C32" i="121"/>
  <c r="E32" i="121" s="1"/>
  <c r="G32" i="121" s="1"/>
  <c r="B34" i="16"/>
  <c r="C33" i="16"/>
  <c r="E33" i="16" s="1"/>
  <c r="G33" i="16" s="1"/>
  <c r="B33" i="109"/>
  <c r="C32" i="109"/>
  <c r="E32" i="109" s="1"/>
  <c r="G32" i="109" s="1"/>
  <c r="C34" i="11"/>
  <c r="C35" i="11" s="1"/>
  <c r="B33" i="11"/>
  <c r="E33" i="11" s="1"/>
  <c r="G33" i="11" s="1"/>
  <c r="E32" i="23"/>
  <c r="G32" i="23" s="1"/>
  <c r="E32" i="11"/>
  <c r="G32" i="11" s="1"/>
  <c r="B33" i="77"/>
  <c r="C32" i="77"/>
  <c r="E32" i="77" s="1"/>
  <c r="G32" i="77" s="1"/>
  <c r="B33" i="21"/>
  <c r="C32" i="21"/>
  <c r="E32" i="21" s="1"/>
  <c r="G32" i="21" s="1"/>
  <c r="B33" i="124"/>
  <c r="C32" i="124"/>
  <c r="E32" i="124" s="1"/>
  <c r="G32" i="124" s="1"/>
  <c r="B34" i="48"/>
  <c r="X33" i="27" s="1"/>
  <c r="M33" i="27" s="1"/>
  <c r="C33" i="48"/>
  <c r="E33" i="48" s="1"/>
  <c r="G33" i="48" s="1"/>
  <c r="B33" i="80"/>
  <c r="C32" i="80"/>
  <c r="E32" i="80" s="1"/>
  <c r="G32" i="80" s="1"/>
  <c r="B33" i="3"/>
  <c r="C32" i="3"/>
  <c r="E32" i="3" s="1"/>
  <c r="G32" i="3" s="1"/>
  <c r="C20" i="93"/>
  <c r="G19" i="93"/>
  <c r="C32" i="85"/>
  <c r="E32" i="85" s="1"/>
  <c r="G32" i="85" s="1"/>
  <c r="B33" i="85"/>
  <c r="B33" i="91"/>
  <c r="C32" i="91"/>
  <c r="E32" i="91" s="1"/>
  <c r="G32" i="91" s="1"/>
  <c r="B33" i="110"/>
  <c r="C32" i="110"/>
  <c r="E32" i="110" s="1"/>
  <c r="G32" i="110" s="1"/>
  <c r="B34" i="24"/>
  <c r="C33" i="24"/>
  <c r="E33" i="24" s="1"/>
  <c r="G33" i="24" s="1"/>
  <c r="B33" i="71"/>
  <c r="C32" i="71"/>
  <c r="E32" i="71" s="1"/>
  <c r="G32" i="71" s="1"/>
  <c r="R34" i="60"/>
  <c r="T34" i="60" s="1"/>
  <c r="AP30" i="60"/>
  <c r="AR30" i="60" s="1"/>
  <c r="AM28" i="60"/>
  <c r="AO28" i="60" s="1"/>
  <c r="AM34" i="60"/>
  <c r="AO34" i="60" s="1"/>
  <c r="AD30" i="60"/>
  <c r="AF30" i="60" s="1"/>
  <c r="X34" i="60"/>
  <c r="Z34" i="60" s="1"/>
  <c r="R32" i="60"/>
  <c r="T32" i="60" s="1"/>
  <c r="AP28" i="60"/>
  <c r="AR28" i="60" s="1"/>
  <c r="X33" i="60"/>
  <c r="Z33" i="60" s="1"/>
  <c r="U27" i="60"/>
  <c r="W27" i="60" s="1"/>
  <c r="AY27" i="60"/>
  <c r="BA27" i="60" s="1"/>
  <c r="AJ28" i="60"/>
  <c r="AL28" i="60" s="1"/>
  <c r="L31" i="60"/>
  <c r="N31" i="60" s="1"/>
  <c r="O35" i="60"/>
  <c r="Q35" i="60" s="1"/>
  <c r="AD28" i="60"/>
  <c r="AF28" i="60" s="1"/>
  <c r="AV26" i="60"/>
  <c r="AX26" i="60" s="1"/>
  <c r="AS35" i="60"/>
  <c r="AU35" i="60" s="1"/>
  <c r="O26" i="60"/>
  <c r="Q26" i="60" s="1"/>
  <c r="R35" i="60"/>
  <c r="T35" i="60" s="1"/>
  <c r="L33" i="60"/>
  <c r="N33" i="60" s="1"/>
  <c r="AV35" i="60"/>
  <c r="AX35" i="60" s="1"/>
  <c r="AG30" i="60"/>
  <c r="AI30" i="60" s="1"/>
  <c r="AG29" i="60"/>
  <c r="AI29" i="60" s="1"/>
  <c r="AP27" i="60"/>
  <c r="AR27" i="60" s="1"/>
  <c r="AG34" i="60"/>
  <c r="AI34" i="60" s="1"/>
  <c r="AA34" i="60"/>
  <c r="AC34" i="60" s="1"/>
  <c r="AY32" i="60"/>
  <c r="BA32" i="60" s="1"/>
  <c r="AG31" i="60"/>
  <c r="AI31" i="60" s="1"/>
  <c r="U28" i="60"/>
  <c r="W28" i="60" s="1"/>
  <c r="U34" i="60"/>
  <c r="W34" i="60" s="1"/>
  <c r="X31" i="60"/>
  <c r="Z31" i="60" s="1"/>
  <c r="AS29" i="60"/>
  <c r="AU29" i="60" s="1"/>
  <c r="X28" i="60"/>
  <c r="Z28" i="60" s="1"/>
  <c r="AA31" i="60"/>
  <c r="AC31" i="60" s="1"/>
  <c r="AD29" i="60"/>
  <c r="AF29" i="60" s="1"/>
  <c r="AS31" i="60"/>
  <c r="AU31" i="60" s="1"/>
  <c r="AV33" i="60"/>
  <c r="AX33" i="60" s="1"/>
  <c r="R30" i="60"/>
  <c r="T30" i="60" s="1"/>
  <c r="AJ35" i="60"/>
  <c r="AL35" i="60" s="1"/>
  <c r="R33" i="60"/>
  <c r="T33" i="60" s="1"/>
  <c r="AD34" i="60"/>
  <c r="AF34" i="60" s="1"/>
  <c r="AY30" i="60"/>
  <c r="BA30" i="60" s="1"/>
  <c r="AD35" i="60"/>
  <c r="AF35" i="60" s="1"/>
  <c r="AD32" i="60"/>
  <c r="AF32" i="60" s="1"/>
  <c r="R27" i="60"/>
  <c r="T27" i="60" s="1"/>
  <c r="X29" i="60"/>
  <c r="Z29" i="60" s="1"/>
  <c r="AG35" i="60"/>
  <c r="AI35" i="60" s="1"/>
  <c r="AY29" i="60"/>
  <c r="BA29" i="60" s="1"/>
  <c r="AM32" i="60"/>
  <c r="AO32" i="60" s="1"/>
  <c r="AD33" i="60"/>
  <c r="AF33" i="60" s="1"/>
  <c r="AM35" i="60"/>
  <c r="AO35" i="60" s="1"/>
  <c r="R31" i="60"/>
  <c r="T31" i="60" s="1"/>
  <c r="U32" i="60"/>
  <c r="W32" i="60" s="1"/>
  <c r="AP31" i="60"/>
  <c r="AR31" i="60" s="1"/>
  <c r="L35" i="60"/>
  <c r="N35" i="60" s="1"/>
  <c r="L28" i="60"/>
  <c r="N28" i="60" s="1"/>
  <c r="AJ30" i="60"/>
  <c r="AL30" i="60" s="1"/>
  <c r="AA27" i="60"/>
  <c r="AC27" i="60" s="1"/>
  <c r="AP35" i="60"/>
  <c r="AR35" i="60" s="1"/>
  <c r="L34" i="60"/>
  <c r="AA33" i="60"/>
  <c r="AC33" i="60" s="1"/>
  <c r="AA12" i="60"/>
  <c r="AC12" i="60" s="1"/>
  <c r="AY12" i="60"/>
  <c r="BA12" i="60" s="1"/>
  <c r="L13" i="60"/>
  <c r="AP12" i="60"/>
  <c r="L12" i="60"/>
  <c r="AD12" i="60"/>
  <c r="AF12" i="60" s="1"/>
  <c r="AV12" i="60"/>
  <c r="AX12" i="60" s="1"/>
  <c r="R13" i="60"/>
  <c r="T13" i="60" s="1"/>
  <c r="U12" i="60"/>
  <c r="W12" i="60" s="1"/>
  <c r="AM14" i="60"/>
  <c r="AO14" i="60" s="1"/>
  <c r="U16" i="60"/>
  <c r="W16" i="60" s="1"/>
  <c r="X12" i="60"/>
  <c r="Z12" i="60" s="1"/>
  <c r="O12" i="60"/>
  <c r="Q12" i="60" s="1"/>
  <c r="R12" i="60"/>
  <c r="T12" i="60" s="1"/>
  <c r="AP13" i="60"/>
  <c r="AP14" i="60"/>
  <c r="AJ13" i="60"/>
  <c r="AL13" i="60" s="1"/>
  <c r="AS12" i="60"/>
  <c r="AU12" i="60" s="1"/>
  <c r="AA14" i="60"/>
  <c r="AC14" i="60" s="1"/>
  <c r="AM12" i="60"/>
  <c r="AO12" i="60" s="1"/>
  <c r="AM13" i="60"/>
  <c r="AO13" i="60" s="1"/>
  <c r="U14" i="60"/>
  <c r="W14" i="60" s="1"/>
  <c r="X14" i="60"/>
  <c r="Z14" i="60" s="1"/>
  <c r="X13" i="60"/>
  <c r="Z13" i="60" s="1"/>
  <c r="AD13" i="60"/>
  <c r="AF13" i="60" s="1"/>
  <c r="R14" i="60"/>
  <c r="T14" i="60" s="1"/>
  <c r="AV14" i="60"/>
  <c r="AX14" i="60" s="1"/>
  <c r="AJ12" i="60"/>
  <c r="AL12" i="60" s="1"/>
  <c r="AG12" i="60"/>
  <c r="AI12" i="60" s="1"/>
  <c r="O15" i="60"/>
  <c r="Q15" i="60" s="1"/>
  <c r="O14" i="60"/>
  <c r="Q14" i="60" s="1"/>
  <c r="AS13" i="60"/>
  <c r="AU13" i="60" s="1"/>
  <c r="AJ14" i="60"/>
  <c r="AL14" i="60" s="1"/>
  <c r="AA15" i="60"/>
  <c r="AC15" i="60" s="1"/>
  <c r="L14" i="60"/>
  <c r="AG13" i="60"/>
  <c r="AI13" i="60" s="1"/>
  <c r="AS14" i="60"/>
  <c r="AU14" i="60" s="1"/>
  <c r="AV13" i="60"/>
  <c r="AX13" i="60" s="1"/>
  <c r="AS15" i="60"/>
  <c r="AU15" i="60" s="1"/>
  <c r="L16" i="60"/>
  <c r="AY14" i="60"/>
  <c r="BA14" i="60" s="1"/>
  <c r="U13" i="60"/>
  <c r="W13" i="60" s="1"/>
  <c r="AJ15" i="60"/>
  <c r="AL15" i="60" s="1"/>
  <c r="AY15" i="60"/>
  <c r="BA15" i="60" s="1"/>
  <c r="O13" i="60"/>
  <c r="Q13" i="60" s="1"/>
  <c r="AG16" i="60"/>
  <c r="AI16" i="60" s="1"/>
  <c r="AS17" i="60"/>
  <c r="AU17" i="60" s="1"/>
  <c r="R15" i="60"/>
  <c r="T15" i="60" s="1"/>
  <c r="AM16" i="60"/>
  <c r="AO16" i="60" s="1"/>
  <c r="AV17" i="60"/>
  <c r="AX17" i="60" s="1"/>
  <c r="X15" i="60"/>
  <c r="Z15" i="60" s="1"/>
  <c r="AA13" i="60"/>
  <c r="AC13" i="60" s="1"/>
  <c r="L15" i="60"/>
  <c r="AV16" i="60"/>
  <c r="AX16" i="60" s="1"/>
  <c r="AS16" i="60"/>
  <c r="AU16" i="60" s="1"/>
  <c r="AY16" i="60"/>
  <c r="BA16" i="60" s="1"/>
  <c r="AS18" i="60"/>
  <c r="AU18" i="60" s="1"/>
  <c r="AP15" i="60"/>
  <c r="X17" i="60"/>
  <c r="Z17" i="60" s="1"/>
  <c r="AY13" i="60"/>
  <c r="BA13" i="60" s="1"/>
  <c r="AP16" i="60"/>
  <c r="AA16" i="60"/>
  <c r="AC16" i="60" s="1"/>
  <c r="AD14" i="60"/>
  <c r="AF14" i="60" s="1"/>
  <c r="R16" i="60"/>
  <c r="T16" i="60" s="1"/>
  <c r="AG15" i="60"/>
  <c r="AI15" i="60" s="1"/>
  <c r="AG14" i="60"/>
  <c r="AI14" i="60" s="1"/>
  <c r="AD17" i="60"/>
  <c r="AF17" i="60" s="1"/>
  <c r="U15" i="60"/>
  <c r="W15" i="60" s="1"/>
  <c r="AP17" i="60"/>
  <c r="AG18" i="60"/>
  <c r="AI18" i="60" s="1"/>
  <c r="L18" i="60"/>
  <c r="AM15" i="60"/>
  <c r="AO15" i="60" s="1"/>
  <c r="AA17" i="60"/>
  <c r="AC17" i="60" s="1"/>
  <c r="AJ18" i="60"/>
  <c r="AL18" i="60" s="1"/>
  <c r="AD15" i="60"/>
  <c r="AF15" i="60" s="1"/>
  <c r="AV18" i="60"/>
  <c r="AX18" i="60" s="1"/>
  <c r="U17" i="60"/>
  <c r="W17" i="60" s="1"/>
  <c r="AV15" i="60"/>
  <c r="AX15" i="60" s="1"/>
  <c r="AD16" i="60"/>
  <c r="AF16" i="60" s="1"/>
  <c r="AG17" i="60"/>
  <c r="AI17" i="60" s="1"/>
  <c r="O16" i="60"/>
  <c r="Q16" i="60" s="1"/>
  <c r="X16" i="60"/>
  <c r="Z16" i="60" s="1"/>
  <c r="AA20" i="60"/>
  <c r="AC20" i="60" s="1"/>
  <c r="X18" i="60"/>
  <c r="Z18" i="60" s="1"/>
  <c r="AS19" i="60"/>
  <c r="AU19" i="60" s="1"/>
  <c r="AY17" i="60"/>
  <c r="BA17" i="60" s="1"/>
  <c r="R17" i="60"/>
  <c r="T17" i="60" s="1"/>
  <c r="R21" i="60"/>
  <c r="T21" i="60" s="1"/>
  <c r="O18" i="60"/>
  <c r="Q18" i="60" s="1"/>
  <c r="AJ17" i="60"/>
  <c r="AL17" i="60" s="1"/>
  <c r="AJ16" i="60"/>
  <c r="AL16" i="60" s="1"/>
  <c r="AY18" i="60"/>
  <c r="BA18" i="60" s="1"/>
  <c r="AM19" i="60"/>
  <c r="AO19" i="60" s="1"/>
  <c r="AP21" i="60"/>
  <c r="AY20" i="60"/>
  <c r="BA20" i="60" s="1"/>
  <c r="AD18" i="60"/>
  <c r="AF18" i="60" s="1"/>
  <c r="AM17" i="60"/>
  <c r="AO17" i="60" s="1"/>
  <c r="AV19" i="60"/>
  <c r="AX19" i="60" s="1"/>
  <c r="L21" i="60"/>
  <c r="AJ19" i="60"/>
  <c r="AL19" i="60" s="1"/>
  <c r="U19" i="60"/>
  <c r="W19" i="60" s="1"/>
  <c r="R18" i="60"/>
  <c r="T18" i="60" s="1"/>
  <c r="AP18" i="60"/>
  <c r="AD21" i="60"/>
  <c r="AF21" i="60" s="1"/>
  <c r="AG19" i="60"/>
  <c r="AI19" i="60" s="1"/>
  <c r="L19" i="60"/>
  <c r="AA18" i="60"/>
  <c r="AC18" i="60" s="1"/>
  <c r="O20" i="60"/>
  <c r="Q20" i="60" s="1"/>
  <c r="U18" i="60"/>
  <c r="W18" i="60" s="1"/>
  <c r="R20" i="60"/>
  <c r="T20" i="60" s="1"/>
  <c r="U20" i="60"/>
  <c r="W20" i="60" s="1"/>
  <c r="AP19" i="60"/>
  <c r="AM18" i="60"/>
  <c r="AO18" i="60" s="1"/>
  <c r="AV21" i="60"/>
  <c r="AX21" i="60" s="1"/>
  <c r="AD22" i="60"/>
  <c r="AF22" i="60" s="1"/>
  <c r="AV20" i="60"/>
  <c r="AX20" i="60" s="1"/>
  <c r="AJ22" i="60"/>
  <c r="AL22" i="60" s="1"/>
  <c r="AM20" i="60"/>
  <c r="AO20" i="60" s="1"/>
  <c r="L17" i="60"/>
  <c r="AG21" i="60"/>
  <c r="AI21" i="60" s="1"/>
  <c r="AS20" i="60"/>
  <c r="AU20" i="60" s="1"/>
  <c r="O17" i="60"/>
  <c r="Q17" i="60" s="1"/>
  <c r="AD19" i="60"/>
  <c r="AF19" i="60" s="1"/>
  <c r="L20" i="60"/>
  <c r="O19" i="60"/>
  <c r="Q19" i="60" s="1"/>
  <c r="AD20" i="60"/>
  <c r="AF20" i="60" s="1"/>
  <c r="AP20" i="60"/>
  <c r="AM21" i="60"/>
  <c r="AO21" i="60" s="1"/>
  <c r="AJ21" i="60"/>
  <c r="AL21" i="60" s="1"/>
  <c r="AS22" i="60"/>
  <c r="AU22" i="60" s="1"/>
  <c r="U22" i="60"/>
  <c r="W22" i="60" s="1"/>
  <c r="AY19" i="60"/>
  <c r="BA19" i="60" s="1"/>
  <c r="X21" i="60"/>
  <c r="Z21" i="60" s="1"/>
  <c r="X19" i="60"/>
  <c r="Z19" i="60" s="1"/>
  <c r="X20" i="60"/>
  <c r="Z20" i="60" s="1"/>
  <c r="R19" i="60"/>
  <c r="T19" i="60" s="1"/>
  <c r="AA22" i="60"/>
  <c r="AC22" i="60" s="1"/>
  <c r="X22" i="60"/>
  <c r="Z22" i="60" s="1"/>
  <c r="AG24" i="60"/>
  <c r="AI24" i="60" s="1"/>
  <c r="AJ20" i="60"/>
  <c r="AL20" i="60" s="1"/>
  <c r="AA21" i="60"/>
  <c r="AC21" i="60" s="1"/>
  <c r="O21" i="60"/>
  <c r="Q21" i="60" s="1"/>
  <c r="AA19" i="60"/>
  <c r="AC19" i="60" s="1"/>
  <c r="AY21" i="60"/>
  <c r="BA21" i="60" s="1"/>
  <c r="AS21" i="60"/>
  <c r="AU21" i="60" s="1"/>
  <c r="AY22" i="60"/>
  <c r="BA22" i="60" s="1"/>
  <c r="AG20" i="60"/>
  <c r="AI20" i="60" s="1"/>
  <c r="U21" i="60"/>
  <c r="W21" i="60" s="1"/>
  <c r="L22" i="60"/>
  <c r="AY23" i="60"/>
  <c r="BA23" i="60" s="1"/>
  <c r="AG22" i="60"/>
  <c r="AI22" i="60" s="1"/>
  <c r="AM22" i="60"/>
  <c r="AO22" i="60" s="1"/>
  <c r="O23" i="60"/>
  <c r="Q23" i="60" s="1"/>
  <c r="AV22" i="60"/>
  <c r="AX22" i="60" s="1"/>
  <c r="R25" i="60"/>
  <c r="T25" i="60" s="1"/>
  <c r="AP23" i="60"/>
  <c r="AA23" i="60"/>
  <c r="AC23" i="60" s="1"/>
  <c r="AS23" i="60"/>
  <c r="AU23" i="60" s="1"/>
  <c r="AD24" i="60"/>
  <c r="AF24" i="60" s="1"/>
  <c r="O22" i="60"/>
  <c r="Q22" i="60" s="1"/>
  <c r="R22" i="60"/>
  <c r="T22" i="60" s="1"/>
  <c r="AP22" i="60"/>
  <c r="AG23" i="60"/>
  <c r="AI23" i="60" s="1"/>
  <c r="X23" i="60"/>
  <c r="Z23" i="60" s="1"/>
  <c r="AJ23" i="60"/>
  <c r="AL23" i="60" s="1"/>
  <c r="U26" i="60"/>
  <c r="W26" i="60" s="1"/>
  <c r="AD25" i="60"/>
  <c r="AF25" i="60" s="1"/>
  <c r="AD23" i="60"/>
  <c r="AF23" i="60" s="1"/>
  <c r="R26" i="60"/>
  <c r="T26" i="60" s="1"/>
  <c r="R23" i="60"/>
  <c r="T23" i="60" s="1"/>
  <c r="AP25" i="60"/>
  <c r="U23" i="60"/>
  <c r="W23" i="60" s="1"/>
  <c r="AV24" i="60"/>
  <c r="AX24" i="60" s="1"/>
  <c r="AS24" i="60"/>
  <c r="AU24" i="60" s="1"/>
  <c r="AG25" i="60"/>
  <c r="AI25" i="60" s="1"/>
  <c r="AS27" i="60"/>
  <c r="AU27" i="60" s="1"/>
  <c r="AV23" i="60"/>
  <c r="AX23" i="60" s="1"/>
  <c r="AA24" i="60"/>
  <c r="AC24" i="60" s="1"/>
  <c r="AV25" i="60"/>
  <c r="AX25" i="60" s="1"/>
  <c r="AM23" i="60"/>
  <c r="AO23" i="60" s="1"/>
  <c r="AA25" i="60"/>
  <c r="AC25" i="60" s="1"/>
  <c r="AM24" i="60"/>
  <c r="AO24" i="60" s="1"/>
  <c r="AP24" i="60"/>
  <c r="X24" i="60"/>
  <c r="Z24" i="60" s="1"/>
  <c r="L23" i="60"/>
  <c r="AA26" i="60"/>
  <c r="AC26" i="60" s="1"/>
  <c r="O24" i="60"/>
  <c r="Q24" i="60" s="1"/>
  <c r="AS25" i="60"/>
  <c r="AU25" i="60" s="1"/>
  <c r="R24" i="60"/>
  <c r="T24" i="60" s="1"/>
  <c r="O27" i="60"/>
  <c r="Q27" i="60" s="1"/>
  <c r="AG27" i="60"/>
  <c r="AI27" i="60" s="1"/>
  <c r="AJ26" i="60"/>
  <c r="AL26" i="60" s="1"/>
  <c r="L24" i="60"/>
  <c r="AY34" i="60"/>
  <c r="BA34" i="60" s="1"/>
  <c r="AS34" i="60"/>
  <c r="AU34" i="60" s="1"/>
  <c r="AA32" i="60"/>
  <c r="AC32" i="60" s="1"/>
  <c r="O30" i="60"/>
  <c r="Q30" i="60" s="1"/>
  <c r="O29" i="60"/>
  <c r="Q29" i="60" s="1"/>
  <c r="AV32" i="60"/>
  <c r="AX32" i="60" s="1"/>
  <c r="AM27" i="60"/>
  <c r="AO27" i="60" s="1"/>
  <c r="AJ27" i="60"/>
  <c r="AL27" i="60" s="1"/>
  <c r="AJ25" i="60"/>
  <c r="AL25" i="60" s="1"/>
  <c r="AV29" i="60"/>
  <c r="AX29" i="60" s="1"/>
  <c r="AJ31" i="60"/>
  <c r="AL31" i="60" s="1"/>
  <c r="AG33" i="60"/>
  <c r="AI33" i="60" s="1"/>
  <c r="U25" i="60"/>
  <c r="W25" i="60" s="1"/>
  <c r="X25" i="60"/>
  <c r="Z25" i="60" s="1"/>
  <c r="AV27" i="60"/>
  <c r="AX27" i="60" s="1"/>
  <c r="AA29" i="60"/>
  <c r="AC29" i="60" s="1"/>
  <c r="U33" i="60"/>
  <c r="W33" i="60" s="1"/>
  <c r="L25" i="60"/>
  <c r="O32" i="60"/>
  <c r="Q32" i="60" s="1"/>
  <c r="AG28" i="60"/>
  <c r="AI28" i="60" s="1"/>
  <c r="AY25" i="60"/>
  <c r="BA25" i="60" s="1"/>
  <c r="AD27" i="60"/>
  <c r="AF27" i="60" s="1"/>
  <c r="O25" i="60"/>
  <c r="Q25" i="60" s="1"/>
  <c r="O33" i="60"/>
  <c r="Q33" i="60" s="1"/>
  <c r="X27" i="60"/>
  <c r="Z27" i="60" s="1"/>
  <c r="AS28" i="60"/>
  <c r="AU28" i="60" s="1"/>
  <c r="AS26" i="60"/>
  <c r="AU26" i="60" s="1"/>
  <c r="AJ24" i="60"/>
  <c r="AL24" i="60" s="1"/>
  <c r="AM25" i="60"/>
  <c r="AO25" i="60" s="1"/>
  <c r="AY24" i="60"/>
  <c r="BA24" i="60" s="1"/>
  <c r="U24" i="60"/>
  <c r="W24" i="60" s="1"/>
  <c r="AA28" i="60"/>
  <c r="AC28" i="60" s="1"/>
  <c r="AS30" i="60"/>
  <c r="AU30" i="60" s="1"/>
  <c r="AY31" i="60"/>
  <c r="BA31" i="60" s="1"/>
  <c r="U29" i="60"/>
  <c r="W29" i="60" s="1"/>
  <c r="O28" i="60"/>
  <c r="Q28" i="60" s="1"/>
  <c r="L32" i="60"/>
  <c r="X26" i="60"/>
  <c r="Z26" i="60" s="1"/>
  <c r="AM26" i="60"/>
  <c r="AO26" i="60" s="1"/>
  <c r="AP32" i="60"/>
  <c r="U30" i="60"/>
  <c r="W30" i="60" s="1"/>
  <c r="AY33" i="60"/>
  <c r="BA33" i="60" s="1"/>
  <c r="R29" i="60"/>
  <c r="T29" i="60" s="1"/>
  <c r="AY28" i="60"/>
  <c r="BA28" i="60" s="1"/>
  <c r="AG26" i="60"/>
  <c r="AI26" i="60" s="1"/>
  <c r="AG32" i="60"/>
  <c r="AI32" i="60" s="1"/>
  <c r="AV31" i="60"/>
  <c r="AX31" i="60" s="1"/>
  <c r="AJ29" i="60"/>
  <c r="AL29" i="60" s="1"/>
  <c r="L26" i="60"/>
  <c r="AV30" i="60"/>
  <c r="AX30" i="60" s="1"/>
  <c r="AP33" i="60"/>
  <c r="AY26" i="60"/>
  <c r="BA26" i="60" s="1"/>
  <c r="AY35" i="60"/>
  <c r="BA35" i="60" s="1"/>
  <c r="AD26" i="60"/>
  <c r="AF26" i="60" s="1"/>
  <c r="O34" i="60"/>
  <c r="Q34" i="60" s="1"/>
  <c r="AJ32" i="60"/>
  <c r="AL32" i="60" s="1"/>
  <c r="R28" i="60"/>
  <c r="T28" i="60" s="1"/>
  <c r="AS33" i="60"/>
  <c r="AU33" i="60" s="1"/>
  <c r="U35" i="60"/>
  <c r="W35" i="60" s="1"/>
  <c r="L27" i="60"/>
  <c r="L29" i="60"/>
  <c r="AD31" i="60"/>
  <c r="AF31" i="60" s="1"/>
  <c r="AA30" i="60"/>
  <c r="AC30" i="60" s="1"/>
  <c r="AM31" i="60"/>
  <c r="AO31" i="60" s="1"/>
  <c r="X35" i="60"/>
  <c r="Z35" i="60" s="1"/>
  <c r="AS32" i="60"/>
  <c r="AU32" i="60" s="1"/>
  <c r="X32" i="60"/>
  <c r="Z32" i="60" s="1"/>
  <c r="AJ34" i="60"/>
  <c r="AL34" i="60" s="1"/>
  <c r="L30" i="60"/>
  <c r="U31" i="60"/>
  <c r="W31" i="60" s="1"/>
  <c r="AA35" i="60"/>
  <c r="AC35" i="60" s="1"/>
  <c r="AJ33" i="60"/>
  <c r="AL33" i="60" s="1"/>
  <c r="AM30" i="60"/>
  <c r="AO30" i="60" s="1"/>
  <c r="AV34" i="60"/>
  <c r="AX34" i="60" s="1"/>
  <c r="AP26" i="60"/>
  <c r="AV28" i="60"/>
  <c r="AX28" i="60" s="1"/>
  <c r="AP34" i="60"/>
  <c r="X30" i="60"/>
  <c r="Z30" i="60" s="1"/>
  <c r="AM33" i="60"/>
  <c r="AO33" i="60" s="1"/>
  <c r="AM29" i="60"/>
  <c r="AO29" i="60" s="1"/>
  <c r="AP29" i="60"/>
  <c r="AY36" i="60"/>
  <c r="BA36" i="60" s="1"/>
  <c r="U36" i="60"/>
  <c r="W36" i="60" s="1"/>
  <c r="AV36" i="60"/>
  <c r="AX36" i="60" s="1"/>
  <c r="R36" i="60"/>
  <c r="T36" i="60" s="1"/>
  <c r="AS36" i="60"/>
  <c r="AU36" i="60" s="1"/>
  <c r="O36" i="60"/>
  <c r="Q36" i="60" s="1"/>
  <c r="AP36" i="60"/>
  <c r="L36" i="60"/>
  <c r="AA36" i="60"/>
  <c r="AC36" i="60" s="1"/>
  <c r="AM36" i="60"/>
  <c r="AO36" i="60" s="1"/>
  <c r="AJ36" i="60"/>
  <c r="AL36" i="60" s="1"/>
  <c r="AG36" i="60"/>
  <c r="AI36" i="60" s="1"/>
  <c r="AD36" i="60"/>
  <c r="AF36" i="60" s="1"/>
  <c r="X36" i="60"/>
  <c r="Z36" i="60" s="1"/>
  <c r="B37" i="60"/>
  <c r="C35" i="18" l="1"/>
  <c r="E35" i="18" s="1"/>
  <c r="G35" i="18" s="1"/>
  <c r="B36" i="18"/>
  <c r="C43" i="87"/>
  <c r="B46" i="87"/>
  <c r="F39" i="86"/>
  <c r="F30" i="86"/>
  <c r="F21" i="86"/>
  <c r="C33" i="42"/>
  <c r="E33" i="42" s="1"/>
  <c r="G33" i="42" s="1"/>
  <c r="B34" i="42"/>
  <c r="BR40" i="41"/>
  <c r="B35" i="16"/>
  <c r="B35" i="117"/>
  <c r="C34" i="117"/>
  <c r="E34" i="117" s="1"/>
  <c r="G34" i="117" s="1"/>
  <c r="B35" i="125"/>
  <c r="C34" i="125"/>
  <c r="C34" i="121"/>
  <c r="E34" i="121" s="1"/>
  <c r="G34" i="121" s="1"/>
  <c r="B35" i="121"/>
  <c r="B35" i="19"/>
  <c r="B35" i="48"/>
  <c r="X32" i="27"/>
  <c r="M32" i="27" s="1"/>
  <c r="B35" i="24"/>
  <c r="B36" i="43"/>
  <c r="B35" i="17"/>
  <c r="X35" i="27"/>
  <c r="X34" i="27"/>
  <c r="M34" i="27" s="1"/>
  <c r="B35" i="53"/>
  <c r="C34" i="53"/>
  <c r="E34" i="53" s="1"/>
  <c r="G34" i="53" s="1"/>
  <c r="B36" i="23"/>
  <c r="C35" i="23"/>
  <c r="E35" i="23" s="1"/>
  <c r="G35" i="23" s="1"/>
  <c r="C35" i="64"/>
  <c r="E35" i="64" s="1"/>
  <c r="G35" i="64" s="1"/>
  <c r="B36" i="64"/>
  <c r="C35" i="8"/>
  <c r="E34" i="8"/>
  <c r="B36" i="66"/>
  <c r="C35" i="66"/>
  <c r="E35" i="66" s="1"/>
  <c r="G35" i="66" s="1"/>
  <c r="K45" i="86"/>
  <c r="BR36" i="27"/>
  <c r="AJ36" i="27"/>
  <c r="B35" i="44"/>
  <c r="C35" i="22"/>
  <c r="E35" i="22" s="1"/>
  <c r="G35" i="22" s="1"/>
  <c r="B36" i="22"/>
  <c r="B35" i="46"/>
  <c r="C35" i="14"/>
  <c r="E35" i="14" s="1"/>
  <c r="G35" i="14" s="1"/>
  <c r="B36" i="14"/>
  <c r="B35" i="11"/>
  <c r="E35" i="11" s="1"/>
  <c r="G35" i="11" s="1"/>
  <c r="C36" i="11"/>
  <c r="Q45" i="86"/>
  <c r="N45" i="86"/>
  <c r="T45" i="86"/>
  <c r="W45" i="86"/>
  <c r="Z45" i="86"/>
  <c r="H45" i="86"/>
  <c r="AC45" i="86"/>
  <c r="F43" i="86"/>
  <c r="B34" i="128"/>
  <c r="C33" i="128"/>
  <c r="E33" i="128" s="1"/>
  <c r="G33" i="128" s="1"/>
  <c r="Q44" i="86"/>
  <c r="AC44" i="86"/>
  <c r="N44" i="86"/>
  <c r="Z44" i="86"/>
  <c r="H44" i="86"/>
  <c r="K44" i="86"/>
  <c r="W44" i="86"/>
  <c r="T44" i="86"/>
  <c r="B47" i="86"/>
  <c r="V46" i="86"/>
  <c r="S46" i="86"/>
  <c r="P46" i="86"/>
  <c r="AB46" i="86"/>
  <c r="C46" i="86"/>
  <c r="AI46" i="86"/>
  <c r="M46" i="86"/>
  <c r="Y46" i="86"/>
  <c r="J46" i="86"/>
  <c r="G46" i="86"/>
  <c r="A37" i="27"/>
  <c r="AC36" i="27"/>
  <c r="AD36" i="27"/>
  <c r="BS36" i="27"/>
  <c r="AE36" i="27"/>
  <c r="BT36" i="27"/>
  <c r="AM36" i="27"/>
  <c r="AL36" i="27"/>
  <c r="AP36" i="27"/>
  <c r="AN36" i="27"/>
  <c r="BX36" i="27"/>
  <c r="B34" i="111"/>
  <c r="C33" i="111"/>
  <c r="E33" i="111" s="1"/>
  <c r="G33" i="111" s="1"/>
  <c r="C34" i="16"/>
  <c r="E34" i="16" s="1"/>
  <c r="G34" i="16" s="1"/>
  <c r="C33" i="25"/>
  <c r="E33" i="25" s="1"/>
  <c r="G33" i="25" s="1"/>
  <c r="B34" i="25"/>
  <c r="B34" i="112"/>
  <c r="C33" i="112"/>
  <c r="E33" i="112" s="1"/>
  <c r="G33" i="112" s="1"/>
  <c r="B33" i="73"/>
  <c r="C32" i="73"/>
  <c r="E32" i="73" s="1"/>
  <c r="G32" i="73" s="1"/>
  <c r="B34" i="76"/>
  <c r="C33" i="76"/>
  <c r="E33" i="76" s="1"/>
  <c r="G33" i="76" s="1"/>
  <c r="C33" i="94"/>
  <c r="E33" i="94" s="1"/>
  <c r="G33" i="94" s="1"/>
  <c r="B34" i="94"/>
  <c r="B34" i="77"/>
  <c r="C33" i="77"/>
  <c r="E33" i="77" s="1"/>
  <c r="G33" i="77" s="1"/>
  <c r="C34" i="48"/>
  <c r="E34" i="48" s="1"/>
  <c r="G34" i="48" s="1"/>
  <c r="C33" i="125"/>
  <c r="E33" i="125" s="1"/>
  <c r="G33" i="125" s="1"/>
  <c r="E20" i="92"/>
  <c r="B20" i="92"/>
  <c r="C33" i="85"/>
  <c r="E33" i="85" s="1"/>
  <c r="G33" i="85" s="1"/>
  <c r="B34" i="85"/>
  <c r="C34" i="49"/>
  <c r="E34" i="49" s="1"/>
  <c r="G34" i="49" s="1"/>
  <c r="B33" i="38"/>
  <c r="C32" i="38"/>
  <c r="E32" i="38" s="1"/>
  <c r="G32" i="38" s="1"/>
  <c r="B34" i="82"/>
  <c r="C33" i="82"/>
  <c r="E33" i="82" s="1"/>
  <c r="G33" i="82" s="1"/>
  <c r="C34" i="50"/>
  <c r="E34" i="50" s="1"/>
  <c r="G34" i="50" s="1"/>
  <c r="B35" i="50"/>
  <c r="C33" i="81"/>
  <c r="E33" i="81" s="1"/>
  <c r="G33" i="81" s="1"/>
  <c r="B34" i="81"/>
  <c r="C34" i="17"/>
  <c r="E34" i="17" s="1"/>
  <c r="G34" i="17" s="1"/>
  <c r="E20" i="93"/>
  <c r="B20" i="93"/>
  <c r="E34" i="44"/>
  <c r="C34" i="44"/>
  <c r="B34" i="61"/>
  <c r="C33" i="61"/>
  <c r="E33" i="61" s="1"/>
  <c r="G33" i="61" s="1"/>
  <c r="C33" i="84"/>
  <c r="E33" i="84" s="1"/>
  <c r="G33" i="84" s="1"/>
  <c r="B34" i="84"/>
  <c r="C33" i="121"/>
  <c r="E33" i="121" s="1"/>
  <c r="G33" i="121" s="1"/>
  <c r="C33" i="36"/>
  <c r="E33" i="36" s="1"/>
  <c r="G33" i="36" s="1"/>
  <c r="B34" i="36"/>
  <c r="C33" i="83"/>
  <c r="E33" i="83" s="1"/>
  <c r="G33" i="83" s="1"/>
  <c r="B34" i="83"/>
  <c r="G33" i="44"/>
  <c r="B34" i="104"/>
  <c r="C33" i="104"/>
  <c r="E33" i="104" s="1"/>
  <c r="G33" i="104" s="1"/>
  <c r="C33" i="51"/>
  <c r="E33" i="51" s="1"/>
  <c r="G33" i="51" s="1"/>
  <c r="B34" i="51"/>
  <c r="B34" i="3"/>
  <c r="C33" i="3"/>
  <c r="E33" i="3" s="1"/>
  <c r="G33" i="3" s="1"/>
  <c r="B34" i="57"/>
  <c r="C33" i="57"/>
  <c r="E33" i="57" s="1"/>
  <c r="G33" i="57" s="1"/>
  <c r="C33" i="117"/>
  <c r="E33" i="117" s="1"/>
  <c r="G33" i="117" s="1"/>
  <c r="B34" i="110"/>
  <c r="C33" i="110"/>
  <c r="E33" i="110" s="1"/>
  <c r="G33" i="110" s="1"/>
  <c r="C33" i="65"/>
  <c r="E33" i="65" s="1"/>
  <c r="G33" i="65" s="1"/>
  <c r="B34" i="65"/>
  <c r="B35" i="65" s="1"/>
  <c r="C33" i="75"/>
  <c r="B34" i="75"/>
  <c r="B35" i="75" s="1"/>
  <c r="C34" i="24"/>
  <c r="E34" i="24" s="1"/>
  <c r="G34" i="24" s="1"/>
  <c r="B34" i="67"/>
  <c r="C33" i="67"/>
  <c r="E33" i="67" s="1"/>
  <c r="G33" i="67" s="1"/>
  <c r="B34" i="80"/>
  <c r="C33" i="80"/>
  <c r="E33" i="80" s="1"/>
  <c r="G33" i="80" s="1"/>
  <c r="B34" i="11"/>
  <c r="E33" i="23"/>
  <c r="G33" i="23" s="1"/>
  <c r="B33" i="69"/>
  <c r="C32" i="69"/>
  <c r="E32" i="69" s="1"/>
  <c r="G32" i="69" s="1"/>
  <c r="C34" i="23"/>
  <c r="E33" i="75"/>
  <c r="G32" i="75"/>
  <c r="C35" i="43"/>
  <c r="E35" i="43" s="1"/>
  <c r="G35" i="43" s="1"/>
  <c r="C34" i="18"/>
  <c r="E34" i="18" s="1"/>
  <c r="G34" i="18" s="1"/>
  <c r="C33" i="70"/>
  <c r="E33" i="70" s="1"/>
  <c r="G33" i="70" s="1"/>
  <c r="B34" i="70"/>
  <c r="B34" i="95"/>
  <c r="C33" i="95"/>
  <c r="E33" i="95" s="1"/>
  <c r="G33" i="95" s="1"/>
  <c r="C33" i="119"/>
  <c r="E33" i="119" s="1"/>
  <c r="G33" i="119" s="1"/>
  <c r="B34" i="119"/>
  <c r="B34" i="124"/>
  <c r="C33" i="124"/>
  <c r="E33" i="124" s="1"/>
  <c r="G33" i="124" s="1"/>
  <c r="C33" i="90"/>
  <c r="E33" i="90" s="1"/>
  <c r="G33" i="90" s="1"/>
  <c r="B34" i="90"/>
  <c r="C33" i="96"/>
  <c r="E33" i="96" s="1"/>
  <c r="G33" i="96" s="1"/>
  <c r="B34" i="96"/>
  <c r="C34" i="19"/>
  <c r="E34" i="19" s="1"/>
  <c r="G34" i="19" s="1"/>
  <c r="B34" i="71"/>
  <c r="C33" i="71"/>
  <c r="E33" i="71" s="1"/>
  <c r="G33" i="71" s="1"/>
  <c r="B34" i="109"/>
  <c r="C33" i="109"/>
  <c r="E33" i="109" s="1"/>
  <c r="G33" i="109" s="1"/>
  <c r="C33" i="107"/>
  <c r="E33" i="107" s="1"/>
  <c r="G33" i="107" s="1"/>
  <c r="B34" i="107"/>
  <c r="B35" i="123"/>
  <c r="C34" i="123"/>
  <c r="E34" i="123" s="1"/>
  <c r="G34" i="123" s="1"/>
  <c r="B34" i="91"/>
  <c r="C33" i="91"/>
  <c r="E33" i="91" s="1"/>
  <c r="G33" i="91" s="1"/>
  <c r="C33" i="21"/>
  <c r="E33" i="21" s="1"/>
  <c r="G33" i="21" s="1"/>
  <c r="B34" i="21"/>
  <c r="C34" i="46"/>
  <c r="E34" i="46" s="1"/>
  <c r="G34" i="46" s="1"/>
  <c r="B34" i="88"/>
  <c r="C33" i="88"/>
  <c r="E33" i="88" s="1"/>
  <c r="G33" i="88" s="1"/>
  <c r="H35" i="60"/>
  <c r="F31" i="60"/>
  <c r="H28" i="60"/>
  <c r="H31" i="60"/>
  <c r="H27" i="60"/>
  <c r="H30" i="60"/>
  <c r="F33" i="60"/>
  <c r="F28" i="60"/>
  <c r="F35" i="60"/>
  <c r="F34" i="60"/>
  <c r="N34" i="60"/>
  <c r="H33" i="60"/>
  <c r="AR33" i="60"/>
  <c r="F19" i="60"/>
  <c r="N19" i="60"/>
  <c r="F23" i="60"/>
  <c r="N23" i="60"/>
  <c r="F12" i="60"/>
  <c r="N12" i="60"/>
  <c r="H20" i="60"/>
  <c r="AR20" i="60"/>
  <c r="F13" i="60"/>
  <c r="N13" i="60"/>
  <c r="F20" i="60"/>
  <c r="N20" i="60"/>
  <c r="AR16" i="60"/>
  <c r="H16" i="60"/>
  <c r="H12" i="60"/>
  <c r="AR12" i="60"/>
  <c r="N21" i="60"/>
  <c r="F21" i="60"/>
  <c r="H24" i="60"/>
  <c r="AR24" i="60"/>
  <c r="AR29" i="60"/>
  <c r="H29" i="60"/>
  <c r="N29" i="60"/>
  <c r="F29" i="60"/>
  <c r="AR23" i="60"/>
  <c r="H23" i="60"/>
  <c r="H14" i="60"/>
  <c r="AR14" i="60"/>
  <c r="F30" i="60"/>
  <c r="N30" i="60"/>
  <c r="F27" i="60"/>
  <c r="N27" i="60"/>
  <c r="N14" i="60"/>
  <c r="F14" i="60"/>
  <c r="AR13" i="60"/>
  <c r="H13" i="60"/>
  <c r="F26" i="60"/>
  <c r="N26" i="60"/>
  <c r="AR21" i="60"/>
  <c r="H21" i="60"/>
  <c r="H32" i="60"/>
  <c r="AR32" i="60"/>
  <c r="N24" i="60"/>
  <c r="F24" i="60"/>
  <c r="N15" i="60"/>
  <c r="F15" i="60"/>
  <c r="H18" i="60"/>
  <c r="AR18" i="60"/>
  <c r="AR15" i="60"/>
  <c r="H15" i="60"/>
  <c r="AR34" i="60"/>
  <c r="H34" i="60"/>
  <c r="H19" i="60"/>
  <c r="AR19" i="60"/>
  <c r="N25" i="60"/>
  <c r="F25" i="60"/>
  <c r="H25" i="60"/>
  <c r="AR25" i="60"/>
  <c r="N18" i="60"/>
  <c r="F18" i="60"/>
  <c r="N17" i="60"/>
  <c r="F17" i="60"/>
  <c r="AR26" i="60"/>
  <c r="H26" i="60"/>
  <c r="F32" i="60"/>
  <c r="N32" i="60"/>
  <c r="AR22" i="60"/>
  <c r="H22" i="60"/>
  <c r="N16" i="60"/>
  <c r="F16" i="60"/>
  <c r="N22" i="60"/>
  <c r="F22" i="60"/>
  <c r="H17" i="60"/>
  <c r="AR17" i="60"/>
  <c r="AA37" i="60"/>
  <c r="X37" i="60"/>
  <c r="AY37" i="60"/>
  <c r="U37" i="60"/>
  <c r="AV37" i="60"/>
  <c r="R37" i="60"/>
  <c r="AP37" i="60"/>
  <c r="AP40" i="60" s="1"/>
  <c r="AP41" i="60" s="1"/>
  <c r="L37" i="60"/>
  <c r="L40" i="60" s="1"/>
  <c r="L41" i="60" s="1"/>
  <c r="AM37" i="60"/>
  <c r="AS37" i="60"/>
  <c r="AJ37" i="60"/>
  <c r="AG37" i="60"/>
  <c r="AD37" i="60"/>
  <c r="O37" i="60"/>
  <c r="N36" i="60"/>
  <c r="F36" i="60"/>
  <c r="AR36" i="60"/>
  <c r="H36" i="60"/>
  <c r="AS40" i="41" l="1"/>
  <c r="AU40" i="41" s="1"/>
  <c r="M35" i="27"/>
  <c r="BQ41" i="41"/>
  <c r="M36" i="27"/>
  <c r="C36" i="18"/>
  <c r="E36" i="18" s="1"/>
  <c r="G36" i="18" s="1"/>
  <c r="B37" i="18"/>
  <c r="C37" i="18" s="1"/>
  <c r="E37" i="18" s="1"/>
  <c r="G37" i="18" s="1"/>
  <c r="S35" i="27"/>
  <c r="S36" i="27"/>
  <c r="C35" i="65"/>
  <c r="E35" i="65" s="1"/>
  <c r="G35" i="65" s="1"/>
  <c r="B36" i="65"/>
  <c r="C46" i="87"/>
  <c r="AB44" i="86"/>
  <c r="AD44" i="86" s="1"/>
  <c r="J44" i="86"/>
  <c r="L44" i="86" s="1"/>
  <c r="S44" i="86"/>
  <c r="U44" i="86" s="1"/>
  <c r="Y44" i="86"/>
  <c r="AA44" i="86" s="1"/>
  <c r="V44" i="86"/>
  <c r="X44" i="86" s="1"/>
  <c r="M44" i="86"/>
  <c r="O44" i="86" s="1"/>
  <c r="P44" i="86"/>
  <c r="R44" i="86" s="1"/>
  <c r="G44" i="86"/>
  <c r="AB45" i="86"/>
  <c r="AD45" i="86" s="1"/>
  <c r="G45" i="86"/>
  <c r="S45" i="86"/>
  <c r="U45" i="86" s="1"/>
  <c r="J45" i="86"/>
  <c r="L45" i="86" s="1"/>
  <c r="Y45" i="86"/>
  <c r="AA45" i="86" s="1"/>
  <c r="V45" i="86"/>
  <c r="X45" i="86" s="1"/>
  <c r="P45" i="86"/>
  <c r="R45" i="86" s="1"/>
  <c r="M45" i="86"/>
  <c r="O45" i="86" s="1"/>
  <c r="C34" i="42"/>
  <c r="E34" i="42" s="1"/>
  <c r="G34" i="42" s="1"/>
  <c r="B35" i="42"/>
  <c r="B35" i="57"/>
  <c r="B35" i="94"/>
  <c r="B35" i="107"/>
  <c r="B36" i="50"/>
  <c r="B36" i="48"/>
  <c r="C35" i="48"/>
  <c r="E35" i="48" s="1"/>
  <c r="G35" i="48" s="1"/>
  <c r="B36" i="24"/>
  <c r="C35" i="24"/>
  <c r="E35" i="24" s="1"/>
  <c r="G35" i="24" s="1"/>
  <c r="B35" i="109"/>
  <c r="B36" i="19"/>
  <c r="C35" i="19"/>
  <c r="E35" i="19" s="1"/>
  <c r="G35" i="19" s="1"/>
  <c r="B35" i="80"/>
  <c r="B35" i="112"/>
  <c r="B36" i="121"/>
  <c r="C35" i="121"/>
  <c r="E35" i="121" s="1"/>
  <c r="G35" i="121" s="1"/>
  <c r="C36" i="43"/>
  <c r="E36" i="43" s="1"/>
  <c r="G36" i="43" s="1"/>
  <c r="B37" i="43"/>
  <c r="B35" i="21"/>
  <c r="B35" i="111"/>
  <c r="B36" i="117"/>
  <c r="C35" i="117"/>
  <c r="E35" i="117" s="1"/>
  <c r="G35" i="117" s="1"/>
  <c r="B35" i="88"/>
  <c r="B35" i="85"/>
  <c r="C35" i="125"/>
  <c r="B36" i="125"/>
  <c r="E34" i="125"/>
  <c r="G34" i="125" s="1"/>
  <c r="B35" i="119"/>
  <c r="B35" i="67"/>
  <c r="C36" i="23"/>
  <c r="E36" i="23" s="1"/>
  <c r="G36" i="23" s="1"/>
  <c r="B37" i="23"/>
  <c r="C37" i="23" s="1"/>
  <c r="E37" i="23" s="1"/>
  <c r="G37" i="23" s="1"/>
  <c r="B35" i="124"/>
  <c r="C35" i="17"/>
  <c r="E35" i="17" s="1"/>
  <c r="G35" i="17" s="1"/>
  <c r="B36" i="17"/>
  <c r="B36" i="16"/>
  <c r="C35" i="16"/>
  <c r="E35" i="16" s="1"/>
  <c r="G35" i="16" s="1"/>
  <c r="B35" i="77"/>
  <c r="B36" i="53"/>
  <c r="C35" i="53"/>
  <c r="E35" i="53" s="1"/>
  <c r="G35" i="53" s="1"/>
  <c r="B35" i="61"/>
  <c r="C35" i="44"/>
  <c r="E35" i="44"/>
  <c r="B36" i="44"/>
  <c r="C36" i="66"/>
  <c r="E36" i="66" s="1"/>
  <c r="G36" i="66" s="1"/>
  <c r="B37" i="66"/>
  <c r="C37" i="11"/>
  <c r="B37" i="11" s="1"/>
  <c r="E37" i="11" s="1"/>
  <c r="G37" i="11" s="1"/>
  <c r="B36" i="11"/>
  <c r="E36" i="11" s="1"/>
  <c r="G36" i="11" s="1"/>
  <c r="C36" i="14"/>
  <c r="E36" i="14" s="1"/>
  <c r="G36" i="14" s="1"/>
  <c r="B37" i="14"/>
  <c r="P35" i="27" s="1"/>
  <c r="C36" i="64"/>
  <c r="E36" i="64" s="1"/>
  <c r="G36" i="64" s="1"/>
  <c r="B37" i="64"/>
  <c r="U37" i="27" s="1"/>
  <c r="Q46" i="86"/>
  <c r="R46" i="86" s="1"/>
  <c r="BR37" i="27"/>
  <c r="AJ37" i="27"/>
  <c r="C35" i="46"/>
  <c r="E35" i="46" s="1"/>
  <c r="G35" i="46" s="1"/>
  <c r="B36" i="46"/>
  <c r="E35" i="8"/>
  <c r="C36" i="8"/>
  <c r="B36" i="75"/>
  <c r="C35" i="75"/>
  <c r="B37" i="22"/>
  <c r="R35" i="27" s="1"/>
  <c r="C36" i="22"/>
  <c r="E36" i="22" s="1"/>
  <c r="G36" i="22" s="1"/>
  <c r="B35" i="95"/>
  <c r="B35" i="91"/>
  <c r="E45" i="86"/>
  <c r="T46" i="86"/>
  <c r="U46" i="86" s="1"/>
  <c r="W46" i="86"/>
  <c r="X46" i="86" s="1"/>
  <c r="H46" i="86"/>
  <c r="I46" i="86" s="1"/>
  <c r="N46" i="86"/>
  <c r="O46" i="86" s="1"/>
  <c r="K46" i="86"/>
  <c r="L46" i="86" s="1"/>
  <c r="AC46" i="86"/>
  <c r="AD46" i="86" s="1"/>
  <c r="Z46" i="86"/>
  <c r="C34" i="128"/>
  <c r="E34" i="128" s="1"/>
  <c r="G34" i="128" s="1"/>
  <c r="G39" i="128" s="1"/>
  <c r="G40" i="128" s="1"/>
  <c r="B35" i="128"/>
  <c r="E44" i="86"/>
  <c r="B50" i="86"/>
  <c r="C47" i="86"/>
  <c r="V47" i="86"/>
  <c r="S47" i="86"/>
  <c r="M47" i="86"/>
  <c r="G47" i="86"/>
  <c r="J47" i="86"/>
  <c r="AI47" i="86"/>
  <c r="AI48" i="86" s="1"/>
  <c r="AB47" i="86"/>
  <c r="Y47" i="86"/>
  <c r="P47" i="86"/>
  <c r="D46" i="86"/>
  <c r="A38" i="27"/>
  <c r="AE37" i="27"/>
  <c r="M37" i="27" s="1"/>
  <c r="AM37" i="27"/>
  <c r="BX37" i="27"/>
  <c r="AN37" i="27"/>
  <c r="AP37" i="27"/>
  <c r="AL37" i="27"/>
  <c r="S37" i="27"/>
  <c r="BT37" i="27"/>
  <c r="AC37" i="27"/>
  <c r="AD37" i="27"/>
  <c r="BS37" i="27"/>
  <c r="FP2" i="41"/>
  <c r="FP48" i="41" s="1"/>
  <c r="GB2" i="41"/>
  <c r="GB48" i="41" s="1"/>
  <c r="L2" i="41"/>
  <c r="L48" i="41" s="1"/>
  <c r="CJ2" i="41"/>
  <c r="CJ48" i="41" s="1"/>
  <c r="BH2" i="41"/>
  <c r="BH48" i="41" s="1"/>
  <c r="CZ2" i="41"/>
  <c r="CZ48" i="41" s="1"/>
  <c r="GV2" i="41"/>
  <c r="GV48" i="41" s="1"/>
  <c r="AF2" i="41"/>
  <c r="AF48" i="41" s="1"/>
  <c r="EF2" i="41"/>
  <c r="EF48" i="41" s="1"/>
  <c r="T2" i="41"/>
  <c r="T48" i="41" s="1"/>
  <c r="AR2" i="41"/>
  <c r="AR48" i="41" s="1"/>
  <c r="EZ2" i="41"/>
  <c r="EZ48" i="41" s="1"/>
  <c r="EN2" i="41"/>
  <c r="EN48" i="41" s="1"/>
  <c r="FT2" i="41"/>
  <c r="FT48" i="41" s="1"/>
  <c r="DX2" i="41"/>
  <c r="DX48" i="41" s="1"/>
  <c r="AB2" i="41"/>
  <c r="AB48" i="41" s="1"/>
  <c r="X2" i="41"/>
  <c r="X48" i="41" s="1"/>
  <c r="CN2" i="41"/>
  <c r="CN48" i="41" s="1"/>
  <c r="BD2" i="41"/>
  <c r="BD48" i="41" s="1"/>
  <c r="BT2" i="41"/>
  <c r="BT48" i="41" s="1"/>
  <c r="EV2" i="41"/>
  <c r="EV48" i="41" s="1"/>
  <c r="AV2" i="41"/>
  <c r="AV48" i="41" s="1"/>
  <c r="CV2" i="41"/>
  <c r="CV48" i="41" s="1"/>
  <c r="DD2" i="41"/>
  <c r="DD48" i="41" s="1"/>
  <c r="DT2" i="41"/>
  <c r="DT48" i="41" s="1"/>
  <c r="AJ2" i="41"/>
  <c r="AJ48" i="41" s="1"/>
  <c r="DL2" i="41"/>
  <c r="DL48" i="41" s="1"/>
  <c r="CB2" i="41"/>
  <c r="CB48" i="41" s="1"/>
  <c r="P2" i="41"/>
  <c r="P48" i="41" s="1"/>
  <c r="EJ2" i="41"/>
  <c r="EJ48" i="41" s="1"/>
  <c r="DP2" i="41"/>
  <c r="DP48" i="41" s="1"/>
  <c r="EB2" i="41"/>
  <c r="EB48" i="41" s="1"/>
  <c r="AN2" i="41"/>
  <c r="AN48" i="41" s="1"/>
  <c r="FX2" i="41"/>
  <c r="FX48" i="41" s="1"/>
  <c r="AZ2" i="41"/>
  <c r="AZ48" i="41" s="1"/>
  <c r="DH2" i="41"/>
  <c r="DH48" i="41" s="1"/>
  <c r="C33" i="60"/>
  <c r="AH43" i="86" s="1"/>
  <c r="C24" i="60"/>
  <c r="AH32" i="86" s="1"/>
  <c r="GJ2" i="41"/>
  <c r="GJ48" i="41" s="1"/>
  <c r="CF2" i="41"/>
  <c r="CF48" i="41" s="1"/>
  <c r="BP2" i="41"/>
  <c r="BP48" i="41" s="1"/>
  <c r="GF2" i="41"/>
  <c r="GF48" i="41" s="1"/>
  <c r="H2" i="41"/>
  <c r="H48" i="41" s="1"/>
  <c r="GZ2" i="41"/>
  <c r="GZ48" i="41" s="1"/>
  <c r="BL2" i="41"/>
  <c r="BL48" i="41" s="1"/>
  <c r="C35" i="60"/>
  <c r="AH45" i="86" s="1"/>
  <c r="C28" i="60"/>
  <c r="AH36" i="86" s="1"/>
  <c r="C35" i="50"/>
  <c r="E35" i="50" s="1"/>
  <c r="G35" i="50" s="1"/>
  <c r="C34" i="110"/>
  <c r="E34" i="110" s="1"/>
  <c r="G34" i="110" s="1"/>
  <c r="B35" i="110"/>
  <c r="B35" i="71"/>
  <c r="C34" i="71"/>
  <c r="E34" i="71" s="1"/>
  <c r="G34" i="71" s="1"/>
  <c r="E34" i="11"/>
  <c r="G34" i="11" s="1"/>
  <c r="C34" i="94"/>
  <c r="E34" i="94" s="1"/>
  <c r="G34" i="94" s="1"/>
  <c r="B35" i="90"/>
  <c r="C34" i="90"/>
  <c r="E34" i="90" s="1"/>
  <c r="G34" i="90" s="1"/>
  <c r="B35" i="70"/>
  <c r="C34" i="70"/>
  <c r="E34" i="70" s="1"/>
  <c r="G34" i="70" s="1"/>
  <c r="C34" i="65"/>
  <c r="E34" i="65" s="1"/>
  <c r="G34" i="65" s="1"/>
  <c r="C33" i="69"/>
  <c r="E33" i="69" s="1"/>
  <c r="G33" i="69" s="1"/>
  <c r="B34" i="69"/>
  <c r="C34" i="104"/>
  <c r="E34" i="104" s="1"/>
  <c r="G34" i="104" s="1"/>
  <c r="B35" i="104"/>
  <c r="B35" i="84"/>
  <c r="C34" i="84"/>
  <c r="E34" i="84" s="1"/>
  <c r="G34" i="84" s="1"/>
  <c r="B35" i="76"/>
  <c r="C34" i="76"/>
  <c r="E34" i="76" s="1"/>
  <c r="G34" i="76" s="1"/>
  <c r="C34" i="111"/>
  <c r="E34" i="111" s="1"/>
  <c r="G34" i="111" s="1"/>
  <c r="C34" i="95"/>
  <c r="E34" i="95" s="1"/>
  <c r="G34" i="95" s="1"/>
  <c r="C33" i="38"/>
  <c r="E33" i="38" s="1"/>
  <c r="G33" i="38" s="1"/>
  <c r="B34" i="38"/>
  <c r="C34" i="107"/>
  <c r="E34" i="107" s="1"/>
  <c r="G34" i="107" s="1"/>
  <c r="C34" i="67"/>
  <c r="E34" i="67" s="1"/>
  <c r="G34" i="67" s="1"/>
  <c r="C34" i="80"/>
  <c r="E34" i="80" s="1"/>
  <c r="G34" i="80" s="1"/>
  <c r="C34" i="57"/>
  <c r="E34" i="57" s="1"/>
  <c r="G34" i="57" s="1"/>
  <c r="B34" i="73"/>
  <c r="C33" i="73"/>
  <c r="E33" i="73" s="1"/>
  <c r="G33" i="73" s="1"/>
  <c r="C34" i="21"/>
  <c r="E34" i="21" s="1"/>
  <c r="G34" i="21" s="1"/>
  <c r="C35" i="123"/>
  <c r="E35" i="123" s="1"/>
  <c r="G35" i="123" s="1"/>
  <c r="B36" i="123"/>
  <c r="C36" i="123" s="1"/>
  <c r="E36" i="123" s="1"/>
  <c r="G36" i="123" s="1"/>
  <c r="C34" i="61"/>
  <c r="E34" i="61" s="1"/>
  <c r="G34" i="61" s="1"/>
  <c r="C34" i="112"/>
  <c r="E34" i="112" s="1"/>
  <c r="G34" i="112" s="1"/>
  <c r="C34" i="124"/>
  <c r="E34" i="124" s="1"/>
  <c r="G34" i="124" s="1"/>
  <c r="B35" i="83"/>
  <c r="C34" i="83"/>
  <c r="E34" i="83" s="1"/>
  <c r="G34" i="83" s="1"/>
  <c r="C34" i="85"/>
  <c r="E34" i="85" s="1"/>
  <c r="G34" i="85" s="1"/>
  <c r="B35" i="25"/>
  <c r="C34" i="25"/>
  <c r="E34" i="25" s="1"/>
  <c r="G34" i="25" s="1"/>
  <c r="B35" i="96"/>
  <c r="C34" i="96"/>
  <c r="E34" i="96" s="1"/>
  <c r="G34" i="96" s="1"/>
  <c r="B35" i="81"/>
  <c r="C34" i="81"/>
  <c r="E34" i="81" s="1"/>
  <c r="G34" i="81" s="1"/>
  <c r="C34" i="88"/>
  <c r="E34" i="88" s="1"/>
  <c r="G34" i="88" s="1"/>
  <c r="C34" i="91"/>
  <c r="E34" i="91" s="1"/>
  <c r="G34" i="91" s="1"/>
  <c r="C34" i="3"/>
  <c r="E34" i="3" s="1"/>
  <c r="G34" i="3" s="1"/>
  <c r="B35" i="3"/>
  <c r="C34" i="36"/>
  <c r="E34" i="36" s="1"/>
  <c r="G34" i="36" s="1"/>
  <c r="B35" i="36"/>
  <c r="G34" i="44"/>
  <c r="G20" i="92"/>
  <c r="C21" i="92"/>
  <c r="C34" i="109"/>
  <c r="E34" i="109" s="1"/>
  <c r="G34" i="109" s="1"/>
  <c r="C34" i="119"/>
  <c r="E34" i="119" s="1"/>
  <c r="G34" i="119" s="1"/>
  <c r="G33" i="75"/>
  <c r="E34" i="75"/>
  <c r="E35" i="75" s="1"/>
  <c r="B35" i="51"/>
  <c r="C34" i="51"/>
  <c r="E34" i="51" s="1"/>
  <c r="G34" i="51" s="1"/>
  <c r="E34" i="23"/>
  <c r="G34" i="23" s="1"/>
  <c r="C21" i="93"/>
  <c r="G20" i="93"/>
  <c r="C34" i="82"/>
  <c r="E34" i="82" s="1"/>
  <c r="G34" i="82" s="1"/>
  <c r="B35" i="82"/>
  <c r="C34" i="75"/>
  <c r="C34" i="77"/>
  <c r="E34" i="77" s="1"/>
  <c r="G34" i="77" s="1"/>
  <c r="C32" i="60"/>
  <c r="AH42" i="86" s="1"/>
  <c r="AJ42" i="86" s="1"/>
  <c r="C27" i="60"/>
  <c r="AH35" i="86" s="1"/>
  <c r="C29" i="60"/>
  <c r="AH37" i="86" s="1"/>
  <c r="C22" i="60"/>
  <c r="AH28" i="86" s="1"/>
  <c r="C34" i="60"/>
  <c r="AH44" i="86" s="1"/>
  <c r="C30" i="60"/>
  <c r="AH38" i="86" s="1"/>
  <c r="AJ38" i="86" s="1"/>
  <c r="C31" i="60"/>
  <c r="AH41" i="86" s="1"/>
  <c r="C20" i="60"/>
  <c r="AH26" i="86" s="1"/>
  <c r="C26" i="60"/>
  <c r="AH34" i="86" s="1"/>
  <c r="C14" i="60"/>
  <c r="AH18" i="86" s="1"/>
  <c r="C25" i="60"/>
  <c r="AH33" i="86" s="1"/>
  <c r="AJ33" i="86" s="1"/>
  <c r="C16" i="60"/>
  <c r="AH20" i="86" s="1"/>
  <c r="AJ20" i="86" s="1"/>
  <c r="C13" i="60"/>
  <c r="AH17" i="86" s="1"/>
  <c r="C15" i="60"/>
  <c r="AH19" i="86" s="1"/>
  <c r="C12" i="60"/>
  <c r="AH16" i="86" s="1"/>
  <c r="C17" i="60"/>
  <c r="AH23" i="86" s="1"/>
  <c r="C23" i="60"/>
  <c r="AH29" i="86" s="1"/>
  <c r="AJ29" i="86" s="1"/>
  <c r="C18" i="60"/>
  <c r="AH24" i="86" s="1"/>
  <c r="AJ24" i="86" s="1"/>
  <c r="C19" i="60"/>
  <c r="AH25" i="86" s="1"/>
  <c r="C21" i="60"/>
  <c r="AH27" i="86" s="1"/>
  <c r="Q37" i="60"/>
  <c r="Q40" i="60" s="1"/>
  <c r="Q41" i="60" s="1"/>
  <c r="O40" i="60"/>
  <c r="O41" i="60" s="1"/>
  <c r="AF37" i="60"/>
  <c r="AF40" i="60" s="1"/>
  <c r="AF41" i="60" s="1"/>
  <c r="AD40" i="60"/>
  <c r="AD41" i="60" s="1"/>
  <c r="AI37" i="60"/>
  <c r="AI40" i="60" s="1"/>
  <c r="AI41" i="60" s="1"/>
  <c r="AG40" i="60"/>
  <c r="AG41" i="60" s="1"/>
  <c r="AL37" i="60"/>
  <c r="AL40" i="60" s="1"/>
  <c r="AL41" i="60" s="1"/>
  <c r="AJ40" i="60"/>
  <c r="AJ41" i="60" s="1"/>
  <c r="AU37" i="60"/>
  <c r="AU40" i="60" s="1"/>
  <c r="AU41" i="60" s="1"/>
  <c r="AS40" i="60"/>
  <c r="AS41" i="60" s="1"/>
  <c r="AO37" i="60"/>
  <c r="AO40" i="60" s="1"/>
  <c r="AO41" i="60" s="1"/>
  <c r="AM40" i="60"/>
  <c r="AM41" i="60" s="1"/>
  <c r="T37" i="60"/>
  <c r="T40" i="60" s="1"/>
  <c r="T41" i="60" s="1"/>
  <c r="R40" i="60"/>
  <c r="R41" i="60" s="1"/>
  <c r="AX37" i="60"/>
  <c r="AX40" i="60" s="1"/>
  <c r="AX41" i="60" s="1"/>
  <c r="AV40" i="60"/>
  <c r="AV41" i="60" s="1"/>
  <c r="W37" i="60"/>
  <c r="W40" i="60" s="1"/>
  <c r="W41" i="60" s="1"/>
  <c r="U40" i="60"/>
  <c r="U41" i="60" s="1"/>
  <c r="BA37" i="60"/>
  <c r="BA40" i="60" s="1"/>
  <c r="BA41" i="60" s="1"/>
  <c r="AY40" i="60"/>
  <c r="AY41" i="60" s="1"/>
  <c r="Z37" i="60"/>
  <c r="Z40" i="60" s="1"/>
  <c r="Z41" i="60" s="1"/>
  <c r="X40" i="60"/>
  <c r="X41" i="60" s="1"/>
  <c r="AC37" i="60"/>
  <c r="AC40" i="60" s="1"/>
  <c r="AC41" i="60" s="1"/>
  <c r="AA40" i="60"/>
  <c r="AA41" i="60" s="1"/>
  <c r="C36" i="60"/>
  <c r="AH46" i="86" s="1"/>
  <c r="F37" i="60"/>
  <c r="F40" i="60" s="1"/>
  <c r="F41" i="60" s="1"/>
  <c r="N37" i="60"/>
  <c r="N40" i="60" s="1"/>
  <c r="N41" i="60" s="1"/>
  <c r="H37" i="60"/>
  <c r="H40" i="60" s="1"/>
  <c r="H41" i="60" s="1"/>
  <c r="AR37" i="60"/>
  <c r="AR40" i="60" s="1"/>
  <c r="AR41" i="60" s="1"/>
  <c r="AT40" i="41" l="1"/>
  <c r="BS41" i="41"/>
  <c r="BR41" i="41"/>
  <c r="C36" i="65"/>
  <c r="E36" i="65" s="1"/>
  <c r="G36" i="65" s="1"/>
  <c r="B37" i="65"/>
  <c r="D44" i="86"/>
  <c r="F44" i="86" s="1"/>
  <c r="AH21" i="86"/>
  <c r="I44" i="86"/>
  <c r="AH39" i="86"/>
  <c r="D45" i="86"/>
  <c r="F45" i="86" s="1"/>
  <c r="I45" i="86"/>
  <c r="V48" i="86"/>
  <c r="S48" i="86"/>
  <c r="M48" i="86"/>
  <c r="G48" i="86"/>
  <c r="J48" i="86"/>
  <c r="AB48" i="86"/>
  <c r="Y48" i="86"/>
  <c r="P48" i="86"/>
  <c r="AH30" i="86"/>
  <c r="B36" i="42"/>
  <c r="C35" i="42"/>
  <c r="E35" i="42" s="1"/>
  <c r="G35" i="42" s="1"/>
  <c r="GK11" i="41"/>
  <c r="GG11" i="41"/>
  <c r="BM40" i="41"/>
  <c r="BO40" i="41" s="1"/>
  <c r="BM18" i="41"/>
  <c r="BU41" i="41"/>
  <c r="BW41" i="41" s="1"/>
  <c r="Y40" i="41"/>
  <c r="AA40" i="41" s="1"/>
  <c r="BM12" i="41"/>
  <c r="GK12" i="41"/>
  <c r="GM12" i="41" s="1"/>
  <c r="Q40" i="41"/>
  <c r="S40" i="41" s="1"/>
  <c r="CG12" i="41"/>
  <c r="CI12" i="41" s="1"/>
  <c r="GK20" i="41"/>
  <c r="GM20" i="41" s="1"/>
  <c r="CG11" i="41"/>
  <c r="CG18" i="41"/>
  <c r="GG19" i="41"/>
  <c r="GI19" i="41" s="1"/>
  <c r="BM19" i="41"/>
  <c r="BO19" i="41" s="1"/>
  <c r="CG31" i="41"/>
  <c r="CI31" i="41" s="1"/>
  <c r="GG30" i="41"/>
  <c r="GI30" i="41" s="1"/>
  <c r="HA18" i="41"/>
  <c r="CG41" i="41"/>
  <c r="CI41" i="41" s="1"/>
  <c r="BM31" i="41"/>
  <c r="BO31" i="41" s="1"/>
  <c r="HA12" i="41"/>
  <c r="HC12" i="41" s="1"/>
  <c r="HA30" i="41"/>
  <c r="HC30" i="41" s="1"/>
  <c r="GG31" i="41"/>
  <c r="GI31" i="41" s="1"/>
  <c r="GK40" i="41"/>
  <c r="GM40" i="41" s="1"/>
  <c r="GG20" i="41"/>
  <c r="GI20" i="41" s="1"/>
  <c r="GK19" i="41"/>
  <c r="GM19" i="41" s="1"/>
  <c r="HA31" i="41"/>
  <c r="HC31" i="41" s="1"/>
  <c r="HA20" i="41"/>
  <c r="HC20" i="41" s="1"/>
  <c r="GG18" i="41"/>
  <c r="CG20" i="41"/>
  <c r="CI20" i="41" s="1"/>
  <c r="GG41" i="41"/>
  <c r="GI41" i="41" s="1"/>
  <c r="GK18" i="41"/>
  <c r="CG40" i="41"/>
  <c r="CI40" i="41" s="1"/>
  <c r="BM20" i="41"/>
  <c r="BO20" i="41" s="1"/>
  <c r="HA19" i="41"/>
  <c r="HC19" i="41" s="1"/>
  <c r="CG30" i="41"/>
  <c r="CI30" i="41" s="1"/>
  <c r="HA41" i="41"/>
  <c r="HC41" i="41" s="1"/>
  <c r="HA40" i="41"/>
  <c r="HC40" i="41" s="1"/>
  <c r="BM30" i="41"/>
  <c r="BO30" i="41" s="1"/>
  <c r="GK41" i="41"/>
  <c r="GM41" i="41" s="1"/>
  <c r="BU40" i="41"/>
  <c r="BW40" i="41" s="1"/>
  <c r="BM41" i="41"/>
  <c r="BO41" i="41" s="1"/>
  <c r="GK31" i="41"/>
  <c r="GM31" i="41" s="1"/>
  <c r="GK30" i="41"/>
  <c r="GM30" i="41" s="1"/>
  <c r="CG19" i="41"/>
  <c r="CI19" i="41" s="1"/>
  <c r="GG40" i="41"/>
  <c r="GI40" i="41" s="1"/>
  <c r="BQ42" i="41"/>
  <c r="BS42" i="41" s="1"/>
  <c r="BS43" i="41" s="1"/>
  <c r="N36" i="27"/>
  <c r="I41" i="41" s="1"/>
  <c r="K41" i="41" s="1"/>
  <c r="GG37" i="41"/>
  <c r="GI37" i="41" s="1"/>
  <c r="CG32" i="41"/>
  <c r="CI32" i="41" s="1"/>
  <c r="HA37" i="41"/>
  <c r="HC37" i="41" s="1"/>
  <c r="CG37" i="41"/>
  <c r="CI37" i="41" s="1"/>
  <c r="GK38" i="41"/>
  <c r="GM38" i="41" s="1"/>
  <c r="BM28" i="41"/>
  <c r="BO28" i="41" s="1"/>
  <c r="CG38" i="41"/>
  <c r="CI38" i="41" s="1"/>
  <c r="HA38" i="41"/>
  <c r="HC38" i="41" s="1"/>
  <c r="BM38" i="41"/>
  <c r="BO38" i="41" s="1"/>
  <c r="GK37" i="41"/>
  <c r="GM37" i="41" s="1"/>
  <c r="GG33" i="41"/>
  <c r="GI33" i="41" s="1"/>
  <c r="HA15" i="41"/>
  <c r="HC15" i="41" s="1"/>
  <c r="GG22" i="41"/>
  <c r="GI22" i="41" s="1"/>
  <c r="BM15" i="41"/>
  <c r="BO15" i="41" s="1"/>
  <c r="BM39" i="41"/>
  <c r="BO39" i="41" s="1"/>
  <c r="CG15" i="41"/>
  <c r="CI15" i="41" s="1"/>
  <c r="HA39" i="41"/>
  <c r="HC39" i="41" s="1"/>
  <c r="HA21" i="41"/>
  <c r="HC21" i="41" s="1"/>
  <c r="BM33" i="41"/>
  <c r="BO33" i="41" s="1"/>
  <c r="HA42" i="41"/>
  <c r="HC42" i="41" s="1"/>
  <c r="CG33" i="41"/>
  <c r="CI33" i="41" s="1"/>
  <c r="GK28" i="41"/>
  <c r="GM28" i="41" s="1"/>
  <c r="GK33" i="41"/>
  <c r="GM33" i="41" s="1"/>
  <c r="GG15" i="41"/>
  <c r="GI15" i="41" s="1"/>
  <c r="BM22" i="41"/>
  <c r="BO22" i="41" s="1"/>
  <c r="GK32" i="41"/>
  <c r="GM32" i="41" s="1"/>
  <c r="HA32" i="41"/>
  <c r="HC32" i="41" s="1"/>
  <c r="GG23" i="41"/>
  <c r="GI23" i="41" s="1"/>
  <c r="GK42" i="41"/>
  <c r="GM42" i="41" s="1"/>
  <c r="GG28" i="41"/>
  <c r="GI28" i="41" s="1"/>
  <c r="HA28" i="41"/>
  <c r="HC28" i="41" s="1"/>
  <c r="HA22" i="41"/>
  <c r="HC22" i="41" s="1"/>
  <c r="BM21" i="41"/>
  <c r="BO21" i="41" s="1"/>
  <c r="GK36" i="41"/>
  <c r="CG23" i="41"/>
  <c r="CI23" i="41" s="1"/>
  <c r="CG21" i="41"/>
  <c r="CI21" i="41" s="1"/>
  <c r="BM27" i="41"/>
  <c r="CG14" i="41"/>
  <c r="CI14" i="41" s="1"/>
  <c r="CG24" i="41"/>
  <c r="CI24" i="41" s="1"/>
  <c r="BM37" i="41"/>
  <c r="BO37" i="41" s="1"/>
  <c r="BM42" i="41"/>
  <c r="BO42" i="41" s="1"/>
  <c r="HA33" i="41"/>
  <c r="HC33" i="41" s="1"/>
  <c r="BM29" i="41"/>
  <c r="BO29" i="41" s="1"/>
  <c r="GK15" i="41"/>
  <c r="GM15" i="41" s="1"/>
  <c r="GG42" i="41"/>
  <c r="GI42" i="41" s="1"/>
  <c r="HA36" i="41"/>
  <c r="BM32" i="41"/>
  <c r="BO32" i="41" s="1"/>
  <c r="GG24" i="41"/>
  <c r="GI24" i="41" s="1"/>
  <c r="CG36" i="41"/>
  <c r="GG38" i="41"/>
  <c r="GI38" i="41" s="1"/>
  <c r="GG39" i="41"/>
  <c r="GI39" i="41" s="1"/>
  <c r="GG27" i="41"/>
  <c r="CG28" i="41"/>
  <c r="CI28" i="41" s="1"/>
  <c r="BM23" i="41"/>
  <c r="BO23" i="41" s="1"/>
  <c r="GK24" i="41"/>
  <c r="GM24" i="41" s="1"/>
  <c r="GK23" i="41"/>
  <c r="GM23" i="41" s="1"/>
  <c r="BM24" i="41"/>
  <c r="BO24" i="41" s="1"/>
  <c r="HA29" i="41"/>
  <c r="HC29" i="41" s="1"/>
  <c r="HA27" i="41"/>
  <c r="CG29" i="41"/>
  <c r="CI29" i="41" s="1"/>
  <c r="GG21" i="41"/>
  <c r="GI21" i="41" s="1"/>
  <c r="CG42" i="41"/>
  <c r="CI42" i="41" s="1"/>
  <c r="CG22" i="41"/>
  <c r="CI22" i="41" s="1"/>
  <c r="GK29" i="41"/>
  <c r="GM29" i="41" s="1"/>
  <c r="GG36" i="41"/>
  <c r="CG39" i="41"/>
  <c r="CI39" i="41" s="1"/>
  <c r="GK39" i="41"/>
  <c r="GM39" i="41" s="1"/>
  <c r="CG27" i="41"/>
  <c r="GK22" i="41"/>
  <c r="GM22" i="41" s="1"/>
  <c r="BM36" i="41"/>
  <c r="GK27" i="41"/>
  <c r="HA23" i="41"/>
  <c r="HC23" i="41" s="1"/>
  <c r="GG32" i="41"/>
  <c r="GI32" i="41" s="1"/>
  <c r="GG29" i="41"/>
  <c r="GI29" i="41" s="1"/>
  <c r="HA24" i="41"/>
  <c r="HC24" i="41" s="1"/>
  <c r="GK21" i="41"/>
  <c r="GM21" i="41" s="1"/>
  <c r="N35" i="27"/>
  <c r="I40" i="41" s="1"/>
  <c r="K40" i="41" s="1"/>
  <c r="E35" i="125"/>
  <c r="G35" i="125" s="1"/>
  <c r="B37" i="16"/>
  <c r="W35" i="27" s="1"/>
  <c r="AO40" i="41" s="1"/>
  <c r="AQ40" i="41" s="1"/>
  <c r="C36" i="16"/>
  <c r="E36" i="16" s="1"/>
  <c r="G36" i="16" s="1"/>
  <c r="B36" i="85"/>
  <c r="C35" i="85"/>
  <c r="E35" i="85" s="1"/>
  <c r="G35" i="85" s="1"/>
  <c r="C36" i="117"/>
  <c r="E36" i="117" s="1"/>
  <c r="G36" i="117" s="1"/>
  <c r="B37" i="117"/>
  <c r="C36" i="24"/>
  <c r="E36" i="24" s="1"/>
  <c r="G36" i="24" s="1"/>
  <c r="B37" i="24"/>
  <c r="V38" i="27" s="1"/>
  <c r="B36" i="109"/>
  <c r="C35" i="109"/>
  <c r="E35" i="109" s="1"/>
  <c r="G35" i="109" s="1"/>
  <c r="B36" i="67"/>
  <c r="C35" i="67"/>
  <c r="E35" i="67" s="1"/>
  <c r="G35" i="67" s="1"/>
  <c r="C35" i="111"/>
  <c r="E35" i="111" s="1"/>
  <c r="G35" i="111" s="1"/>
  <c r="B36" i="111"/>
  <c r="C36" i="48"/>
  <c r="E36" i="48" s="1"/>
  <c r="G36" i="48" s="1"/>
  <c r="B37" i="48"/>
  <c r="P37" i="27"/>
  <c r="C36" i="50"/>
  <c r="E36" i="50" s="1"/>
  <c r="G36" i="50" s="1"/>
  <c r="B37" i="50"/>
  <c r="B38" i="50" s="1"/>
  <c r="C38" i="50" s="1"/>
  <c r="E38" i="50" s="1"/>
  <c r="G38" i="50" s="1"/>
  <c r="B37" i="17"/>
  <c r="C36" i="17"/>
  <c r="E36" i="17" s="1"/>
  <c r="G36" i="17" s="1"/>
  <c r="B35" i="38"/>
  <c r="C35" i="119"/>
  <c r="E35" i="119" s="1"/>
  <c r="G35" i="119" s="1"/>
  <c r="B36" i="119"/>
  <c r="B37" i="119" s="1"/>
  <c r="C37" i="119" s="1"/>
  <c r="E37" i="119" s="1"/>
  <c r="G37" i="119" s="1"/>
  <c r="B36" i="94"/>
  <c r="C35" i="94"/>
  <c r="E35" i="94" s="1"/>
  <c r="G35" i="94" s="1"/>
  <c r="C36" i="121"/>
  <c r="E36" i="121" s="1"/>
  <c r="G36" i="121" s="1"/>
  <c r="B37" i="121"/>
  <c r="BG35" i="27" s="1"/>
  <c r="EW40" i="41" s="1"/>
  <c r="EY40" i="41" s="1"/>
  <c r="C35" i="57"/>
  <c r="E35" i="57" s="1"/>
  <c r="G35" i="57" s="1"/>
  <c r="B36" i="57"/>
  <c r="B36" i="88"/>
  <c r="C35" i="88"/>
  <c r="E35" i="88" s="1"/>
  <c r="G35" i="88" s="1"/>
  <c r="B36" i="124"/>
  <c r="C35" i="124"/>
  <c r="E35" i="124" s="1"/>
  <c r="G35" i="124" s="1"/>
  <c r="B36" i="21"/>
  <c r="C35" i="21"/>
  <c r="E35" i="21" s="1"/>
  <c r="G35" i="21" s="1"/>
  <c r="B36" i="107"/>
  <c r="C35" i="107"/>
  <c r="E35" i="107" s="1"/>
  <c r="G35" i="107" s="1"/>
  <c r="B38" i="43"/>
  <c r="C37" i="43"/>
  <c r="E37" i="43" s="1"/>
  <c r="G37" i="43" s="1"/>
  <c r="B36" i="112"/>
  <c r="C35" i="112"/>
  <c r="E35" i="112" s="1"/>
  <c r="G35" i="112" s="1"/>
  <c r="B37" i="19"/>
  <c r="C37" i="19" s="1"/>
  <c r="E37" i="19" s="1"/>
  <c r="G37" i="19" s="1"/>
  <c r="C36" i="19"/>
  <c r="E36" i="19" s="1"/>
  <c r="G36" i="19" s="1"/>
  <c r="N37" i="27"/>
  <c r="I42" i="41" s="1"/>
  <c r="K42" i="41" s="1"/>
  <c r="C36" i="125"/>
  <c r="B37" i="125"/>
  <c r="BH38" i="27" s="1"/>
  <c r="C35" i="80"/>
  <c r="E35" i="80" s="1"/>
  <c r="G35" i="80" s="1"/>
  <c r="B36" i="80"/>
  <c r="B36" i="77"/>
  <c r="B37" i="77" s="1"/>
  <c r="C37" i="77" s="1"/>
  <c r="E37" i="77" s="1"/>
  <c r="G37" i="77" s="1"/>
  <c r="C35" i="77"/>
  <c r="E35" i="77" s="1"/>
  <c r="G35" i="77" s="1"/>
  <c r="U35" i="27"/>
  <c r="AG40" i="41" s="1"/>
  <c r="AI40" i="41" s="1"/>
  <c r="C36" i="53"/>
  <c r="E36" i="53" s="1"/>
  <c r="G36" i="53" s="1"/>
  <c r="B37" i="53"/>
  <c r="C37" i="53" s="1"/>
  <c r="E37" i="53" s="1"/>
  <c r="G37" i="53" s="1"/>
  <c r="AJ46" i="86"/>
  <c r="G35" i="44"/>
  <c r="C35" i="61"/>
  <c r="E35" i="61" s="1"/>
  <c r="G35" i="61" s="1"/>
  <c r="B36" i="61"/>
  <c r="AJ44" i="86"/>
  <c r="C35" i="91"/>
  <c r="E35" i="91" s="1"/>
  <c r="G35" i="91" s="1"/>
  <c r="B36" i="91"/>
  <c r="AJ25" i="86"/>
  <c r="E46" i="86"/>
  <c r="C37" i="22"/>
  <c r="E37" i="22" s="1"/>
  <c r="G37" i="22" s="1"/>
  <c r="R36" i="27"/>
  <c r="Y41" i="41" s="1"/>
  <c r="AA41" i="41" s="1"/>
  <c r="AJ32" i="86"/>
  <c r="R37" i="27"/>
  <c r="C37" i="14"/>
  <c r="E37" i="14" s="1"/>
  <c r="G37" i="14" s="1"/>
  <c r="P36" i="27"/>
  <c r="Q41" i="41" s="1"/>
  <c r="S41" i="41" s="1"/>
  <c r="AJ37" i="86"/>
  <c r="BR38" i="27"/>
  <c r="GG45" i="41" s="1"/>
  <c r="AJ38" i="27"/>
  <c r="CG45" i="41" s="1"/>
  <c r="C36" i="75"/>
  <c r="B37" i="75"/>
  <c r="C37" i="75" s="1"/>
  <c r="B36" i="95"/>
  <c r="C35" i="95"/>
  <c r="E35" i="95" s="1"/>
  <c r="G35" i="95" s="1"/>
  <c r="AS37" i="27"/>
  <c r="C37" i="8"/>
  <c r="E37" i="8" s="1"/>
  <c r="E36" i="8"/>
  <c r="AS36" i="27"/>
  <c r="CW41" i="41" s="1"/>
  <c r="CY41" i="41" s="1"/>
  <c r="AJ28" i="86"/>
  <c r="C37" i="64"/>
  <c r="E37" i="64" s="1"/>
  <c r="G37" i="64" s="1"/>
  <c r="U36" i="27"/>
  <c r="AG41" i="41" s="1"/>
  <c r="AI41" i="41" s="1"/>
  <c r="AJ16" i="86"/>
  <c r="C37" i="66"/>
  <c r="E37" i="66" s="1"/>
  <c r="G37" i="66" s="1"/>
  <c r="B38" i="66"/>
  <c r="BV38" i="27" s="1"/>
  <c r="AJ35" i="86"/>
  <c r="E36" i="75"/>
  <c r="G35" i="75"/>
  <c r="AJ43" i="86"/>
  <c r="AJ19" i="86"/>
  <c r="AJ17" i="86"/>
  <c r="AJ18" i="86"/>
  <c r="AJ36" i="86"/>
  <c r="B37" i="46"/>
  <c r="BL38" i="27" s="1"/>
  <c r="C36" i="46"/>
  <c r="E36" i="46" s="1"/>
  <c r="G36" i="46" s="1"/>
  <c r="C36" i="44"/>
  <c r="E36" i="44"/>
  <c r="B37" i="44"/>
  <c r="AW36" i="27" s="1"/>
  <c r="DM41" i="41" s="1"/>
  <c r="DO41" i="41" s="1"/>
  <c r="AJ27" i="86"/>
  <c r="AJ34" i="86"/>
  <c r="AJ45" i="86"/>
  <c r="AJ23" i="86"/>
  <c r="AJ26" i="86"/>
  <c r="AJ41" i="86"/>
  <c r="AS35" i="27"/>
  <c r="CW40" i="41" s="1"/>
  <c r="CY40" i="41" s="1"/>
  <c r="Z47" i="86"/>
  <c r="N47" i="86"/>
  <c r="O47" i="86" s="1"/>
  <c r="K47" i="86"/>
  <c r="K48" i="86" s="1"/>
  <c r="Q47" i="86"/>
  <c r="R47" i="86" s="1"/>
  <c r="R48" i="86" s="1"/>
  <c r="H47" i="86"/>
  <c r="I47" i="86" s="1"/>
  <c r="I48" i="86" s="1"/>
  <c r="AA46" i="86"/>
  <c r="T47" i="86"/>
  <c r="B36" i="128"/>
  <c r="C35" i="128"/>
  <c r="E35" i="128" s="1"/>
  <c r="G35" i="128" s="1"/>
  <c r="W47" i="86"/>
  <c r="AC47" i="86"/>
  <c r="AC48" i="86" s="1"/>
  <c r="W50" i="86"/>
  <c r="T50" i="86"/>
  <c r="V50" i="86"/>
  <c r="C50" i="86"/>
  <c r="S50" i="86"/>
  <c r="Q50" i="86"/>
  <c r="P50" i="86"/>
  <c r="K50" i="86"/>
  <c r="J50" i="86"/>
  <c r="AC50" i="86"/>
  <c r="N50" i="86"/>
  <c r="M50" i="86"/>
  <c r="AB50" i="86"/>
  <c r="Z50" i="86"/>
  <c r="Y50" i="86"/>
  <c r="H50" i="86"/>
  <c r="AI50" i="86"/>
  <c r="G50" i="86"/>
  <c r="D47" i="86"/>
  <c r="BX38" i="27"/>
  <c r="HA45" i="41" s="1"/>
  <c r="U38" i="27"/>
  <c r="S38" i="27"/>
  <c r="AP38" i="27"/>
  <c r="AP40" i="27" s="1"/>
  <c r="P38" i="27"/>
  <c r="AN38" i="27"/>
  <c r="AN40" i="27" s="1"/>
  <c r="R38" i="27"/>
  <c r="AM38" i="27"/>
  <c r="AM40" i="27" s="1"/>
  <c r="AL38" i="27"/>
  <c r="AL40" i="27" s="1"/>
  <c r="AC38" i="27"/>
  <c r="BM45" i="41" s="1"/>
  <c r="AS38" i="27"/>
  <c r="AE38" i="27"/>
  <c r="BT38" i="27"/>
  <c r="GK45" i="41" s="1"/>
  <c r="BS38" i="27"/>
  <c r="N38" i="27"/>
  <c r="I45" i="41" s="1"/>
  <c r="AD38" i="27"/>
  <c r="AD40" i="27" s="1"/>
  <c r="E33" i="60"/>
  <c r="E24" i="60"/>
  <c r="E35" i="60"/>
  <c r="G39" i="123"/>
  <c r="G40" i="123" s="1"/>
  <c r="E12" i="60"/>
  <c r="E15" i="60"/>
  <c r="E13" i="60"/>
  <c r="E16" i="60"/>
  <c r="E25" i="60"/>
  <c r="E14" i="60"/>
  <c r="E17" i="60"/>
  <c r="E26" i="60"/>
  <c r="E20" i="60"/>
  <c r="E31" i="60"/>
  <c r="E30" i="60"/>
  <c r="E36" i="60"/>
  <c r="E34" i="60"/>
  <c r="E28" i="60"/>
  <c r="E22" i="60"/>
  <c r="E29" i="60"/>
  <c r="E27" i="60"/>
  <c r="E23" i="60"/>
  <c r="E32" i="60"/>
  <c r="E21" i="60"/>
  <c r="E19" i="60"/>
  <c r="E18" i="60"/>
  <c r="B36" i="96"/>
  <c r="C35" i="96"/>
  <c r="E35" i="96" s="1"/>
  <c r="G35" i="96" s="1"/>
  <c r="C35" i="70"/>
  <c r="E35" i="70" s="1"/>
  <c r="G35" i="70" s="1"/>
  <c r="B36" i="70"/>
  <c r="B36" i="81"/>
  <c r="C35" i="81"/>
  <c r="E35" i="81" s="1"/>
  <c r="G35" i="81" s="1"/>
  <c r="C35" i="51"/>
  <c r="E35" i="51" s="1"/>
  <c r="G35" i="51" s="1"/>
  <c r="B36" i="51"/>
  <c r="B36" i="82"/>
  <c r="C35" i="82"/>
  <c r="E35" i="82" s="1"/>
  <c r="G35" i="82" s="1"/>
  <c r="C35" i="90"/>
  <c r="E35" i="90" s="1"/>
  <c r="G35" i="90" s="1"/>
  <c r="B36" i="90"/>
  <c r="B36" i="25"/>
  <c r="C35" i="25"/>
  <c r="E35" i="25" s="1"/>
  <c r="G35" i="25" s="1"/>
  <c r="C35" i="76"/>
  <c r="E35" i="76" s="1"/>
  <c r="G35" i="76" s="1"/>
  <c r="B36" i="76"/>
  <c r="E21" i="93"/>
  <c r="B21" i="93"/>
  <c r="B36" i="84"/>
  <c r="C35" i="84"/>
  <c r="E35" i="84" s="1"/>
  <c r="G35" i="84" s="1"/>
  <c r="B36" i="36"/>
  <c r="C35" i="36"/>
  <c r="E35" i="36" s="1"/>
  <c r="G35" i="36" s="1"/>
  <c r="B35" i="73"/>
  <c r="C34" i="73"/>
  <c r="E34" i="73" s="1"/>
  <c r="G34" i="73" s="1"/>
  <c r="B36" i="104"/>
  <c r="C35" i="104"/>
  <c r="E35" i="104" s="1"/>
  <c r="G35" i="104" s="1"/>
  <c r="C35" i="3"/>
  <c r="E35" i="3" s="1"/>
  <c r="G35" i="3" s="1"/>
  <c r="B36" i="3"/>
  <c r="B36" i="110"/>
  <c r="C35" i="110"/>
  <c r="E35" i="110" s="1"/>
  <c r="G35" i="110" s="1"/>
  <c r="B36" i="83"/>
  <c r="C35" i="83"/>
  <c r="E35" i="83" s="1"/>
  <c r="G35" i="83" s="1"/>
  <c r="C34" i="38"/>
  <c r="E34" i="38" s="1"/>
  <c r="G34" i="38" s="1"/>
  <c r="G34" i="75"/>
  <c r="E21" i="92"/>
  <c r="B21" i="92"/>
  <c r="G40" i="48"/>
  <c r="G41" i="48" s="1"/>
  <c r="B35" i="69"/>
  <c r="C34" i="69"/>
  <c r="E34" i="69" s="1"/>
  <c r="G34" i="69" s="1"/>
  <c r="C35" i="71"/>
  <c r="E35" i="71" s="1"/>
  <c r="G35" i="71" s="1"/>
  <c r="B36" i="71"/>
  <c r="C37" i="60"/>
  <c r="AH47" i="86" s="1"/>
  <c r="AJ47" i="86" s="1"/>
  <c r="BQ45" i="41" l="1"/>
  <c r="BR45" i="41" s="1"/>
  <c r="BR46" i="41" s="1"/>
  <c r="M38" i="27"/>
  <c r="C37" i="65"/>
  <c r="E37" i="65" s="1"/>
  <c r="G37" i="65" s="1"/>
  <c r="AQ17" i="27"/>
  <c r="AQ25" i="27"/>
  <c r="AQ13" i="27"/>
  <c r="AQ24" i="27"/>
  <c r="AQ32" i="27"/>
  <c r="AQ14" i="27"/>
  <c r="AQ10" i="27"/>
  <c r="AQ11" i="27"/>
  <c r="AQ37" i="27"/>
  <c r="AQ20" i="27"/>
  <c r="AQ22" i="27"/>
  <c r="AQ15" i="27"/>
  <c r="AQ8" i="27"/>
  <c r="AQ19" i="27"/>
  <c r="AQ21" i="27"/>
  <c r="AQ18" i="27"/>
  <c r="AQ34" i="27"/>
  <c r="AQ35" i="27"/>
  <c r="AQ23" i="27"/>
  <c r="AQ36" i="27"/>
  <c r="AQ27" i="27"/>
  <c r="AQ28" i="27"/>
  <c r="AQ30" i="27"/>
  <c r="AQ16" i="27"/>
  <c r="AQ29" i="27"/>
  <c r="AQ9" i="27"/>
  <c r="AQ12" i="27"/>
  <c r="AQ33" i="27"/>
  <c r="AQ31" i="27"/>
  <c r="AQ26" i="27"/>
  <c r="AQ38" i="27"/>
  <c r="AJ39" i="86"/>
  <c r="AH48" i="86"/>
  <c r="D48" i="86"/>
  <c r="AJ48" i="86"/>
  <c r="AI54" i="86"/>
  <c r="AI51" i="86"/>
  <c r="AI53" i="86" s="1"/>
  <c r="U47" i="86"/>
  <c r="U48" i="86" s="1"/>
  <c r="T48" i="86"/>
  <c r="K54" i="86"/>
  <c r="K51" i="86"/>
  <c r="K53" i="86" s="1"/>
  <c r="H54" i="86"/>
  <c r="H51" i="86"/>
  <c r="AC51" i="86"/>
  <c r="AC53" i="86" s="1"/>
  <c r="AC54" i="86"/>
  <c r="Q51" i="86"/>
  <c r="Q54" i="86"/>
  <c r="Z51" i="86"/>
  <c r="Z54" i="86"/>
  <c r="AA47" i="86"/>
  <c r="AA48" i="86" s="1"/>
  <c r="Z48" i="86"/>
  <c r="H48" i="86"/>
  <c r="W51" i="86"/>
  <c r="W54" i="86"/>
  <c r="X47" i="86"/>
  <c r="X48" i="86" s="1"/>
  <c r="W48" i="86"/>
  <c r="N54" i="86"/>
  <c r="N51" i="86"/>
  <c r="N48" i="86"/>
  <c r="T51" i="86"/>
  <c r="T54" i="86"/>
  <c r="Q48" i="86"/>
  <c r="V51" i="86"/>
  <c r="V53" i="86" s="1"/>
  <c r="V54" i="86"/>
  <c r="S51" i="86"/>
  <c r="S53" i="86" s="1"/>
  <c r="S54" i="86"/>
  <c r="P51" i="86"/>
  <c r="P53" i="86" s="1"/>
  <c r="P54" i="86"/>
  <c r="J51" i="86"/>
  <c r="J53" i="86" s="1"/>
  <c r="J54" i="86"/>
  <c r="AB51" i="86"/>
  <c r="AB53" i="86" s="1"/>
  <c r="AB54" i="86"/>
  <c r="Y51" i="86"/>
  <c r="Y53" i="86" s="1"/>
  <c r="Y54" i="86"/>
  <c r="M51" i="86"/>
  <c r="M53" i="86" s="1"/>
  <c r="M54" i="86"/>
  <c r="G51" i="86"/>
  <c r="G53" i="86" s="1"/>
  <c r="G54" i="86"/>
  <c r="F46" i="86"/>
  <c r="O48" i="86"/>
  <c r="AJ30" i="86"/>
  <c r="AJ21" i="86"/>
  <c r="C36" i="42"/>
  <c r="E36" i="42" s="1"/>
  <c r="G36" i="42" s="1"/>
  <c r="B37" i="42"/>
  <c r="GI18" i="41"/>
  <c r="GI25" i="41" s="1"/>
  <c r="GG25" i="41"/>
  <c r="HC27" i="41"/>
  <c r="HC34" i="41" s="1"/>
  <c r="HA34" i="41"/>
  <c r="BO12" i="41"/>
  <c r="CI11" i="41"/>
  <c r="CI16" i="41" s="1"/>
  <c r="CG16" i="41"/>
  <c r="BM34" i="41"/>
  <c r="BO27" i="41"/>
  <c r="BO34" i="41" s="1"/>
  <c r="HC45" i="41"/>
  <c r="HC46" i="41" s="1"/>
  <c r="HA46" i="41"/>
  <c r="BO18" i="41"/>
  <c r="BO25" i="41" s="1"/>
  <c r="BM25" i="41"/>
  <c r="CG25" i="41"/>
  <c r="CI18" i="41"/>
  <c r="CI25" i="41" s="1"/>
  <c r="GI11" i="41"/>
  <c r="GM18" i="41"/>
  <c r="GM25" i="41" s="1"/>
  <c r="GK25" i="41"/>
  <c r="GM11" i="41"/>
  <c r="GI27" i="41"/>
  <c r="GI34" i="41" s="1"/>
  <c r="GG34" i="41"/>
  <c r="GM45" i="41"/>
  <c r="GM46" i="41" s="1"/>
  <c r="GK46" i="41"/>
  <c r="CI45" i="41"/>
  <c r="CI46" i="41" s="1"/>
  <c r="CG46" i="41"/>
  <c r="GM27" i="41"/>
  <c r="GM34" i="41" s="1"/>
  <c r="GK34" i="41"/>
  <c r="GG46" i="41"/>
  <c r="GI45" i="41"/>
  <c r="GI46" i="41" s="1"/>
  <c r="BO36" i="41"/>
  <c r="BO43" i="41" s="1"/>
  <c r="BM43" i="41"/>
  <c r="HC18" i="41"/>
  <c r="HC25" i="41" s="1"/>
  <c r="HA25" i="41"/>
  <c r="HC36" i="41"/>
  <c r="HC43" i="41" s="1"/>
  <c r="HA43" i="41"/>
  <c r="CG43" i="41"/>
  <c r="CI36" i="41"/>
  <c r="CI43" i="41" s="1"/>
  <c r="GK43" i="41"/>
  <c r="GM36" i="41"/>
  <c r="GM43" i="41" s="1"/>
  <c r="CI27" i="41"/>
  <c r="CI34" i="41" s="1"/>
  <c r="CG34" i="41"/>
  <c r="GI36" i="41"/>
  <c r="GI43" i="41" s="1"/>
  <c r="GG43" i="41"/>
  <c r="I46" i="41"/>
  <c r="K45" i="41"/>
  <c r="K46" i="41" s="1"/>
  <c r="BO45" i="41"/>
  <c r="BO46" i="41" s="1"/>
  <c r="BM46" i="41"/>
  <c r="BQ43" i="41"/>
  <c r="CG49" i="41"/>
  <c r="Z41" i="41"/>
  <c r="AH40" i="41"/>
  <c r="CX40" i="41"/>
  <c r="J40" i="41"/>
  <c r="DN41" i="41"/>
  <c r="R41" i="41"/>
  <c r="CX41" i="41"/>
  <c r="AH41" i="41"/>
  <c r="CH41" i="41"/>
  <c r="HB12" i="41"/>
  <c r="GH41" i="41"/>
  <c r="GL12" i="41"/>
  <c r="GL41" i="41"/>
  <c r="GH19" i="41"/>
  <c r="CH11" i="41"/>
  <c r="CH40" i="41"/>
  <c r="CH31" i="41"/>
  <c r="BN20" i="41"/>
  <c r="BN31" i="41"/>
  <c r="BN18" i="41"/>
  <c r="GL18" i="41"/>
  <c r="BV41" i="41"/>
  <c r="GL31" i="41"/>
  <c r="BV40" i="41"/>
  <c r="GH31" i="41"/>
  <c r="GH30" i="41"/>
  <c r="BN30" i="41"/>
  <c r="HB20" i="41"/>
  <c r="HB30" i="41"/>
  <c r="BN12" i="41"/>
  <c r="HB19" i="41"/>
  <c r="J41" i="41"/>
  <c r="BN19" i="41"/>
  <c r="EX40" i="41"/>
  <c r="GH18" i="41"/>
  <c r="CH18" i="41"/>
  <c r="HB41" i="41"/>
  <c r="GL40" i="41"/>
  <c r="CH19" i="41"/>
  <c r="BN40" i="41"/>
  <c r="GL11" i="41"/>
  <c r="GL19" i="41"/>
  <c r="HB40" i="41"/>
  <c r="GL20" i="41"/>
  <c r="GH11" i="41"/>
  <c r="R40" i="41"/>
  <c r="AP40" i="41"/>
  <c r="CH12" i="41"/>
  <c r="HB18" i="41"/>
  <c r="HB31" i="41"/>
  <c r="GL30" i="41"/>
  <c r="BN41" i="41"/>
  <c r="CH30" i="41"/>
  <c r="CH20" i="41"/>
  <c r="GH40" i="41"/>
  <c r="GH20" i="41"/>
  <c r="Z40" i="41"/>
  <c r="BR42" i="41"/>
  <c r="BR43" i="41" s="1"/>
  <c r="CH39" i="41"/>
  <c r="BN37" i="41"/>
  <c r="GH27" i="41"/>
  <c r="GH22" i="41"/>
  <c r="CH28" i="41"/>
  <c r="BN21" i="41"/>
  <c r="GL29" i="41"/>
  <c r="HB22" i="41"/>
  <c r="GH24" i="41"/>
  <c r="CH37" i="41"/>
  <c r="HB23" i="41"/>
  <c r="GL36" i="41"/>
  <c r="HB39" i="41"/>
  <c r="BN39" i="41"/>
  <c r="BN15" i="41"/>
  <c r="HB24" i="41"/>
  <c r="BN24" i="41"/>
  <c r="GL24" i="41"/>
  <c r="HB33" i="41"/>
  <c r="HB37" i="41"/>
  <c r="CH24" i="41"/>
  <c r="CH15" i="41"/>
  <c r="BN38" i="41"/>
  <c r="GL42" i="41"/>
  <c r="HB15" i="41"/>
  <c r="GH29" i="41"/>
  <c r="HB36" i="41"/>
  <c r="GL15" i="41"/>
  <c r="CH21" i="41"/>
  <c r="HB42" i="41"/>
  <c r="GL45" i="41"/>
  <c r="GL46" i="41" s="1"/>
  <c r="GL39" i="41"/>
  <c r="GL23" i="41"/>
  <c r="BN42" i="41"/>
  <c r="GH37" i="41"/>
  <c r="BN29" i="41"/>
  <c r="GH21" i="41"/>
  <c r="CH36" i="41"/>
  <c r="GH39" i="41"/>
  <c r="BN36" i="41"/>
  <c r="T38" i="27"/>
  <c r="GH45" i="41"/>
  <c r="GH46" i="41" s="1"/>
  <c r="GL22" i="41"/>
  <c r="GH36" i="41"/>
  <c r="CH42" i="41"/>
  <c r="HB29" i="41"/>
  <c r="BN23" i="41"/>
  <c r="GH38" i="41"/>
  <c r="CH14" i="41"/>
  <c r="CH32" i="41"/>
  <c r="BN22" i="41"/>
  <c r="CH29" i="41"/>
  <c r="GH23" i="41"/>
  <c r="GH32" i="41"/>
  <c r="HB28" i="41"/>
  <c r="HB45" i="41"/>
  <c r="HB46" i="41" s="1"/>
  <c r="BN27" i="41"/>
  <c r="GL27" i="41"/>
  <c r="GH15" i="41"/>
  <c r="GL38" i="41"/>
  <c r="BN32" i="41"/>
  <c r="GL21" i="41"/>
  <c r="GH42" i="41"/>
  <c r="BN33" i="41"/>
  <c r="CH38" i="41"/>
  <c r="CH22" i="41"/>
  <c r="BN28" i="41"/>
  <c r="CH23" i="41"/>
  <c r="BN45" i="41"/>
  <c r="BN46" i="41" s="1"/>
  <c r="CH27" i="41"/>
  <c r="HB21" i="41"/>
  <c r="HB27" i="41"/>
  <c r="HB38" i="41"/>
  <c r="GL32" i="41"/>
  <c r="GL33" i="41"/>
  <c r="GH33" i="41"/>
  <c r="CH33" i="41"/>
  <c r="GH28" i="41"/>
  <c r="HB32" i="41"/>
  <c r="CH45" i="41"/>
  <c r="CH46" i="41" s="1"/>
  <c r="GL28" i="41"/>
  <c r="GL37" i="41"/>
  <c r="W38" i="27"/>
  <c r="AW35" i="27"/>
  <c r="DM40" i="41" s="1"/>
  <c r="DO40" i="41" s="1"/>
  <c r="C36" i="21"/>
  <c r="E36" i="21" s="1"/>
  <c r="G36" i="21" s="1"/>
  <c r="B37" i="21"/>
  <c r="C37" i="21" s="1"/>
  <c r="E37" i="21" s="1"/>
  <c r="G37" i="21" s="1"/>
  <c r="AT38" i="27"/>
  <c r="AI38" i="27"/>
  <c r="AU38" i="27"/>
  <c r="AU36" i="27"/>
  <c r="DE41" i="41" s="1"/>
  <c r="DG41" i="41" s="1"/>
  <c r="AW38" i="27"/>
  <c r="C36" i="124"/>
  <c r="E36" i="124" s="1"/>
  <c r="G36" i="124" s="1"/>
  <c r="B37" i="124"/>
  <c r="AR36" i="27" s="1"/>
  <c r="CO41" i="41" s="1"/>
  <c r="CQ41" i="41" s="1"/>
  <c r="C36" i="88"/>
  <c r="E36" i="88" s="1"/>
  <c r="G36" i="88" s="1"/>
  <c r="B37" i="88"/>
  <c r="C37" i="88" s="1"/>
  <c r="E37" i="88" s="1"/>
  <c r="G37" i="88" s="1"/>
  <c r="C37" i="17"/>
  <c r="E37" i="17" s="1"/>
  <c r="G37" i="17" s="1"/>
  <c r="O20" i="27"/>
  <c r="C37" i="121"/>
  <c r="E37" i="121" s="1"/>
  <c r="G37" i="121" s="1"/>
  <c r="BG36" i="27"/>
  <c r="EW41" i="41" s="1"/>
  <c r="EY41" i="41" s="1"/>
  <c r="BG37" i="27"/>
  <c r="C37" i="48"/>
  <c r="E37" i="48" s="1"/>
  <c r="G37" i="48" s="1"/>
  <c r="X36" i="27"/>
  <c r="AS41" i="41" s="1"/>
  <c r="AU41" i="41" s="1"/>
  <c r="X37" i="27"/>
  <c r="C36" i="57"/>
  <c r="E36" i="57" s="1"/>
  <c r="G36" i="57" s="1"/>
  <c r="B37" i="57"/>
  <c r="B37" i="85"/>
  <c r="BC36" i="27" s="1"/>
  <c r="EG41" i="41" s="1"/>
  <c r="EI41" i="41" s="1"/>
  <c r="C36" i="85"/>
  <c r="E36" i="85" s="1"/>
  <c r="G36" i="85" s="1"/>
  <c r="C37" i="50"/>
  <c r="E37" i="50" s="1"/>
  <c r="G37" i="50" s="1"/>
  <c r="BI35" i="27"/>
  <c r="FA40" i="41" s="1"/>
  <c r="FC40" i="41" s="1"/>
  <c r="BI37" i="27"/>
  <c r="BI36" i="27"/>
  <c r="FA41" i="41" s="1"/>
  <c r="FC41" i="41" s="1"/>
  <c r="C37" i="117"/>
  <c r="E37" i="117" s="1"/>
  <c r="G37" i="117" s="1"/>
  <c r="BF36" i="27"/>
  <c r="ES41" i="41" s="1"/>
  <c r="EU41" i="41" s="1"/>
  <c r="C36" i="111"/>
  <c r="E36" i="111" s="1"/>
  <c r="G36" i="111" s="1"/>
  <c r="B37" i="111"/>
  <c r="BE37" i="27" s="1"/>
  <c r="W36" i="27"/>
  <c r="AO41" i="41" s="1"/>
  <c r="AQ41" i="41" s="1"/>
  <c r="W31" i="27"/>
  <c r="C36" i="112"/>
  <c r="E36" i="112" s="1"/>
  <c r="G36" i="112" s="1"/>
  <c r="B37" i="112"/>
  <c r="BD37" i="27" s="1"/>
  <c r="AU35" i="27"/>
  <c r="DE40" i="41" s="1"/>
  <c r="DG40" i="41" s="1"/>
  <c r="BH37" i="27"/>
  <c r="BH36" i="27"/>
  <c r="BA41" i="41" s="1"/>
  <c r="BC41" i="41" s="1"/>
  <c r="C37" i="125"/>
  <c r="BH35" i="27"/>
  <c r="BA40" i="41" s="1"/>
  <c r="BC40" i="41" s="1"/>
  <c r="C38" i="43"/>
  <c r="E38" i="43" s="1"/>
  <c r="G38" i="43" s="1"/>
  <c r="BG38" i="27"/>
  <c r="AT37" i="27"/>
  <c r="E36" i="125"/>
  <c r="G36" i="125" s="1"/>
  <c r="X38" i="27"/>
  <c r="C36" i="107"/>
  <c r="E36" i="107" s="1"/>
  <c r="G36" i="107" s="1"/>
  <c r="B37" i="107"/>
  <c r="Y37" i="27" s="1"/>
  <c r="C35" i="38"/>
  <c r="E35" i="38" s="1"/>
  <c r="G35" i="38" s="1"/>
  <c r="B36" i="38"/>
  <c r="C37" i="16"/>
  <c r="E37" i="16" s="1"/>
  <c r="G37" i="16" s="1"/>
  <c r="G39" i="16" s="1"/>
  <c r="G40" i="16" s="1"/>
  <c r="W37" i="27"/>
  <c r="C36" i="119"/>
  <c r="E36" i="119" s="1"/>
  <c r="G36" i="119" s="1"/>
  <c r="T37" i="27"/>
  <c r="T35" i="27"/>
  <c r="AC40" i="41" s="1"/>
  <c r="AE40" i="41" s="1"/>
  <c r="T36" i="27"/>
  <c r="AC41" i="41" s="1"/>
  <c r="AE41" i="41" s="1"/>
  <c r="C36" i="109"/>
  <c r="E36" i="109" s="1"/>
  <c r="G36" i="109" s="1"/>
  <c r="B37" i="109"/>
  <c r="AA36" i="27" s="1"/>
  <c r="BE41" i="41" s="1"/>
  <c r="BG41" i="41" s="1"/>
  <c r="C36" i="67"/>
  <c r="E36" i="67" s="1"/>
  <c r="G36" i="67" s="1"/>
  <c r="B37" i="67"/>
  <c r="BW37" i="27" s="1"/>
  <c r="BI38" i="27"/>
  <c r="AT36" i="27"/>
  <c r="DA41" i="41" s="1"/>
  <c r="DC41" i="41" s="1"/>
  <c r="B37" i="94"/>
  <c r="C36" i="94"/>
  <c r="E36" i="94" s="1"/>
  <c r="G36" i="94" s="1"/>
  <c r="C36" i="80"/>
  <c r="E36" i="80" s="1"/>
  <c r="G36" i="80" s="1"/>
  <c r="B37" i="80"/>
  <c r="AT35" i="27"/>
  <c r="DA40" i="41" s="1"/>
  <c r="DC40" i="41" s="1"/>
  <c r="C37" i="24"/>
  <c r="E37" i="24" s="1"/>
  <c r="G37" i="24" s="1"/>
  <c r="G40" i="24" s="1"/>
  <c r="G41" i="24" s="1"/>
  <c r="V36" i="27"/>
  <c r="AK41" i="41" s="1"/>
  <c r="AM41" i="41" s="1"/>
  <c r="V37" i="27"/>
  <c r="V35" i="27"/>
  <c r="AK40" i="41" s="1"/>
  <c r="AM40" i="41" s="1"/>
  <c r="C36" i="77"/>
  <c r="E36" i="77" s="1"/>
  <c r="G36" i="77" s="1"/>
  <c r="AI35" i="27"/>
  <c r="CC40" i="41" s="1"/>
  <c r="CE40" i="41" s="1"/>
  <c r="AI37" i="27"/>
  <c r="AI36" i="27"/>
  <c r="CC41" i="41" s="1"/>
  <c r="CE41" i="41" s="1"/>
  <c r="G36" i="44"/>
  <c r="B37" i="61"/>
  <c r="AX37" i="27" s="1"/>
  <c r="C36" i="61"/>
  <c r="E36" i="61" s="1"/>
  <c r="G36" i="61" s="1"/>
  <c r="AH50" i="86"/>
  <c r="C37" i="46"/>
  <c r="E37" i="46" s="1"/>
  <c r="G37" i="46" s="1"/>
  <c r="G39" i="46" s="1"/>
  <c r="G40" i="46" s="1"/>
  <c r="BL37" i="27"/>
  <c r="BL35" i="27"/>
  <c r="FM40" i="41" s="1"/>
  <c r="FO40" i="41" s="1"/>
  <c r="AU37" i="27"/>
  <c r="G36" i="75"/>
  <c r="E37" i="75"/>
  <c r="G37" i="75" s="1"/>
  <c r="C37" i="44"/>
  <c r="E37" i="44"/>
  <c r="AW37" i="27"/>
  <c r="C36" i="95"/>
  <c r="E36" i="95" s="1"/>
  <c r="G36" i="95" s="1"/>
  <c r="B37" i="95"/>
  <c r="B37" i="91"/>
  <c r="BP35" i="27" s="1"/>
  <c r="FY40" i="41" s="1"/>
  <c r="GA40" i="41" s="1"/>
  <c r="C36" i="91"/>
  <c r="E36" i="91" s="1"/>
  <c r="G36" i="91" s="1"/>
  <c r="C38" i="66"/>
  <c r="E38" i="66" s="1"/>
  <c r="G38" i="66" s="1"/>
  <c r="BV36" i="27"/>
  <c r="GO41" i="41" s="1"/>
  <c r="GQ41" i="41" s="1"/>
  <c r="BV35" i="27"/>
  <c r="GO40" i="41" s="1"/>
  <c r="GQ40" i="41" s="1"/>
  <c r="BV37" i="27"/>
  <c r="BL36" i="27"/>
  <c r="FM41" i="41" s="1"/>
  <c r="FO41" i="41" s="1"/>
  <c r="O50" i="86"/>
  <c r="L47" i="86"/>
  <c r="E47" i="86"/>
  <c r="AD47" i="86"/>
  <c r="C36" i="128"/>
  <c r="E36" i="128" s="1"/>
  <c r="G36" i="128" s="1"/>
  <c r="B37" i="128"/>
  <c r="AD50" i="86"/>
  <c r="AD51" i="86" s="1"/>
  <c r="L50" i="86"/>
  <c r="L51" i="86" s="1"/>
  <c r="R50" i="86"/>
  <c r="AA50" i="86"/>
  <c r="D50" i="86"/>
  <c r="U50" i="86"/>
  <c r="I50" i="86"/>
  <c r="E50" i="86"/>
  <c r="E51" i="86" s="1"/>
  <c r="X50" i="86"/>
  <c r="BX40" i="27"/>
  <c r="AJ40" i="27"/>
  <c r="BR40" i="27"/>
  <c r="R33" i="27"/>
  <c r="Y45" i="41" s="1"/>
  <c r="BS31" i="27"/>
  <c r="AS33" i="27"/>
  <c r="CW45" i="41" s="1"/>
  <c r="U33" i="27"/>
  <c r="AG45" i="41" s="1"/>
  <c r="AT32" i="27"/>
  <c r="BS30" i="27"/>
  <c r="BS32" i="27"/>
  <c r="BS34" i="27"/>
  <c r="AS34" i="27"/>
  <c r="AS32" i="27"/>
  <c r="CW42" i="41" s="1"/>
  <c r="CY42" i="41" s="1"/>
  <c r="R32" i="27"/>
  <c r="Y42" i="41" s="1"/>
  <c r="AA42" i="41" s="1"/>
  <c r="N32" i="27"/>
  <c r="I37" i="41" s="1"/>
  <c r="K37" i="41" s="1"/>
  <c r="W34" i="27"/>
  <c r="W33" i="27"/>
  <c r="U34" i="27"/>
  <c r="U32" i="27"/>
  <c r="AG42" i="41" s="1"/>
  <c r="AI42" i="41" s="1"/>
  <c r="N34" i="27"/>
  <c r="I39" i="41" s="1"/>
  <c r="K39" i="41" s="1"/>
  <c r="AW31" i="27"/>
  <c r="AW33" i="27"/>
  <c r="AW34" i="27"/>
  <c r="U31" i="27"/>
  <c r="V9" i="27"/>
  <c r="V8" i="27"/>
  <c r="AK5" i="41" s="1"/>
  <c r="V10" i="27"/>
  <c r="AK9" i="41" s="1"/>
  <c r="V11" i="27"/>
  <c r="AK10" i="41" s="1"/>
  <c r="AM10" i="41" s="1"/>
  <c r="V12" i="27"/>
  <c r="V15" i="27"/>
  <c r="V13" i="27"/>
  <c r="V14" i="27"/>
  <c r="V18" i="27"/>
  <c r="AK19" i="41" s="1"/>
  <c r="AM19" i="41" s="1"/>
  <c r="V16" i="27"/>
  <c r="V17" i="27"/>
  <c r="AK18" i="41" s="1"/>
  <c r="V20" i="27"/>
  <c r="V19" i="27"/>
  <c r="AK20" i="41" s="1"/>
  <c r="AM20" i="41" s="1"/>
  <c r="V21" i="27"/>
  <c r="V22" i="27"/>
  <c r="V25" i="27"/>
  <c r="V24" i="27"/>
  <c r="V23" i="27"/>
  <c r="V28" i="27"/>
  <c r="AK31" i="41" s="1"/>
  <c r="AM31" i="41" s="1"/>
  <c r="V26" i="27"/>
  <c r="V27" i="27"/>
  <c r="AK30" i="41" s="1"/>
  <c r="AM30" i="41" s="1"/>
  <c r="V30" i="27"/>
  <c r="V29" i="27"/>
  <c r="V33" i="27"/>
  <c r="AK45" i="41" s="1"/>
  <c r="V32" i="27"/>
  <c r="V31" i="27"/>
  <c r="C36" i="36"/>
  <c r="E36" i="36" s="1"/>
  <c r="G36" i="36" s="1"/>
  <c r="B37" i="36"/>
  <c r="C37" i="36" s="1"/>
  <c r="E37" i="36" s="1"/>
  <c r="G37" i="36" s="1"/>
  <c r="G21" i="92"/>
  <c r="C22" i="92"/>
  <c r="C36" i="25"/>
  <c r="E36" i="25" s="1"/>
  <c r="G36" i="25" s="1"/>
  <c r="B37" i="25"/>
  <c r="C37" i="25" s="1"/>
  <c r="E37" i="25" s="1"/>
  <c r="G37" i="25" s="1"/>
  <c r="B37" i="70"/>
  <c r="C37" i="70" s="1"/>
  <c r="E37" i="70" s="1"/>
  <c r="G37" i="70" s="1"/>
  <c r="C36" i="70"/>
  <c r="E36" i="70" s="1"/>
  <c r="G36" i="70" s="1"/>
  <c r="BL33" i="27"/>
  <c r="FM45" i="41" s="1"/>
  <c r="AV32" i="27"/>
  <c r="P30" i="27"/>
  <c r="G39" i="49"/>
  <c r="G40" i="49" s="1"/>
  <c r="BS8" i="27"/>
  <c r="BS9" i="27"/>
  <c r="BS13" i="27"/>
  <c r="BS11" i="27"/>
  <c r="BS10" i="27"/>
  <c r="BS15" i="27"/>
  <c r="BS12" i="27"/>
  <c r="BS16" i="27"/>
  <c r="BS17" i="27"/>
  <c r="BS14" i="27"/>
  <c r="BS19" i="27"/>
  <c r="BS18" i="27"/>
  <c r="BS20" i="27"/>
  <c r="BS22" i="27"/>
  <c r="BS21" i="27"/>
  <c r="BS23" i="27"/>
  <c r="BS27" i="27"/>
  <c r="BS24" i="27"/>
  <c r="BS26" i="27"/>
  <c r="BS25" i="27"/>
  <c r="BS28" i="27"/>
  <c r="BS33" i="27"/>
  <c r="BS29" i="27"/>
  <c r="AV33" i="27"/>
  <c r="B37" i="83"/>
  <c r="C37" i="83" s="1"/>
  <c r="E37" i="83" s="1"/>
  <c r="G37" i="83" s="1"/>
  <c r="C36" i="83"/>
  <c r="E36" i="83" s="1"/>
  <c r="G36" i="83" s="1"/>
  <c r="BL8" i="27"/>
  <c r="FM5" i="41" s="1"/>
  <c r="BL12" i="27"/>
  <c r="FM11" i="41" s="1"/>
  <c r="FO11" i="41" s="1"/>
  <c r="BL9" i="27"/>
  <c r="BL13" i="27"/>
  <c r="BL10" i="27"/>
  <c r="FM9" i="41" s="1"/>
  <c r="BL11" i="27"/>
  <c r="FM10" i="41" s="1"/>
  <c r="FO10" i="41" s="1"/>
  <c r="BL14" i="27"/>
  <c r="BL15" i="27"/>
  <c r="BL17" i="27"/>
  <c r="FM18" i="41" s="1"/>
  <c r="BL18" i="27"/>
  <c r="FM19" i="41" s="1"/>
  <c r="FO19" i="41" s="1"/>
  <c r="BL16" i="27"/>
  <c r="BL19" i="27"/>
  <c r="FM20" i="41" s="1"/>
  <c r="FO20" i="41" s="1"/>
  <c r="BL23" i="27"/>
  <c r="BL21" i="27"/>
  <c r="BL20" i="27"/>
  <c r="BL22" i="27"/>
  <c r="BL25" i="27"/>
  <c r="BL24" i="27"/>
  <c r="BL27" i="27"/>
  <c r="FM30" i="41" s="1"/>
  <c r="FO30" i="41" s="1"/>
  <c r="BL26" i="27"/>
  <c r="BL28" i="27"/>
  <c r="FM31" i="41" s="1"/>
  <c r="FO31" i="41" s="1"/>
  <c r="BL32" i="27"/>
  <c r="BL31" i="27"/>
  <c r="BL29" i="27"/>
  <c r="BL30" i="27"/>
  <c r="BL34" i="27"/>
  <c r="G41" i="19"/>
  <c r="G42" i="19" s="1"/>
  <c r="AT8" i="27"/>
  <c r="DA5" i="41" s="1"/>
  <c r="AT9" i="27"/>
  <c r="AT10" i="27"/>
  <c r="DA9" i="41" s="1"/>
  <c r="AT11" i="27"/>
  <c r="DA10" i="41" s="1"/>
  <c r="DC10" i="41" s="1"/>
  <c r="AT12" i="27"/>
  <c r="AT13" i="27"/>
  <c r="AT14" i="27"/>
  <c r="AT16" i="27"/>
  <c r="AT18" i="27"/>
  <c r="AT15" i="27"/>
  <c r="AT17" i="27"/>
  <c r="DA18" i="41" s="1"/>
  <c r="AT22" i="27"/>
  <c r="AT20" i="27"/>
  <c r="AT23" i="27"/>
  <c r="AT19" i="27"/>
  <c r="DA20" i="41" s="1"/>
  <c r="DC20" i="41" s="1"/>
  <c r="AT21" i="27"/>
  <c r="AT24" i="27"/>
  <c r="AT25" i="27"/>
  <c r="AT26" i="27"/>
  <c r="AT27" i="27"/>
  <c r="AT28" i="27"/>
  <c r="AT29" i="27"/>
  <c r="AT34" i="27"/>
  <c r="AT33" i="27"/>
  <c r="AT30" i="27"/>
  <c r="AT31" i="27"/>
  <c r="B37" i="3"/>
  <c r="C37" i="3" s="1"/>
  <c r="E37" i="3" s="1"/>
  <c r="G37" i="3" s="1"/>
  <c r="C36" i="3"/>
  <c r="E36" i="3" s="1"/>
  <c r="G36" i="3" s="1"/>
  <c r="B37" i="104"/>
  <c r="AO37" i="27" s="1"/>
  <c r="C36" i="104"/>
  <c r="E36" i="104" s="1"/>
  <c r="G36" i="104" s="1"/>
  <c r="BI32" i="27"/>
  <c r="C35" i="69"/>
  <c r="E35" i="69" s="1"/>
  <c r="G35" i="69" s="1"/>
  <c r="B36" i="69"/>
  <c r="G39" i="22"/>
  <c r="G40" i="22" s="1"/>
  <c r="R9" i="27"/>
  <c r="R8" i="27"/>
  <c r="Y5" i="41" s="1"/>
  <c r="R10" i="27"/>
  <c r="Y9" i="41" s="1"/>
  <c r="R12" i="27"/>
  <c r="R11" i="27"/>
  <c r="Y10" i="41" s="1"/>
  <c r="AA10" i="41" s="1"/>
  <c r="R13" i="27"/>
  <c r="Y12" i="41" s="1"/>
  <c r="AA12" i="41" s="1"/>
  <c r="R17" i="27"/>
  <c r="Y18" i="41" s="1"/>
  <c r="R14" i="27"/>
  <c r="R15" i="27"/>
  <c r="R16" i="27"/>
  <c r="R18" i="27"/>
  <c r="Y19" i="41" s="1"/>
  <c r="AA19" i="41" s="1"/>
  <c r="R23" i="27"/>
  <c r="R19" i="27"/>
  <c r="Y20" i="41" s="1"/>
  <c r="AA20" i="41" s="1"/>
  <c r="R20" i="27"/>
  <c r="R21" i="27"/>
  <c r="R22" i="27"/>
  <c r="R24" i="27"/>
  <c r="R26" i="27"/>
  <c r="R25" i="27"/>
  <c r="R31" i="27"/>
  <c r="R27" i="27"/>
  <c r="Y30" i="41" s="1"/>
  <c r="AA30" i="41" s="1"/>
  <c r="R29" i="27"/>
  <c r="R30" i="27"/>
  <c r="R28" i="27"/>
  <c r="Y31" i="41" s="1"/>
  <c r="AA31" i="41" s="1"/>
  <c r="R34" i="27"/>
  <c r="G39" i="18"/>
  <c r="G40" i="18" s="1"/>
  <c r="S9" i="27"/>
  <c r="S8" i="27"/>
  <c r="S12" i="27"/>
  <c r="S10" i="27"/>
  <c r="S11" i="27"/>
  <c r="S13" i="27"/>
  <c r="S14" i="27"/>
  <c r="S15" i="27"/>
  <c r="S16" i="27"/>
  <c r="S17" i="27"/>
  <c r="S19" i="27"/>
  <c r="S18" i="27"/>
  <c r="S21" i="27"/>
  <c r="S20" i="27"/>
  <c r="S22" i="27"/>
  <c r="S24" i="27"/>
  <c r="S23" i="27"/>
  <c r="S28" i="27"/>
  <c r="S25" i="27"/>
  <c r="S31" i="27"/>
  <c r="S27" i="27"/>
  <c r="S26" i="27"/>
  <c r="S30" i="27"/>
  <c r="S32" i="27"/>
  <c r="S29" i="27"/>
  <c r="S33" i="27"/>
  <c r="S34" i="27"/>
  <c r="B37" i="110"/>
  <c r="Z34" i="27" s="1"/>
  <c r="C36" i="110"/>
  <c r="E36" i="110" s="1"/>
  <c r="G36" i="110" s="1"/>
  <c r="AC40" i="27"/>
  <c r="B36" i="73"/>
  <c r="C35" i="73"/>
  <c r="E35" i="73" s="1"/>
  <c r="G35" i="73" s="1"/>
  <c r="C36" i="84"/>
  <c r="E36" i="84" s="1"/>
  <c r="G36" i="84" s="1"/>
  <c r="B37" i="84"/>
  <c r="C37" i="84" s="1"/>
  <c r="E37" i="84" s="1"/>
  <c r="G37" i="84" s="1"/>
  <c r="B37" i="90"/>
  <c r="BK36" i="27" s="1"/>
  <c r="FI41" i="41" s="1"/>
  <c r="C36" i="90"/>
  <c r="E36" i="90" s="1"/>
  <c r="G36" i="90" s="1"/>
  <c r="C36" i="81"/>
  <c r="E36" i="81" s="1"/>
  <c r="G36" i="81" s="1"/>
  <c r="B37" i="81"/>
  <c r="C37" i="81" s="1"/>
  <c r="E37" i="81" s="1"/>
  <c r="G37" i="81" s="1"/>
  <c r="B37" i="82"/>
  <c r="C37" i="82" s="1"/>
  <c r="E37" i="82" s="1"/>
  <c r="G37" i="82" s="1"/>
  <c r="C36" i="82"/>
  <c r="E36" i="82" s="1"/>
  <c r="G36" i="82" s="1"/>
  <c r="B37" i="71"/>
  <c r="BU37" i="27" s="1"/>
  <c r="C36" i="71"/>
  <c r="E36" i="71" s="1"/>
  <c r="G36" i="71" s="1"/>
  <c r="X10" i="27"/>
  <c r="X9" i="27"/>
  <c r="M9" i="27" s="1"/>
  <c r="X11" i="27"/>
  <c r="X8" i="27"/>
  <c r="AS5" i="41" s="1"/>
  <c r="X14" i="27"/>
  <c r="M14" i="27" s="1"/>
  <c r="X12" i="27"/>
  <c r="M12" i="27" s="1"/>
  <c r="X16" i="27"/>
  <c r="M16" i="27" s="1"/>
  <c r="X13" i="27"/>
  <c r="X15" i="27"/>
  <c r="M15" i="27" s="1"/>
  <c r="X18" i="27"/>
  <c r="X17" i="27"/>
  <c r="X21" i="27"/>
  <c r="M21" i="27" s="1"/>
  <c r="X19" i="27"/>
  <c r="X20" i="27"/>
  <c r="M20" i="27" s="1"/>
  <c r="X23" i="27"/>
  <c r="M23" i="27" s="1"/>
  <c r="X22" i="27"/>
  <c r="M22" i="27" s="1"/>
  <c r="X24" i="27"/>
  <c r="M24" i="27" s="1"/>
  <c r="X27" i="27"/>
  <c r="X26" i="27"/>
  <c r="M26" i="27" s="1"/>
  <c r="X25" i="27"/>
  <c r="M25" i="27" s="1"/>
  <c r="X29" i="27"/>
  <c r="M29" i="27" s="1"/>
  <c r="X30" i="27"/>
  <c r="M30" i="27" s="1"/>
  <c r="X28" i="27"/>
  <c r="X31" i="27"/>
  <c r="M31" i="27" s="1"/>
  <c r="BT40" i="27"/>
  <c r="AV8" i="27"/>
  <c r="DI5" i="41" s="1"/>
  <c r="AV9" i="27"/>
  <c r="AV16" i="27"/>
  <c r="AV10" i="27"/>
  <c r="DI9" i="41" s="1"/>
  <c r="AV11" i="27"/>
  <c r="DI10" i="41" s="1"/>
  <c r="DK10" i="41" s="1"/>
  <c r="AV13" i="27"/>
  <c r="AV18" i="27"/>
  <c r="DI19" i="41" s="1"/>
  <c r="DK19" i="41" s="1"/>
  <c r="AV12" i="27"/>
  <c r="DI11" i="41" s="1"/>
  <c r="DK11" i="41" s="1"/>
  <c r="AV17" i="27"/>
  <c r="DI18" i="41" s="1"/>
  <c r="AV14" i="27"/>
  <c r="AV15" i="27"/>
  <c r="AV22" i="27"/>
  <c r="AV19" i="27"/>
  <c r="DI20" i="41" s="1"/>
  <c r="DK20" i="41" s="1"/>
  <c r="AV20" i="27"/>
  <c r="AV21" i="27"/>
  <c r="AV26" i="27"/>
  <c r="AV23" i="27"/>
  <c r="AV25" i="27"/>
  <c r="AV24" i="27"/>
  <c r="AV27" i="27"/>
  <c r="DI30" i="41" s="1"/>
  <c r="DK30" i="41" s="1"/>
  <c r="AV29" i="27"/>
  <c r="AV31" i="27"/>
  <c r="AV28" i="27"/>
  <c r="AV34" i="27"/>
  <c r="AV30" i="27"/>
  <c r="AW8" i="27"/>
  <c r="DM5" i="41" s="1"/>
  <c r="AW12" i="27"/>
  <c r="AW9" i="27"/>
  <c r="AW10" i="27"/>
  <c r="DM9" i="41" s="1"/>
  <c r="AW13" i="27"/>
  <c r="AW11" i="27"/>
  <c r="DM10" i="41" s="1"/>
  <c r="DO10" i="41" s="1"/>
  <c r="AW14" i="27"/>
  <c r="AW15" i="27"/>
  <c r="AW16" i="27"/>
  <c r="AW18" i="27"/>
  <c r="DM19" i="41" s="1"/>
  <c r="DO19" i="41" s="1"/>
  <c r="AW17" i="27"/>
  <c r="DM18" i="41" s="1"/>
  <c r="AW23" i="27"/>
  <c r="AW20" i="27"/>
  <c r="AW19" i="27"/>
  <c r="DM20" i="41" s="1"/>
  <c r="DO20" i="41" s="1"/>
  <c r="AW21" i="27"/>
  <c r="AW22" i="27"/>
  <c r="AW26" i="27"/>
  <c r="AW25" i="27"/>
  <c r="AW24" i="27"/>
  <c r="AW27" i="27"/>
  <c r="DM30" i="41" s="1"/>
  <c r="DO30" i="41" s="1"/>
  <c r="AW29" i="27"/>
  <c r="AW28" i="27"/>
  <c r="DM31" i="41" s="1"/>
  <c r="DO31" i="41" s="1"/>
  <c r="AW32" i="27"/>
  <c r="AW30" i="27"/>
  <c r="B37" i="51"/>
  <c r="BM37" i="27" s="1"/>
  <c r="C36" i="51"/>
  <c r="E36" i="51" s="1"/>
  <c r="G36" i="51" s="1"/>
  <c r="W8" i="27"/>
  <c r="AO5" i="41" s="1"/>
  <c r="W9" i="27"/>
  <c r="W12" i="27"/>
  <c r="W11" i="27"/>
  <c r="AO10" i="41" s="1"/>
  <c r="AQ10" i="41" s="1"/>
  <c r="W10" i="27"/>
  <c r="AO9" i="41" s="1"/>
  <c r="W14" i="27"/>
  <c r="W13" i="27"/>
  <c r="W16" i="27"/>
  <c r="W15" i="27"/>
  <c r="W19" i="27"/>
  <c r="AO20" i="41" s="1"/>
  <c r="AQ20" i="41" s="1"/>
  <c r="W17" i="27"/>
  <c r="AO18" i="41" s="1"/>
  <c r="W18" i="27"/>
  <c r="W22" i="27"/>
  <c r="W20" i="27"/>
  <c r="W23" i="27"/>
  <c r="W21" i="27"/>
  <c r="W25" i="27"/>
  <c r="W24" i="27"/>
  <c r="W28" i="27"/>
  <c r="AO31" i="41" s="1"/>
  <c r="AQ31" i="41" s="1"/>
  <c r="W26" i="27"/>
  <c r="W27" i="27"/>
  <c r="AO30" i="41" s="1"/>
  <c r="AQ30" i="41" s="1"/>
  <c r="W32" i="27"/>
  <c r="W30" i="27"/>
  <c r="W29" i="27"/>
  <c r="G39" i="64"/>
  <c r="G40" i="64" s="1"/>
  <c r="U8" i="27"/>
  <c r="AG5" i="41" s="1"/>
  <c r="U10" i="27"/>
  <c r="AG9" i="41" s="1"/>
  <c r="U12" i="27"/>
  <c r="U9" i="27"/>
  <c r="U11" i="27"/>
  <c r="U14" i="27"/>
  <c r="U13" i="27"/>
  <c r="U19" i="27"/>
  <c r="AG20" i="41" s="1"/>
  <c r="AI20" i="41" s="1"/>
  <c r="U15" i="27"/>
  <c r="U17" i="27"/>
  <c r="AG18" i="41" s="1"/>
  <c r="U16" i="27"/>
  <c r="U18" i="27"/>
  <c r="AG19" i="41" s="1"/>
  <c r="AI19" i="41" s="1"/>
  <c r="U23" i="27"/>
  <c r="U21" i="27"/>
  <c r="U20" i="27"/>
  <c r="U26" i="27"/>
  <c r="U22" i="27"/>
  <c r="U24" i="27"/>
  <c r="U28" i="27"/>
  <c r="U25" i="27"/>
  <c r="U30" i="27"/>
  <c r="U27" i="27"/>
  <c r="U29" i="27"/>
  <c r="B37" i="76"/>
  <c r="C37" i="76" s="1"/>
  <c r="E37" i="76" s="1"/>
  <c r="G37" i="76" s="1"/>
  <c r="C36" i="76"/>
  <c r="E36" i="76" s="1"/>
  <c r="G36" i="76" s="1"/>
  <c r="C36" i="96"/>
  <c r="E36" i="96" s="1"/>
  <c r="G36" i="96" s="1"/>
  <c r="B37" i="96"/>
  <c r="C37" i="96" s="1"/>
  <c r="E37" i="96" s="1"/>
  <c r="G37" i="96" s="1"/>
  <c r="AE40" i="27"/>
  <c r="G40" i="17"/>
  <c r="G41" i="17" s="1"/>
  <c r="B38" i="75"/>
  <c r="G39" i="14"/>
  <c r="G40" i="14" s="1"/>
  <c r="P9" i="27"/>
  <c r="P10" i="27"/>
  <c r="Q9" i="41" s="1"/>
  <c r="P8" i="27"/>
  <c r="Q5" i="41" s="1"/>
  <c r="P11" i="27"/>
  <c r="Q10" i="41" s="1"/>
  <c r="S10" i="41" s="1"/>
  <c r="P13" i="27"/>
  <c r="P12" i="27"/>
  <c r="P16" i="27"/>
  <c r="P14" i="27"/>
  <c r="P15" i="27"/>
  <c r="P17" i="27"/>
  <c r="Q18" i="41" s="1"/>
  <c r="P18" i="27"/>
  <c r="Q19" i="41" s="1"/>
  <c r="S19" i="41" s="1"/>
  <c r="P20" i="27"/>
  <c r="P19" i="27"/>
  <c r="P23" i="27"/>
  <c r="P22" i="27"/>
  <c r="P21" i="27"/>
  <c r="P26" i="27"/>
  <c r="P24" i="27"/>
  <c r="P25" i="27"/>
  <c r="P31" i="27"/>
  <c r="P27" i="27"/>
  <c r="P28" i="27"/>
  <c r="Q31" i="41" s="1"/>
  <c r="S31" i="41" s="1"/>
  <c r="P32" i="27"/>
  <c r="Q42" i="41" s="1"/>
  <c r="S42" i="41" s="1"/>
  <c r="P33" i="27"/>
  <c r="Q45" i="41" s="1"/>
  <c r="P29" i="27"/>
  <c r="P34" i="27"/>
  <c r="BH34" i="27"/>
  <c r="AI32" i="27"/>
  <c r="AS8" i="27"/>
  <c r="CW5" i="41" s="1"/>
  <c r="AS12" i="27"/>
  <c r="CW11" i="41" s="1"/>
  <c r="CY11" i="41" s="1"/>
  <c r="AS10" i="27"/>
  <c r="CW9" i="41" s="1"/>
  <c r="AS13" i="27"/>
  <c r="CW12" i="41" s="1"/>
  <c r="CY12" i="41" s="1"/>
  <c r="AS9" i="27"/>
  <c r="AS14" i="27"/>
  <c r="AS11" i="27"/>
  <c r="CW10" i="41" s="1"/>
  <c r="CY10" i="41" s="1"/>
  <c r="AS15" i="27"/>
  <c r="AS16" i="27"/>
  <c r="AS17" i="27"/>
  <c r="CW18" i="41" s="1"/>
  <c r="AS18" i="27"/>
  <c r="CW19" i="41" s="1"/>
  <c r="CY19" i="41" s="1"/>
  <c r="AS19" i="27"/>
  <c r="CW20" i="41" s="1"/>
  <c r="CY20" i="41" s="1"/>
  <c r="AS21" i="27"/>
  <c r="AS20" i="27"/>
  <c r="AS22" i="27"/>
  <c r="AS23" i="27"/>
  <c r="AS24" i="27"/>
  <c r="AS25" i="27"/>
  <c r="AS26" i="27"/>
  <c r="AS27" i="27"/>
  <c r="AS30" i="27"/>
  <c r="AS31" i="27"/>
  <c r="AS28" i="27"/>
  <c r="AS29" i="27"/>
  <c r="N33" i="27"/>
  <c r="I38" i="41" s="1"/>
  <c r="K38" i="41" s="1"/>
  <c r="V34" i="27"/>
  <c r="G21" i="93"/>
  <c r="C22" i="93"/>
  <c r="N10" i="27"/>
  <c r="I9" i="41" s="1"/>
  <c r="N9" i="27"/>
  <c r="I6" i="41" s="1"/>
  <c r="N8" i="27"/>
  <c r="I5" i="41" s="1"/>
  <c r="N11" i="27"/>
  <c r="I10" i="41" s="1"/>
  <c r="K10" i="41" s="1"/>
  <c r="N12" i="27"/>
  <c r="I11" i="41" s="1"/>
  <c r="K11" i="41" s="1"/>
  <c r="N13" i="27"/>
  <c r="N17" i="27"/>
  <c r="I18" i="41" s="1"/>
  <c r="N14" i="27"/>
  <c r="I13" i="41" s="1"/>
  <c r="K13" i="41" s="1"/>
  <c r="N16" i="27"/>
  <c r="I15" i="41" s="1"/>
  <c r="K15" i="41" s="1"/>
  <c r="N15" i="27"/>
  <c r="N19" i="27"/>
  <c r="I20" i="41" s="1"/>
  <c r="K20" i="41" s="1"/>
  <c r="N18" i="27"/>
  <c r="I19" i="41" s="1"/>
  <c r="K19" i="41" s="1"/>
  <c r="N23" i="27"/>
  <c r="I24" i="41" s="1"/>
  <c r="K24" i="41" s="1"/>
  <c r="N21" i="27"/>
  <c r="I22" i="41" s="1"/>
  <c r="K22" i="41" s="1"/>
  <c r="N20" i="27"/>
  <c r="I21" i="41" s="1"/>
  <c r="K21" i="41" s="1"/>
  <c r="N22" i="27"/>
  <c r="I23" i="41" s="1"/>
  <c r="K23" i="41" s="1"/>
  <c r="N26" i="27"/>
  <c r="I29" i="41" s="1"/>
  <c r="K29" i="41" s="1"/>
  <c r="N25" i="27"/>
  <c r="I28" i="41" s="1"/>
  <c r="K28" i="41" s="1"/>
  <c r="N24" i="27"/>
  <c r="I27" i="41" s="1"/>
  <c r="N27" i="27"/>
  <c r="I30" i="41" s="1"/>
  <c r="K30" i="41" s="1"/>
  <c r="N28" i="27"/>
  <c r="I31" i="41" s="1"/>
  <c r="K31" i="41" s="1"/>
  <c r="N30" i="27"/>
  <c r="I33" i="41" s="1"/>
  <c r="K33" i="41" s="1"/>
  <c r="N29" i="27"/>
  <c r="I32" i="41" s="1"/>
  <c r="K32" i="41" s="1"/>
  <c r="N31" i="27"/>
  <c r="I36" i="41" s="1"/>
  <c r="E37" i="60"/>
  <c r="E40" i="60" s="1"/>
  <c r="E41" i="60" s="1"/>
  <c r="C40" i="60"/>
  <c r="C41" i="60" s="1"/>
  <c r="BS45" i="41" l="1"/>
  <c r="BS46" i="41" s="1"/>
  <c r="BQ46" i="41"/>
  <c r="BQ49" i="41"/>
  <c r="AS9" i="41"/>
  <c r="M10" i="27"/>
  <c r="AS10" i="41"/>
  <c r="M11" i="27"/>
  <c r="AS12" i="41"/>
  <c r="M13" i="27"/>
  <c r="AS19" i="41"/>
  <c r="M18" i="27"/>
  <c r="AS18" i="41"/>
  <c r="M17" i="27"/>
  <c r="AS20" i="41"/>
  <c r="M19" i="27"/>
  <c r="AS30" i="41"/>
  <c r="M27" i="27"/>
  <c r="AS31" i="41"/>
  <c r="M28" i="27"/>
  <c r="AQ40" i="27"/>
  <c r="N53" i="86"/>
  <c r="H53" i="86"/>
  <c r="AH54" i="86"/>
  <c r="AH51" i="86"/>
  <c r="AH53" i="86" s="1"/>
  <c r="Z53" i="86"/>
  <c r="Q53" i="86"/>
  <c r="T53" i="86"/>
  <c r="W53" i="86"/>
  <c r="O54" i="86"/>
  <c r="O51" i="86"/>
  <c r="O53" i="86" s="1"/>
  <c r="L54" i="86"/>
  <c r="L48" i="86"/>
  <c r="L53" i="86" s="1"/>
  <c r="E48" i="86"/>
  <c r="E53" i="86" s="1"/>
  <c r="E54" i="86"/>
  <c r="AD48" i="86"/>
  <c r="AD53" i="86" s="1"/>
  <c r="AD54" i="86"/>
  <c r="R51" i="86"/>
  <c r="R53" i="86" s="1"/>
  <c r="R54" i="86"/>
  <c r="AA54" i="86"/>
  <c r="AA51" i="86"/>
  <c r="AA53" i="86" s="1"/>
  <c r="D51" i="86"/>
  <c r="D53" i="86" s="1"/>
  <c r="D54" i="86"/>
  <c r="U51" i="86"/>
  <c r="U53" i="86" s="1"/>
  <c r="U54" i="86"/>
  <c r="I51" i="86"/>
  <c r="I53" i="86" s="1"/>
  <c r="I54" i="86"/>
  <c r="X51" i="86"/>
  <c r="X53" i="86" s="1"/>
  <c r="X54" i="86"/>
  <c r="BO36" i="27"/>
  <c r="GS41" i="41" s="1"/>
  <c r="BO38" i="27"/>
  <c r="GS45" i="41" s="1"/>
  <c r="BO34" i="27"/>
  <c r="GS39" i="41" s="1"/>
  <c r="BO33" i="27"/>
  <c r="GS38" i="41" s="1"/>
  <c r="BO32" i="27"/>
  <c r="GS37" i="41" s="1"/>
  <c r="BO30" i="27"/>
  <c r="GS33" i="41" s="1"/>
  <c r="BO31" i="27"/>
  <c r="GS36" i="41" s="1"/>
  <c r="BO29" i="27"/>
  <c r="GS32" i="41" s="1"/>
  <c r="BO28" i="27"/>
  <c r="GS31" i="41" s="1"/>
  <c r="BO27" i="27"/>
  <c r="GS30" i="41" s="1"/>
  <c r="BO26" i="27"/>
  <c r="GS29" i="41" s="1"/>
  <c r="BO24" i="27"/>
  <c r="GS27" i="41" s="1"/>
  <c r="BO25" i="27"/>
  <c r="GS28" i="41" s="1"/>
  <c r="BO21" i="27"/>
  <c r="GS22" i="41" s="1"/>
  <c r="BO23" i="27"/>
  <c r="GS24" i="41" s="1"/>
  <c r="BO22" i="27"/>
  <c r="GS23" i="41" s="1"/>
  <c r="BO20" i="27"/>
  <c r="GS21" i="41" s="1"/>
  <c r="BO19" i="27"/>
  <c r="GS20" i="41" s="1"/>
  <c r="BO18" i="27"/>
  <c r="GS19" i="41" s="1"/>
  <c r="BO16" i="27"/>
  <c r="GS15" i="41" s="1"/>
  <c r="BO17" i="27"/>
  <c r="GS18" i="41" s="1"/>
  <c r="BO14" i="27"/>
  <c r="GS13" i="41" s="1"/>
  <c r="BO15" i="27"/>
  <c r="GS14" i="41" s="1"/>
  <c r="BO13" i="27"/>
  <c r="GS12" i="41" s="1"/>
  <c r="BO11" i="27"/>
  <c r="GS10" i="41" s="1"/>
  <c r="BO12" i="27"/>
  <c r="GS11" i="41" s="1"/>
  <c r="BO9" i="27"/>
  <c r="GS6" i="41" s="1"/>
  <c r="GT6" i="41" s="1"/>
  <c r="BO10" i="27"/>
  <c r="GS9" i="41" s="1"/>
  <c r="BO8" i="27"/>
  <c r="GS5" i="41" s="1"/>
  <c r="C37" i="42"/>
  <c r="E37" i="42" s="1"/>
  <c r="G37" i="42" s="1"/>
  <c r="G39" i="42" s="1"/>
  <c r="G40" i="42" s="1"/>
  <c r="BO35" i="27"/>
  <c r="GS40" i="41" s="1"/>
  <c r="BO37" i="27"/>
  <c r="GS42" i="41" s="1"/>
  <c r="AS11" i="41"/>
  <c r="AG39" i="41"/>
  <c r="AI39" i="41" s="1"/>
  <c r="I7" i="41"/>
  <c r="DC9" i="41"/>
  <c r="DO18" i="41"/>
  <c r="AA18" i="41"/>
  <c r="AM18" i="41"/>
  <c r="Q46" i="41"/>
  <c r="S45" i="41"/>
  <c r="S46" i="41" s="1"/>
  <c r="FO9" i="41"/>
  <c r="AQ9" i="41"/>
  <c r="AA9" i="41"/>
  <c r="DO9" i="41"/>
  <c r="DK18" i="41"/>
  <c r="S18" i="41"/>
  <c r="AM45" i="41"/>
  <c r="AM46" i="41" s="1"/>
  <c r="AK46" i="41"/>
  <c r="AM9" i="41"/>
  <c r="AI45" i="41"/>
  <c r="AI46" i="41" s="1"/>
  <c r="AG46" i="41"/>
  <c r="AI9" i="41"/>
  <c r="CY18" i="41"/>
  <c r="DK9" i="41"/>
  <c r="DC18" i="41"/>
  <c r="CY45" i="41"/>
  <c r="CY46" i="41" s="1"/>
  <c r="CW46" i="41"/>
  <c r="HB34" i="41"/>
  <c r="CY9" i="41"/>
  <c r="FO18" i="41"/>
  <c r="FO45" i="41"/>
  <c r="FO46" i="41" s="1"/>
  <c r="FM46" i="41"/>
  <c r="S9" i="41"/>
  <c r="I43" i="41"/>
  <c r="K36" i="41"/>
  <c r="K43" i="41" s="1"/>
  <c r="AI18" i="41"/>
  <c r="K9" i="41"/>
  <c r="I34" i="41"/>
  <c r="K27" i="41"/>
  <c r="K34" i="41" s="1"/>
  <c r="AQ18" i="41"/>
  <c r="AA45" i="41"/>
  <c r="AA46" i="41" s="1"/>
  <c r="Y46" i="41"/>
  <c r="I25" i="41"/>
  <c r="K18" i="41"/>
  <c r="K25" i="41" s="1"/>
  <c r="GL43" i="41"/>
  <c r="CH34" i="41"/>
  <c r="HB43" i="41"/>
  <c r="GH43" i="41"/>
  <c r="HB25" i="41"/>
  <c r="GH34" i="41"/>
  <c r="GL25" i="41"/>
  <c r="BN25" i="41"/>
  <c r="BN43" i="41"/>
  <c r="GL34" i="41"/>
  <c r="CH43" i="41"/>
  <c r="BN34" i="41"/>
  <c r="CH25" i="41"/>
  <c r="GH25" i="41"/>
  <c r="CH16" i="41"/>
  <c r="AO24" i="41"/>
  <c r="CH49" i="41"/>
  <c r="I12" i="41"/>
  <c r="K12" i="41" s="1"/>
  <c r="I14" i="41"/>
  <c r="K14" i="41" s="1"/>
  <c r="CI49" i="41"/>
  <c r="CG48" i="41"/>
  <c r="BS49" i="41"/>
  <c r="BR49" i="41"/>
  <c r="DA23" i="41"/>
  <c r="CW36" i="41"/>
  <c r="AK23" i="41"/>
  <c r="R31" i="41"/>
  <c r="DJ11" i="41"/>
  <c r="J10" i="41"/>
  <c r="CX19" i="41"/>
  <c r="AH18" i="41"/>
  <c r="AL10" i="41"/>
  <c r="DA42" i="41"/>
  <c r="DC42" i="41" s="1"/>
  <c r="DB20" i="41"/>
  <c r="CX18" i="41"/>
  <c r="DN30" i="41"/>
  <c r="DJ10" i="41"/>
  <c r="FN30" i="41"/>
  <c r="AL9" i="41"/>
  <c r="GP40" i="41"/>
  <c r="BB41" i="41"/>
  <c r="AT41" i="41"/>
  <c r="Z12" i="41"/>
  <c r="DF41" i="41"/>
  <c r="DN9" i="41"/>
  <c r="Q37" i="41"/>
  <c r="S37" i="41" s="1"/>
  <c r="Q30" i="41"/>
  <c r="S30" i="41" s="1"/>
  <c r="J9" i="41"/>
  <c r="AL30" i="41"/>
  <c r="DF40" i="41"/>
  <c r="CX10" i="41"/>
  <c r="AP18" i="41"/>
  <c r="DA21" i="41"/>
  <c r="DC21" i="41" s="1"/>
  <c r="DA19" i="41"/>
  <c r="DC19" i="41" s="1"/>
  <c r="AD41" i="41"/>
  <c r="EX41" i="41"/>
  <c r="AP30" i="41"/>
  <c r="AL19" i="41"/>
  <c r="AP31" i="41"/>
  <c r="CW23" i="41"/>
  <c r="AK13" i="41"/>
  <c r="AM13" i="41" s="1"/>
  <c r="Z30" i="41"/>
  <c r="DB41" i="41"/>
  <c r="GP41" i="41"/>
  <c r="AO21" i="41"/>
  <c r="AQ21" i="41" s="1"/>
  <c r="AO19" i="41"/>
  <c r="AQ19" i="41" s="1"/>
  <c r="DI38" i="41"/>
  <c r="DI31" i="41"/>
  <c r="DK31" i="41" s="1"/>
  <c r="AP20" i="41"/>
  <c r="DM27" i="41"/>
  <c r="Y23" i="41"/>
  <c r="AA23" i="41" s="1"/>
  <c r="AL31" i="41"/>
  <c r="FZ40" i="41"/>
  <c r="CD41" i="41"/>
  <c r="AD40" i="41"/>
  <c r="FB40" i="41"/>
  <c r="R10" i="41"/>
  <c r="Z31" i="41"/>
  <c r="FN11" i="41"/>
  <c r="FN41" i="41"/>
  <c r="DJ30" i="41"/>
  <c r="CX12" i="41"/>
  <c r="DN20" i="41"/>
  <c r="AG10" i="41"/>
  <c r="AI10" i="41" s="1"/>
  <c r="AO11" i="41"/>
  <c r="AQ11" i="41" s="1"/>
  <c r="Y11" i="41"/>
  <c r="AA11" i="41" s="1"/>
  <c r="Q12" i="41"/>
  <c r="S12" i="41" s="1"/>
  <c r="DM11" i="41"/>
  <c r="DO11" i="41" s="1"/>
  <c r="DA11" i="41"/>
  <c r="DC11" i="41" s="1"/>
  <c r="DM12" i="41"/>
  <c r="DO12" i="41" s="1"/>
  <c r="DA12" i="41"/>
  <c r="DC12" i="41" s="1"/>
  <c r="GG12" i="41"/>
  <c r="FM12" i="41"/>
  <c r="FO12" i="41" s="1"/>
  <c r="AG12" i="41"/>
  <c r="AI12" i="41" s="1"/>
  <c r="AO12" i="41"/>
  <c r="AQ12" i="41" s="1"/>
  <c r="AG11" i="41"/>
  <c r="AI11" i="41" s="1"/>
  <c r="AK12" i="41"/>
  <c r="AM12" i="41" s="1"/>
  <c r="HA11" i="41"/>
  <c r="Q11" i="41"/>
  <c r="S11" i="41" s="1"/>
  <c r="AK11" i="41"/>
  <c r="AM11" i="41" s="1"/>
  <c r="DI12" i="41"/>
  <c r="DK12" i="41" s="1"/>
  <c r="CD40" i="41"/>
  <c r="AP41" i="41"/>
  <c r="CX20" i="41"/>
  <c r="AH20" i="41"/>
  <c r="Q22" i="41"/>
  <c r="Q20" i="41"/>
  <c r="S20" i="41" s="1"/>
  <c r="FN20" i="41"/>
  <c r="AL18" i="41"/>
  <c r="FN10" i="41"/>
  <c r="DJ18" i="41"/>
  <c r="FK41" i="41"/>
  <c r="FJ41" i="41"/>
  <c r="DJ9" i="41"/>
  <c r="CW39" i="41"/>
  <c r="AH9" i="41"/>
  <c r="Z19" i="41"/>
  <c r="R18" i="41"/>
  <c r="AS45" i="41"/>
  <c r="DA45" i="41"/>
  <c r="DB10" i="41"/>
  <c r="AL40" i="41"/>
  <c r="DJ20" i="41"/>
  <c r="DN10" i="41"/>
  <c r="FN40" i="41"/>
  <c r="FN31" i="41"/>
  <c r="BB40" i="41"/>
  <c r="DB18" i="41"/>
  <c r="BF41" i="41"/>
  <c r="J30" i="41"/>
  <c r="R19" i="41"/>
  <c r="AP9" i="41"/>
  <c r="DN18" i="41"/>
  <c r="DB9" i="41"/>
  <c r="FN19" i="41"/>
  <c r="ET41" i="41"/>
  <c r="CP41" i="41"/>
  <c r="Z10" i="41"/>
  <c r="Z9" i="41"/>
  <c r="EH41" i="41"/>
  <c r="AH19" i="41"/>
  <c r="DJ19" i="41"/>
  <c r="DN40" i="41"/>
  <c r="J31" i="41"/>
  <c r="CW38" i="41"/>
  <c r="CW31" i="41"/>
  <c r="CY31" i="41" s="1"/>
  <c r="AG37" i="41"/>
  <c r="AI37" i="41" s="1"/>
  <c r="AG30" i="41"/>
  <c r="AI30" i="41" s="1"/>
  <c r="CX11" i="41"/>
  <c r="J19" i="41"/>
  <c r="CW37" i="41"/>
  <c r="CY37" i="41" s="1"/>
  <c r="CW30" i="41"/>
  <c r="CY30" i="41" s="1"/>
  <c r="AG38" i="41"/>
  <c r="AI38" i="41" s="1"/>
  <c r="AG31" i="41"/>
  <c r="AI31" i="41" s="1"/>
  <c r="AP10" i="41"/>
  <c r="DN19" i="41"/>
  <c r="DI24" i="41"/>
  <c r="DK24" i="41" s="1"/>
  <c r="FN18" i="41"/>
  <c r="AL20" i="41"/>
  <c r="AL41" i="41"/>
  <c r="DA37" i="41"/>
  <c r="DC37" i="41" s="1"/>
  <c r="DA30" i="41"/>
  <c r="DC30" i="41" s="1"/>
  <c r="DB40" i="41"/>
  <c r="FN9" i="41"/>
  <c r="J18" i="41"/>
  <c r="R9" i="41"/>
  <c r="DN31" i="41"/>
  <c r="Z20" i="41"/>
  <c r="CX9" i="41"/>
  <c r="J22" i="41"/>
  <c r="DI23" i="41"/>
  <c r="DK23" i="41" s="1"/>
  <c r="Z18" i="41"/>
  <c r="DA38" i="41"/>
  <c r="DC38" i="41" s="1"/>
  <c r="DA31" i="41"/>
  <c r="DC31" i="41" s="1"/>
  <c r="FB41" i="41"/>
  <c r="AO42" i="41"/>
  <c r="AO38" i="41"/>
  <c r="AQ38" i="41" s="1"/>
  <c r="DA39" i="41"/>
  <c r="DC39" i="41" s="1"/>
  <c r="FM38" i="41"/>
  <c r="FO38" i="41" s="1"/>
  <c r="DI13" i="41"/>
  <c r="FM36" i="41"/>
  <c r="Y13" i="41"/>
  <c r="AG21" i="41"/>
  <c r="AO23" i="41"/>
  <c r="AQ23" i="41" s="1"/>
  <c r="AK22" i="41"/>
  <c r="AM22" i="41" s="1"/>
  <c r="J13" i="41"/>
  <c r="CW22" i="41"/>
  <c r="CY22" i="41" s="1"/>
  <c r="FA42" i="41"/>
  <c r="FC42" i="41" s="1"/>
  <c r="Q38" i="41"/>
  <c r="S38" i="41" s="1"/>
  <c r="AK42" i="41"/>
  <c r="AM42" i="41" s="1"/>
  <c r="Y27" i="41"/>
  <c r="Q27" i="41"/>
  <c r="DM36" i="41"/>
  <c r="Y24" i="41"/>
  <c r="FM27" i="41"/>
  <c r="AK36" i="41"/>
  <c r="CW24" i="41"/>
  <c r="AO22" i="41"/>
  <c r="DI39" i="41"/>
  <c r="DK39" i="41" s="1"/>
  <c r="AK38" i="41"/>
  <c r="DI22" i="41"/>
  <c r="DK22" i="41" s="1"/>
  <c r="DM24" i="41"/>
  <c r="DO24" i="41" s="1"/>
  <c r="DI37" i="41"/>
  <c r="DK37" i="41" s="1"/>
  <c r="FM24" i="41"/>
  <c r="FO24" i="41" s="1"/>
  <c r="DM45" i="41"/>
  <c r="FM22" i="41"/>
  <c r="AO14" i="41"/>
  <c r="AK27" i="41"/>
  <c r="DI36" i="41"/>
  <c r="FM21" i="41"/>
  <c r="FO21" i="41" s="1"/>
  <c r="AK24" i="41"/>
  <c r="AM24" i="41" s="1"/>
  <c r="CC42" i="41"/>
  <c r="CE42" i="41" s="1"/>
  <c r="AO39" i="41"/>
  <c r="AQ39" i="41" s="1"/>
  <c r="DM21" i="41"/>
  <c r="DO21" i="41" s="1"/>
  <c r="AO45" i="41"/>
  <c r="Y21" i="41"/>
  <c r="AG23" i="41"/>
  <c r="AI23" i="41" s="1"/>
  <c r="AO36" i="41"/>
  <c r="Y38" i="41"/>
  <c r="AA38" i="41" s="1"/>
  <c r="AK21" i="41"/>
  <c r="CW13" i="41"/>
  <c r="DM23" i="41"/>
  <c r="CW27" i="41"/>
  <c r="AG24" i="41"/>
  <c r="AI24" i="41" s="1"/>
  <c r="DM13" i="41"/>
  <c r="DO13" i="41" s="1"/>
  <c r="DI14" i="41"/>
  <c r="DK14" i="41" s="1"/>
  <c r="FM39" i="41"/>
  <c r="FO39" i="41" s="1"/>
  <c r="FM13" i="41"/>
  <c r="FO13" i="41" s="1"/>
  <c r="FM23" i="41"/>
  <c r="FO23" i="41" s="1"/>
  <c r="DA13" i="41"/>
  <c r="DA36" i="41"/>
  <c r="Y39" i="41"/>
  <c r="AA39" i="41" s="1"/>
  <c r="DA24" i="41"/>
  <c r="DC24" i="41" s="1"/>
  <c r="Q23" i="41"/>
  <c r="S23" i="41" s="1"/>
  <c r="AG27" i="41"/>
  <c r="AG36" i="41"/>
  <c r="DM42" i="41"/>
  <c r="Y37" i="41"/>
  <c r="AA37" i="41" s="1"/>
  <c r="DA22" i="41"/>
  <c r="DC22" i="41" s="1"/>
  <c r="FM42" i="41"/>
  <c r="FO42" i="41" s="1"/>
  <c r="Q21" i="41"/>
  <c r="S21" i="41" s="1"/>
  <c r="DI21" i="41"/>
  <c r="DK21" i="41" s="1"/>
  <c r="Q39" i="41"/>
  <c r="S39" i="41" s="1"/>
  <c r="CW21" i="41"/>
  <c r="CY21" i="41" s="1"/>
  <c r="Y22" i="41"/>
  <c r="AA22" i="41" s="1"/>
  <c r="DM37" i="41"/>
  <c r="Y36" i="41"/>
  <c r="DA27" i="41"/>
  <c r="FM37" i="41"/>
  <c r="AK39" i="41"/>
  <c r="AM39" i="41" s="1"/>
  <c r="DM22" i="41"/>
  <c r="DO22" i="41" s="1"/>
  <c r="AO37" i="41"/>
  <c r="DM39" i="41"/>
  <c r="DO39" i="41" s="1"/>
  <c r="Q36" i="41"/>
  <c r="AG22" i="41"/>
  <c r="AO27" i="41"/>
  <c r="DI27" i="41"/>
  <c r="DM38" i="41"/>
  <c r="DO38" i="41" s="1"/>
  <c r="J37" i="41"/>
  <c r="Q24" i="41"/>
  <c r="AK37" i="41"/>
  <c r="AS14" i="41"/>
  <c r="AU14" i="41" s="1"/>
  <c r="AS22" i="41"/>
  <c r="AU22" i="41" s="1"/>
  <c r="AS27" i="41"/>
  <c r="AU27" i="41" s="1"/>
  <c r="AS13" i="41"/>
  <c r="AU13" i="41" s="1"/>
  <c r="AS37" i="41"/>
  <c r="AU37" i="41" s="1"/>
  <c r="AS23" i="41"/>
  <c r="AU23" i="41" s="1"/>
  <c r="AS24" i="41"/>
  <c r="AU24" i="41" s="1"/>
  <c r="AS21" i="41"/>
  <c r="AU21" i="41" s="1"/>
  <c r="AS36" i="41"/>
  <c r="AU36" i="41" s="1"/>
  <c r="J45" i="41"/>
  <c r="J46" i="41" s="1"/>
  <c r="Y29" i="41"/>
  <c r="AA29" i="41" s="1"/>
  <c r="Y28" i="41"/>
  <c r="AA28" i="41" s="1"/>
  <c r="AK33" i="41"/>
  <c r="AM33" i="41" s="1"/>
  <c r="AK32" i="41"/>
  <c r="AM32" i="41" s="1"/>
  <c r="AS32" i="41"/>
  <c r="AU32" i="41" s="1"/>
  <c r="FM15" i="41"/>
  <c r="FO15" i="41" s="1"/>
  <c r="DI33" i="41"/>
  <c r="DK33" i="41" s="1"/>
  <c r="DI32" i="41"/>
  <c r="DK32" i="41" s="1"/>
  <c r="Y15" i="41"/>
  <c r="AA15" i="41" s="1"/>
  <c r="CW33" i="41"/>
  <c r="CY33" i="41" s="1"/>
  <c r="CW32" i="41"/>
  <c r="CY32" i="41" s="1"/>
  <c r="Z42" i="41"/>
  <c r="CW29" i="41"/>
  <c r="CY29" i="41" s="1"/>
  <c r="CW28" i="41"/>
  <c r="CY28" i="41" s="1"/>
  <c r="DI15" i="41"/>
  <c r="DK15" i="41" s="1"/>
  <c r="R42" i="41"/>
  <c r="FN45" i="41"/>
  <c r="FN46" i="41" s="1"/>
  <c r="DM15" i="41"/>
  <c r="DO15" i="41" s="1"/>
  <c r="R45" i="41"/>
  <c r="R46" i="41" s="1"/>
  <c r="CX42" i="41"/>
  <c r="AO33" i="41"/>
  <c r="AQ33" i="41" s="1"/>
  <c r="AO32" i="41"/>
  <c r="AQ32" i="41" s="1"/>
  <c r="Y6" i="41"/>
  <c r="Z6" i="41" s="1"/>
  <c r="AK15" i="41"/>
  <c r="AM15" i="41" s="1"/>
  <c r="AG6" i="41"/>
  <c r="AG7" i="41" s="1"/>
  <c r="FM28" i="41"/>
  <c r="FO28" i="41" s="1"/>
  <c r="FM29" i="41"/>
  <c r="FO29" i="41" s="1"/>
  <c r="AO13" i="41"/>
  <c r="AQ13" i="41" s="1"/>
  <c r="AG13" i="41"/>
  <c r="AI13" i="41" s="1"/>
  <c r="Q13" i="41"/>
  <c r="S13" i="41" s="1"/>
  <c r="GG13" i="41"/>
  <c r="GI13" i="41" s="1"/>
  <c r="DM14" i="41"/>
  <c r="DO14" i="41" s="1"/>
  <c r="DA14" i="41"/>
  <c r="DC14" i="41" s="1"/>
  <c r="BM14" i="41"/>
  <c r="Q14" i="41"/>
  <c r="S14" i="41" s="1"/>
  <c r="FM14" i="41"/>
  <c r="FO14" i="41" s="1"/>
  <c r="HA14" i="41"/>
  <c r="HC14" i="41" s="1"/>
  <c r="CW14" i="41"/>
  <c r="CY14" i="41" s="1"/>
  <c r="GK14" i="41"/>
  <c r="AG14" i="41"/>
  <c r="AI14" i="41" s="1"/>
  <c r="Y14" i="41"/>
  <c r="AA14" i="41" s="1"/>
  <c r="AK14" i="41"/>
  <c r="AM14" i="41" s="1"/>
  <c r="DA15" i="41"/>
  <c r="DC15" i="41" s="1"/>
  <c r="J42" i="41"/>
  <c r="DA32" i="41"/>
  <c r="DC32" i="41" s="1"/>
  <c r="DA33" i="41"/>
  <c r="DC33" i="41" s="1"/>
  <c r="DA28" i="41"/>
  <c r="DC28" i="41" s="1"/>
  <c r="DA29" i="41"/>
  <c r="DC29" i="41" s="1"/>
  <c r="AO15" i="41"/>
  <c r="AQ15" i="41" s="1"/>
  <c r="Q15" i="41"/>
  <c r="S15" i="41" s="1"/>
  <c r="DA6" i="41"/>
  <c r="DB6" i="41" s="1"/>
  <c r="AO6" i="41"/>
  <c r="AO7" i="41" s="1"/>
  <c r="FM6" i="41"/>
  <c r="FN6" i="41" s="1"/>
  <c r="DM6" i="41"/>
  <c r="DM7" i="41" s="1"/>
  <c r="Q32" i="41"/>
  <c r="S32" i="41" s="1"/>
  <c r="Q33" i="41"/>
  <c r="S33" i="41" s="1"/>
  <c r="AO29" i="41"/>
  <c r="AQ29" i="41" s="1"/>
  <c r="AO28" i="41"/>
  <c r="AQ28" i="41" s="1"/>
  <c r="Y33" i="41"/>
  <c r="AA33" i="41" s="1"/>
  <c r="Y32" i="41"/>
  <c r="AA32" i="41" s="1"/>
  <c r="AL45" i="41"/>
  <c r="AL46" i="41" s="1"/>
  <c r="Q29" i="41"/>
  <c r="S29" i="41" s="1"/>
  <c r="Q28" i="41"/>
  <c r="S28" i="41" s="1"/>
  <c r="AK28" i="41"/>
  <c r="AM28" i="41" s="1"/>
  <c r="AK29" i="41"/>
  <c r="AM29" i="41" s="1"/>
  <c r="DI28" i="41"/>
  <c r="DK28" i="41" s="1"/>
  <c r="DI29" i="41"/>
  <c r="DK29" i="41" s="1"/>
  <c r="J6" i="41"/>
  <c r="AG15" i="41"/>
  <c r="AI15" i="41" s="1"/>
  <c r="AH45" i="41"/>
  <c r="AH46" i="41" s="1"/>
  <c r="BN35" i="27"/>
  <c r="FU40" i="41" s="1"/>
  <c r="FW40" i="41" s="1"/>
  <c r="J23" i="41"/>
  <c r="AG33" i="41"/>
  <c r="AI33" i="41" s="1"/>
  <c r="AG32" i="41"/>
  <c r="AI32" i="41" s="1"/>
  <c r="Q6" i="41"/>
  <c r="Q7" i="41" s="1"/>
  <c r="CX45" i="41"/>
  <c r="CX46" i="41" s="1"/>
  <c r="J21" i="41"/>
  <c r="CW15" i="41"/>
  <c r="CY15" i="41" s="1"/>
  <c r="FM32" i="41"/>
  <c r="FO32" i="41" s="1"/>
  <c r="FM33" i="41"/>
  <c r="FO33" i="41" s="1"/>
  <c r="AK6" i="41"/>
  <c r="AK7" i="41" s="1"/>
  <c r="BN38" i="27"/>
  <c r="CW6" i="41"/>
  <c r="CX6" i="41" s="1"/>
  <c r="DM28" i="41"/>
  <c r="DO28" i="41" s="1"/>
  <c r="DM29" i="41"/>
  <c r="DO29" i="41" s="1"/>
  <c r="AH42" i="41"/>
  <c r="AG29" i="41"/>
  <c r="AI29" i="41" s="1"/>
  <c r="AG28" i="41"/>
  <c r="AI28" i="41" s="1"/>
  <c r="DM32" i="41"/>
  <c r="DO32" i="41" s="1"/>
  <c r="DM33" i="41"/>
  <c r="DO33" i="41" s="1"/>
  <c r="DI6" i="41"/>
  <c r="DI7" i="41" s="1"/>
  <c r="Z45" i="41"/>
  <c r="Z46" i="41" s="1"/>
  <c r="AS33" i="41"/>
  <c r="AU33" i="41" s="1"/>
  <c r="AS38" i="41"/>
  <c r="AU38" i="41" s="1"/>
  <c r="AS29" i="41"/>
  <c r="AU29" i="41" s="1"/>
  <c r="AS28" i="41"/>
  <c r="AU28" i="41" s="1"/>
  <c r="AS39" i="41"/>
  <c r="AU39" i="41" s="1"/>
  <c r="AS42" i="41"/>
  <c r="AU42" i="41" s="1"/>
  <c r="AS15" i="41"/>
  <c r="AU15" i="41" s="1"/>
  <c r="AS6" i="41"/>
  <c r="AU6" i="41" s="1"/>
  <c r="BC34" i="27"/>
  <c r="BD35" i="27"/>
  <c r="EK40" i="41" s="1"/>
  <c r="EM40" i="41" s="1"/>
  <c r="Y36" i="27"/>
  <c r="AW41" i="41" s="1"/>
  <c r="AY41" i="41" s="1"/>
  <c r="AX36" i="27"/>
  <c r="DQ41" i="41" s="1"/>
  <c r="DS41" i="41" s="1"/>
  <c r="BN37" i="27"/>
  <c r="BN36" i="27"/>
  <c r="FU41" i="41" s="1"/>
  <c r="FW41" i="41" s="1"/>
  <c r="AZ37" i="27"/>
  <c r="AJ50" i="86"/>
  <c r="BW36" i="27"/>
  <c r="GW41" i="41" s="1"/>
  <c r="GY41" i="41" s="1"/>
  <c r="AR35" i="27"/>
  <c r="CO40" i="41" s="1"/>
  <c r="CQ40" i="41" s="1"/>
  <c r="AZ38" i="27"/>
  <c r="AZ33" i="27"/>
  <c r="BC35" i="27"/>
  <c r="EG40" i="41" s="1"/>
  <c r="EI40" i="41" s="1"/>
  <c r="AR32" i="27"/>
  <c r="BF37" i="27"/>
  <c r="O31" i="27"/>
  <c r="O33" i="27"/>
  <c r="O35" i="27"/>
  <c r="M40" i="41" s="1"/>
  <c r="O40" i="41" s="1"/>
  <c r="O28" i="27"/>
  <c r="O14" i="27"/>
  <c r="O30" i="27"/>
  <c r="O16" i="27"/>
  <c r="O13" i="27"/>
  <c r="M12" i="41" s="1"/>
  <c r="O12" i="41" s="1"/>
  <c r="O11" i="27"/>
  <c r="M10" i="41" s="1"/>
  <c r="O10" i="41" s="1"/>
  <c r="AR37" i="27"/>
  <c r="AZ35" i="27"/>
  <c r="DU40" i="41" s="1"/>
  <c r="DW40" i="41" s="1"/>
  <c r="O26" i="27"/>
  <c r="O10" i="27"/>
  <c r="M9" i="41" s="1"/>
  <c r="BW31" i="27"/>
  <c r="AZ36" i="27"/>
  <c r="DU41" i="41" s="1"/>
  <c r="DW41" i="41" s="1"/>
  <c r="G37" i="44"/>
  <c r="G40" i="44" s="1"/>
  <c r="G41" i="44" s="1"/>
  <c r="G42" i="43"/>
  <c r="G43" i="43" s="1"/>
  <c r="O19" i="27"/>
  <c r="M20" i="41" s="1"/>
  <c r="O20" i="41" s="1"/>
  <c r="BE36" i="27"/>
  <c r="EO41" i="41" s="1"/>
  <c r="EQ41" i="41" s="1"/>
  <c r="C37" i="57"/>
  <c r="E37" i="57" s="1"/>
  <c r="G37" i="57" s="1"/>
  <c r="G40" i="57" s="1"/>
  <c r="G41" i="57" s="1"/>
  <c r="O18" i="27"/>
  <c r="C37" i="109"/>
  <c r="E37" i="109" s="1"/>
  <c r="G37" i="109" s="1"/>
  <c r="AA37" i="27"/>
  <c r="AA35" i="27"/>
  <c r="BE40" i="41" s="1"/>
  <c r="BG40" i="41" s="1"/>
  <c r="AA38" i="27"/>
  <c r="O34" i="27"/>
  <c r="O12" i="27"/>
  <c r="M11" i="41" s="1"/>
  <c r="O11" i="41" s="1"/>
  <c r="AV35" i="27"/>
  <c r="DI40" i="41" s="1"/>
  <c r="DK40" i="41" s="1"/>
  <c r="AV36" i="27"/>
  <c r="DI41" i="41" s="1"/>
  <c r="DK41" i="41" s="1"/>
  <c r="AV38" i="27"/>
  <c r="DI45" i="41" s="1"/>
  <c r="G40" i="117"/>
  <c r="G41" i="117" s="1"/>
  <c r="BF35" i="27"/>
  <c r="ES40" i="41" s="1"/>
  <c r="EU40" i="41" s="1"/>
  <c r="E37" i="125"/>
  <c r="G37" i="125" s="1"/>
  <c r="G39" i="125" s="1"/>
  <c r="G40" i="125" s="1"/>
  <c r="C37" i="80"/>
  <c r="E37" i="80" s="1"/>
  <c r="G37" i="80" s="1"/>
  <c r="AK34" i="27"/>
  <c r="AK38" i="27"/>
  <c r="O32" i="27"/>
  <c r="O8" i="27"/>
  <c r="M5" i="41" s="1"/>
  <c r="O27" i="27"/>
  <c r="O9" i="27"/>
  <c r="O29" i="27"/>
  <c r="O25" i="27"/>
  <c r="O24" i="27"/>
  <c r="C36" i="38"/>
  <c r="E36" i="38" s="1"/>
  <c r="G36" i="38" s="1"/>
  <c r="B37" i="38"/>
  <c r="AB34" i="27" s="1"/>
  <c r="C37" i="112"/>
  <c r="E37" i="112" s="1"/>
  <c r="G37" i="112" s="1"/>
  <c r="G41" i="112" s="1"/>
  <c r="G42" i="112" s="1"/>
  <c r="BD36" i="27"/>
  <c r="EK41" i="41" s="1"/>
  <c r="EM41" i="41" s="1"/>
  <c r="BD38" i="27"/>
  <c r="O37" i="27"/>
  <c r="O38" i="27"/>
  <c r="O23" i="27"/>
  <c r="C37" i="85"/>
  <c r="E37" i="85" s="1"/>
  <c r="G37" i="85" s="1"/>
  <c r="G39" i="85" s="1"/>
  <c r="G40" i="85" s="1"/>
  <c r="BC38" i="27"/>
  <c r="BC37" i="27"/>
  <c r="O36" i="27"/>
  <c r="M41" i="41" s="1"/>
  <c r="O41" i="41" s="1"/>
  <c r="C37" i="124"/>
  <c r="E37" i="124" s="1"/>
  <c r="G37" i="124" s="1"/>
  <c r="AR38" i="27"/>
  <c r="C37" i="111"/>
  <c r="E37" i="111" s="1"/>
  <c r="G37" i="111" s="1"/>
  <c r="BE38" i="27"/>
  <c r="BE35" i="27"/>
  <c r="EO40" i="41" s="1"/>
  <c r="EQ40" i="41" s="1"/>
  <c r="BB20" i="27"/>
  <c r="C37" i="94"/>
  <c r="E37" i="94" s="1"/>
  <c r="G37" i="94" s="1"/>
  <c r="O21" i="27"/>
  <c r="O22" i="27"/>
  <c r="M23" i="41" s="1"/>
  <c r="O23" i="41" s="1"/>
  <c r="AV37" i="27"/>
  <c r="DI42" i="41" s="1"/>
  <c r="DK42" i="41" s="1"/>
  <c r="C37" i="107"/>
  <c r="E37" i="107" s="1"/>
  <c r="G37" i="107" s="1"/>
  <c r="G40" i="107" s="1"/>
  <c r="G41" i="107" s="1"/>
  <c r="Y38" i="27"/>
  <c r="Y35" i="27"/>
  <c r="AW40" i="41" s="1"/>
  <c r="AY40" i="41" s="1"/>
  <c r="BF38" i="27"/>
  <c r="O17" i="27"/>
  <c r="M18" i="41" s="1"/>
  <c r="O15" i="27"/>
  <c r="C37" i="67"/>
  <c r="E37" i="67" s="1"/>
  <c r="G37" i="67" s="1"/>
  <c r="G39" i="67" s="1"/>
  <c r="G40" i="67" s="1"/>
  <c r="BW35" i="27"/>
  <c r="GW40" i="41" s="1"/>
  <c r="GY40" i="41" s="1"/>
  <c r="BW38" i="27"/>
  <c r="C37" i="61"/>
  <c r="E37" i="61" s="1"/>
  <c r="G37" i="61" s="1"/>
  <c r="G39" i="61" s="1"/>
  <c r="G40" i="61" s="1"/>
  <c r="AX38" i="27"/>
  <c r="AX35" i="27"/>
  <c r="DQ40" i="41" s="1"/>
  <c r="DS40" i="41" s="1"/>
  <c r="C37" i="91"/>
  <c r="E37" i="91" s="1"/>
  <c r="G37" i="91" s="1"/>
  <c r="G39" i="91" s="1"/>
  <c r="G40" i="91" s="1"/>
  <c r="BP38" i="27"/>
  <c r="C37" i="128"/>
  <c r="E37" i="128" s="1"/>
  <c r="G37" i="128" s="1"/>
  <c r="AY8" i="27"/>
  <c r="AY10" i="27"/>
  <c r="FQ9" i="41" s="1"/>
  <c r="AY9" i="27"/>
  <c r="AY12" i="27"/>
  <c r="FQ11" i="41" s="1"/>
  <c r="FS11" i="41" s="1"/>
  <c r="AY13" i="27"/>
  <c r="FQ12" i="41" s="1"/>
  <c r="FS12" i="41" s="1"/>
  <c r="AY11" i="27"/>
  <c r="FQ10" i="41" s="1"/>
  <c r="FS10" i="41" s="1"/>
  <c r="AY14" i="27"/>
  <c r="AY15" i="27"/>
  <c r="AY16" i="27"/>
  <c r="AY18" i="27"/>
  <c r="FQ19" i="41" s="1"/>
  <c r="FS19" i="41" s="1"/>
  <c r="AY17" i="27"/>
  <c r="FQ18" i="41" s="1"/>
  <c r="AY19" i="27"/>
  <c r="FQ20" i="41" s="1"/>
  <c r="FS20" i="41" s="1"/>
  <c r="AY21" i="27"/>
  <c r="AY20" i="27"/>
  <c r="AY23" i="27"/>
  <c r="AY22" i="27"/>
  <c r="AY26" i="27"/>
  <c r="AY24" i="27"/>
  <c r="AY25" i="27"/>
  <c r="AY27" i="27"/>
  <c r="FQ30" i="41" s="1"/>
  <c r="FS30" i="41" s="1"/>
  <c r="AY29" i="27"/>
  <c r="AY28" i="27"/>
  <c r="FQ31" i="41" s="1"/>
  <c r="FS31" i="41" s="1"/>
  <c r="AY30" i="27"/>
  <c r="AY32" i="27"/>
  <c r="AY31" i="27"/>
  <c r="AY35" i="27"/>
  <c r="FQ40" i="41" s="1"/>
  <c r="FS40" i="41" s="1"/>
  <c r="AY33" i="27"/>
  <c r="AY36" i="27"/>
  <c r="FQ41" i="41" s="1"/>
  <c r="FS41" i="41" s="1"/>
  <c r="AY34" i="27"/>
  <c r="AY37" i="27"/>
  <c r="C37" i="95"/>
  <c r="E37" i="95" s="1"/>
  <c r="G37" i="95" s="1"/>
  <c r="G40" i="95" s="1"/>
  <c r="G41" i="95" s="1"/>
  <c r="BA38" i="27"/>
  <c r="BA35" i="27"/>
  <c r="DY40" i="41" s="1"/>
  <c r="EA40" i="41" s="1"/>
  <c r="BA37" i="27"/>
  <c r="BA36" i="27"/>
  <c r="DY41" i="41" s="1"/>
  <c r="EA41" i="41" s="1"/>
  <c r="BP37" i="27"/>
  <c r="BP36" i="27"/>
  <c r="FY41" i="41" s="1"/>
  <c r="GA41" i="41" s="1"/>
  <c r="AY38" i="27"/>
  <c r="AH36" i="27"/>
  <c r="BY41" i="41" s="1"/>
  <c r="CA41" i="41" s="1"/>
  <c r="AH37" i="27"/>
  <c r="AH35" i="27"/>
  <c r="BY40" i="41" s="1"/>
  <c r="CA40" i="41" s="1"/>
  <c r="AH38" i="27"/>
  <c r="Z5" i="41"/>
  <c r="AA5" i="41"/>
  <c r="F47" i="86"/>
  <c r="DK5" i="41"/>
  <c r="DJ5" i="41"/>
  <c r="DN5" i="41"/>
  <c r="DO5" i="41"/>
  <c r="DO7" i="41" s="1"/>
  <c r="AM5" i="41"/>
  <c r="AL5" i="41"/>
  <c r="DB5" i="41"/>
  <c r="DC5" i="41"/>
  <c r="K5" i="41"/>
  <c r="J5" i="41"/>
  <c r="AQ5" i="41"/>
  <c r="AP5" i="41"/>
  <c r="AI5" i="41"/>
  <c r="AH5" i="41"/>
  <c r="CY5" i="41"/>
  <c r="CX5" i="41"/>
  <c r="FO5" i="41"/>
  <c r="FN5" i="41"/>
  <c r="R5" i="41"/>
  <c r="S5" i="41"/>
  <c r="AU5" i="41"/>
  <c r="AT5" i="41"/>
  <c r="F50" i="86"/>
  <c r="F51" i="86" s="1"/>
  <c r="Z36" i="27"/>
  <c r="BU38" i="27"/>
  <c r="Z37" i="27"/>
  <c r="Z35" i="27"/>
  <c r="Z38" i="27"/>
  <c r="BK37" i="27"/>
  <c r="BK35" i="27"/>
  <c r="FI40" i="41" s="1"/>
  <c r="AO33" i="27"/>
  <c r="AO35" i="27"/>
  <c r="CS40" i="41" s="1"/>
  <c r="CU40" i="41" s="1"/>
  <c r="AO36" i="27"/>
  <c r="CS41" i="41" s="1"/>
  <c r="CU41" i="41" s="1"/>
  <c r="AO38" i="27"/>
  <c r="BK38" i="27"/>
  <c r="BM36" i="27"/>
  <c r="BM33" i="27"/>
  <c r="BM35" i="27"/>
  <c r="BM38" i="27"/>
  <c r="BU35" i="27"/>
  <c r="BU36" i="27"/>
  <c r="AK32" i="27"/>
  <c r="BI33" i="27"/>
  <c r="FA45" i="41" s="1"/>
  <c r="AK33" i="27"/>
  <c r="BF34" i="27"/>
  <c r="BV33" i="27"/>
  <c r="GO45" i="41" s="1"/>
  <c r="AI31" i="27"/>
  <c r="AR33" i="27"/>
  <c r="G39" i="36"/>
  <c r="G40" i="36" s="1"/>
  <c r="BV32" i="27"/>
  <c r="GO42" i="41" s="1"/>
  <c r="GQ42" i="41" s="1"/>
  <c r="G40" i="11"/>
  <c r="G41" i="11" s="1"/>
  <c r="BE34" i="27"/>
  <c r="BI34" i="27"/>
  <c r="BU34" i="27"/>
  <c r="G39" i="83"/>
  <c r="G40" i="83" s="1"/>
  <c r="BH33" i="27"/>
  <c r="BA45" i="41" s="1"/>
  <c r="AR31" i="27"/>
  <c r="BW33" i="27"/>
  <c r="BW32" i="27"/>
  <c r="GW42" i="41" s="1"/>
  <c r="GY42" i="41" s="1"/>
  <c r="G39" i="23"/>
  <c r="G40" i="23" s="1"/>
  <c r="G39" i="76"/>
  <c r="G40" i="76" s="1"/>
  <c r="BW34" i="27"/>
  <c r="AX34" i="27"/>
  <c r="BU45" i="41"/>
  <c r="BF33" i="27"/>
  <c r="BU42" i="41"/>
  <c r="BW42" i="41" s="1"/>
  <c r="BF32" i="27"/>
  <c r="G39" i="81"/>
  <c r="G40" i="81" s="1"/>
  <c r="W40" i="27"/>
  <c r="B37" i="69"/>
  <c r="AG35" i="27" s="1"/>
  <c r="C36" i="69"/>
  <c r="E36" i="69" s="1"/>
  <c r="G36" i="69" s="1"/>
  <c r="AT40" i="27"/>
  <c r="G40" i="109"/>
  <c r="AA9" i="27"/>
  <c r="AA8" i="27"/>
  <c r="BE5" i="41" s="1"/>
  <c r="AA10" i="27"/>
  <c r="BE9" i="41" s="1"/>
  <c r="AA15" i="27"/>
  <c r="AA13" i="27"/>
  <c r="AA11" i="27"/>
  <c r="BE10" i="41" s="1"/>
  <c r="BG10" i="41" s="1"/>
  <c r="AA12" i="27"/>
  <c r="BE11" i="41" s="1"/>
  <c r="BG11" i="41" s="1"/>
  <c r="AA14" i="27"/>
  <c r="AA17" i="27"/>
  <c r="BE18" i="41" s="1"/>
  <c r="AA16" i="27"/>
  <c r="AA20" i="27"/>
  <c r="AA18" i="27"/>
  <c r="BE19" i="41" s="1"/>
  <c r="BG19" i="41" s="1"/>
  <c r="AA19" i="27"/>
  <c r="BE20" i="41" s="1"/>
  <c r="BG20" i="41" s="1"/>
  <c r="AA23" i="27"/>
  <c r="AA22" i="27"/>
  <c r="AA21" i="27"/>
  <c r="AA26" i="27"/>
  <c r="AA24" i="27"/>
  <c r="AA25" i="27"/>
  <c r="AA30" i="27"/>
  <c r="AA27" i="27"/>
  <c r="BE30" i="41" s="1"/>
  <c r="BG30" i="41" s="1"/>
  <c r="AA28" i="27"/>
  <c r="BE31" i="41" s="1"/>
  <c r="BG31" i="41" s="1"/>
  <c r="AA29" i="27"/>
  <c r="AA34" i="27"/>
  <c r="AA32" i="27"/>
  <c r="AA31" i="27"/>
  <c r="AA33" i="27"/>
  <c r="AH33" i="27"/>
  <c r="BL40" i="27"/>
  <c r="BW11" i="27"/>
  <c r="GW10" i="41" s="1"/>
  <c r="GY10" i="41" s="1"/>
  <c r="BW9" i="27"/>
  <c r="BW8" i="27"/>
  <c r="GW5" i="41" s="1"/>
  <c r="BW13" i="27"/>
  <c r="GW12" i="41" s="1"/>
  <c r="GY12" i="41" s="1"/>
  <c r="BW10" i="27"/>
  <c r="GW9" i="41" s="1"/>
  <c r="BW12" i="27"/>
  <c r="GW11" i="41" s="1"/>
  <c r="GY11" i="41" s="1"/>
  <c r="BW14" i="27"/>
  <c r="BW15" i="27"/>
  <c r="BW17" i="27"/>
  <c r="GW18" i="41" s="1"/>
  <c r="BW16" i="27"/>
  <c r="BW18" i="27"/>
  <c r="GW19" i="41" s="1"/>
  <c r="GY19" i="41" s="1"/>
  <c r="BW19" i="27"/>
  <c r="GW20" i="41" s="1"/>
  <c r="GY20" i="41" s="1"/>
  <c r="BW25" i="27"/>
  <c r="BW21" i="27"/>
  <c r="BW20" i="27"/>
  <c r="BW22" i="27"/>
  <c r="BW23" i="27"/>
  <c r="BW24" i="27"/>
  <c r="BW26" i="27"/>
  <c r="BW27" i="27"/>
  <c r="BW29" i="27"/>
  <c r="BW30" i="27"/>
  <c r="BW28" i="27"/>
  <c r="GW31" i="41" s="1"/>
  <c r="GY31" i="41" s="1"/>
  <c r="AH8" i="27"/>
  <c r="BY5" i="41" s="1"/>
  <c r="AH9" i="27"/>
  <c r="AH12" i="27"/>
  <c r="BY11" i="41" s="1"/>
  <c r="CA11" i="41" s="1"/>
  <c r="AH10" i="27"/>
  <c r="BY9" i="41" s="1"/>
  <c r="AH11" i="27"/>
  <c r="BY10" i="41" s="1"/>
  <c r="CA10" i="41" s="1"/>
  <c r="AH18" i="27"/>
  <c r="BY19" i="41" s="1"/>
  <c r="CA19" i="41" s="1"/>
  <c r="AH13" i="27"/>
  <c r="BY12" i="41" s="1"/>
  <c r="CA12" i="41" s="1"/>
  <c r="AH15" i="27"/>
  <c r="AH16" i="27"/>
  <c r="AH14" i="27"/>
  <c r="AH17" i="27"/>
  <c r="BY18" i="41" s="1"/>
  <c r="AH19" i="27"/>
  <c r="AH20" i="27"/>
  <c r="AH21" i="27"/>
  <c r="AH25" i="27"/>
  <c r="AH22" i="27"/>
  <c r="AH23" i="27"/>
  <c r="AH27" i="27"/>
  <c r="BY30" i="41" s="1"/>
  <c r="CA30" i="41" s="1"/>
  <c r="AH26" i="27"/>
  <c r="AH24" i="27"/>
  <c r="AH30" i="27"/>
  <c r="AH29" i="27"/>
  <c r="AH28" i="27"/>
  <c r="BY31" i="41" s="1"/>
  <c r="CA31" i="41" s="1"/>
  <c r="AH31" i="27"/>
  <c r="AH34" i="27"/>
  <c r="AH32" i="27"/>
  <c r="G40" i="66"/>
  <c r="G41" i="66" s="1"/>
  <c r="BV8" i="27"/>
  <c r="GO5" i="41" s="1"/>
  <c r="BV10" i="27"/>
  <c r="GO9" i="41" s="1"/>
  <c r="BV11" i="27"/>
  <c r="GO10" i="41" s="1"/>
  <c r="GQ10" i="41" s="1"/>
  <c r="BV9" i="27"/>
  <c r="BV12" i="27"/>
  <c r="GO11" i="41" s="1"/>
  <c r="GQ11" i="41" s="1"/>
  <c r="BV17" i="27"/>
  <c r="GO18" i="41" s="1"/>
  <c r="BV16" i="27"/>
  <c r="BV14" i="27"/>
  <c r="BV13" i="27"/>
  <c r="GO12" i="41" s="1"/>
  <c r="GQ12" i="41" s="1"/>
  <c r="BV18" i="27"/>
  <c r="GO19" i="41" s="1"/>
  <c r="GQ19" i="41" s="1"/>
  <c r="BV15" i="27"/>
  <c r="BV19" i="27"/>
  <c r="BV21" i="27"/>
  <c r="BV20" i="27"/>
  <c r="BV23" i="27"/>
  <c r="BV22" i="27"/>
  <c r="BV24" i="27"/>
  <c r="BV26" i="27"/>
  <c r="BV25" i="27"/>
  <c r="BV27" i="27"/>
  <c r="BV28" i="27"/>
  <c r="BV29" i="27"/>
  <c r="BV30" i="27"/>
  <c r="C37" i="71"/>
  <c r="E37" i="71" s="1"/>
  <c r="G37" i="71" s="1"/>
  <c r="G39" i="71" s="1"/>
  <c r="G40" i="71" s="1"/>
  <c r="BU10" i="27"/>
  <c r="BU8" i="27"/>
  <c r="BU9" i="27"/>
  <c r="BU13" i="27"/>
  <c r="BU11" i="27"/>
  <c r="BU12" i="27"/>
  <c r="BU14" i="27"/>
  <c r="BU17" i="27"/>
  <c r="BU15" i="27"/>
  <c r="BU16" i="27"/>
  <c r="BU21" i="27"/>
  <c r="BU18" i="27"/>
  <c r="BU19" i="27"/>
  <c r="BU20" i="27"/>
  <c r="BU22" i="27"/>
  <c r="BU23" i="27"/>
  <c r="BU25" i="27"/>
  <c r="BU24" i="27"/>
  <c r="BU27" i="27"/>
  <c r="BU30" i="27"/>
  <c r="BU28" i="27"/>
  <c r="BU26" i="27"/>
  <c r="BU31" i="27"/>
  <c r="BU29" i="27"/>
  <c r="BU32" i="27"/>
  <c r="BU33" i="27"/>
  <c r="G39" i="21"/>
  <c r="G40" i="21" s="1"/>
  <c r="BN10" i="27"/>
  <c r="FU9" i="41" s="1"/>
  <c r="BN11" i="27"/>
  <c r="FU10" i="41" s="1"/>
  <c r="FW10" i="41" s="1"/>
  <c r="BN8" i="27"/>
  <c r="FU5" i="41" s="1"/>
  <c r="BN9" i="27"/>
  <c r="BN13" i="27"/>
  <c r="FU12" i="41" s="1"/>
  <c r="FW12" i="41" s="1"/>
  <c r="BN12" i="27"/>
  <c r="FU11" i="41" s="1"/>
  <c r="FW11" i="41" s="1"/>
  <c r="BN14" i="27"/>
  <c r="BN15" i="27"/>
  <c r="BN16" i="27"/>
  <c r="BN18" i="27"/>
  <c r="FU19" i="41" s="1"/>
  <c r="FW19" i="41" s="1"/>
  <c r="BN17" i="27"/>
  <c r="FU18" i="41" s="1"/>
  <c r="BN20" i="27"/>
  <c r="BN19" i="27"/>
  <c r="FU20" i="41" s="1"/>
  <c r="FW20" i="41" s="1"/>
  <c r="BN22" i="27"/>
  <c r="BN21" i="27"/>
  <c r="BN23" i="27"/>
  <c r="BN28" i="27"/>
  <c r="FU31" i="41" s="1"/>
  <c r="FW31" i="41" s="1"/>
  <c r="BN24" i="27"/>
  <c r="BN25" i="27"/>
  <c r="BN30" i="27"/>
  <c r="BN26" i="27"/>
  <c r="BN27" i="27"/>
  <c r="FU30" i="41" s="1"/>
  <c r="FW30" i="41" s="1"/>
  <c r="BN29" i="27"/>
  <c r="BN33" i="27"/>
  <c r="BN31" i="27"/>
  <c r="BN32" i="27"/>
  <c r="BN34" i="27"/>
  <c r="Y11" i="27"/>
  <c r="AW10" i="41" s="1"/>
  <c r="AY10" i="41" s="1"/>
  <c r="Y9" i="27"/>
  <c r="Y8" i="27"/>
  <c r="AW5" i="41" s="1"/>
  <c r="Y10" i="27"/>
  <c r="AW9" i="41" s="1"/>
  <c r="Y16" i="27"/>
  <c r="Y15" i="27"/>
  <c r="Y13" i="27"/>
  <c r="Y12" i="27"/>
  <c r="AW11" i="41" s="1"/>
  <c r="AY11" i="41" s="1"/>
  <c r="Y14" i="27"/>
  <c r="Y19" i="27"/>
  <c r="AW20" i="41" s="1"/>
  <c r="AY20" i="41" s="1"/>
  <c r="Y18" i="27"/>
  <c r="AW19" i="41" s="1"/>
  <c r="AY19" i="41" s="1"/>
  <c r="Y17" i="27"/>
  <c r="AW18" i="41" s="1"/>
  <c r="Y23" i="27"/>
  <c r="Y20" i="27"/>
  <c r="Y22" i="27"/>
  <c r="Y21" i="27"/>
  <c r="Y25" i="27"/>
  <c r="Y24" i="27"/>
  <c r="Y26" i="27"/>
  <c r="Y30" i="27"/>
  <c r="Y29" i="27"/>
  <c r="Y31" i="27"/>
  <c r="Y27" i="27"/>
  <c r="AW30" i="41" s="1"/>
  <c r="AY30" i="41" s="1"/>
  <c r="Y28" i="27"/>
  <c r="AW31" i="41" s="1"/>
  <c r="AY31" i="41" s="1"/>
  <c r="Y32" i="27"/>
  <c r="AW42" i="41" s="1"/>
  <c r="AY42" i="41" s="1"/>
  <c r="Y33" i="27"/>
  <c r="Y34" i="27"/>
  <c r="G40" i="53"/>
  <c r="G41" i="53" s="1"/>
  <c r="AU9" i="27"/>
  <c r="AU8" i="27"/>
  <c r="DE5" i="41" s="1"/>
  <c r="AU12" i="27"/>
  <c r="DE11" i="41" s="1"/>
  <c r="DG11" i="41" s="1"/>
  <c r="AU11" i="27"/>
  <c r="DE10" i="41" s="1"/>
  <c r="DG10" i="41" s="1"/>
  <c r="AU10" i="27"/>
  <c r="DE9" i="41" s="1"/>
  <c r="AU14" i="27"/>
  <c r="AU16" i="27"/>
  <c r="AU13" i="27"/>
  <c r="DE12" i="41" s="1"/>
  <c r="DG12" i="41" s="1"/>
  <c r="AU17" i="27"/>
  <c r="DE18" i="41" s="1"/>
  <c r="AU15" i="27"/>
  <c r="AU18" i="27"/>
  <c r="DE19" i="41" s="1"/>
  <c r="DG19" i="41" s="1"/>
  <c r="AU20" i="27"/>
  <c r="AU19" i="27"/>
  <c r="AU22" i="27"/>
  <c r="AU21" i="27"/>
  <c r="AU24" i="27"/>
  <c r="AU23" i="27"/>
  <c r="AU25" i="27"/>
  <c r="AU26" i="27"/>
  <c r="AU27" i="27"/>
  <c r="AU31" i="27"/>
  <c r="AU28" i="27"/>
  <c r="DE31" i="41" s="1"/>
  <c r="DG31" i="41" s="1"/>
  <c r="AU30" i="27"/>
  <c r="AU29" i="27"/>
  <c r="AU32" i="27"/>
  <c r="DE42" i="41" s="1"/>
  <c r="DG42" i="41" s="1"/>
  <c r="AU33" i="27"/>
  <c r="DE45" i="41" s="1"/>
  <c r="AU34" i="27"/>
  <c r="G39" i="96"/>
  <c r="G40" i="96" s="1"/>
  <c r="G40" i="124"/>
  <c r="G41" i="124" s="1"/>
  <c r="AR9" i="27"/>
  <c r="AR10" i="27"/>
  <c r="CO9" i="41" s="1"/>
  <c r="AR8" i="27"/>
  <c r="CO5" i="41" s="1"/>
  <c r="AR11" i="27"/>
  <c r="CO10" i="41" s="1"/>
  <c r="CQ10" i="41" s="1"/>
  <c r="AR12" i="27"/>
  <c r="CO11" i="41" s="1"/>
  <c r="CQ11" i="41" s="1"/>
  <c r="AR13" i="27"/>
  <c r="CO12" i="41" s="1"/>
  <c r="CQ12" i="41" s="1"/>
  <c r="AR18" i="27"/>
  <c r="AR14" i="27"/>
  <c r="AR16" i="27"/>
  <c r="AR15" i="27"/>
  <c r="AR17" i="27"/>
  <c r="CO18" i="41" s="1"/>
  <c r="AR19" i="27"/>
  <c r="CO20" i="41" s="1"/>
  <c r="CQ20" i="41" s="1"/>
  <c r="AR21" i="27"/>
  <c r="AR20" i="27"/>
  <c r="AR23" i="27"/>
  <c r="AR22" i="27"/>
  <c r="AR24" i="27"/>
  <c r="AR26" i="27"/>
  <c r="AR27" i="27"/>
  <c r="AR25" i="27"/>
  <c r="AR29" i="27"/>
  <c r="AR28" i="27"/>
  <c r="AR34" i="27"/>
  <c r="AR30" i="27"/>
  <c r="R40" i="27"/>
  <c r="BD8" i="27"/>
  <c r="EK5" i="41" s="1"/>
  <c r="BD9" i="27"/>
  <c r="BD10" i="27"/>
  <c r="EK9" i="41" s="1"/>
  <c r="BD11" i="27"/>
  <c r="EK10" i="41" s="1"/>
  <c r="EM10" i="41" s="1"/>
  <c r="BD14" i="27"/>
  <c r="BD12" i="27"/>
  <c r="EK11" i="41" s="1"/>
  <c r="EM11" i="41" s="1"/>
  <c r="BD13" i="27"/>
  <c r="EK12" i="41" s="1"/>
  <c r="EM12" i="41" s="1"/>
  <c r="BD16" i="27"/>
  <c r="BD15" i="27"/>
  <c r="BD18" i="27"/>
  <c r="EK19" i="41" s="1"/>
  <c r="EM19" i="41" s="1"/>
  <c r="BD17" i="27"/>
  <c r="EK18" i="41" s="1"/>
  <c r="BD19" i="27"/>
  <c r="BD22" i="27"/>
  <c r="BD23" i="27"/>
  <c r="BD21" i="27"/>
  <c r="BD20" i="27"/>
  <c r="BD24" i="27"/>
  <c r="BD25" i="27"/>
  <c r="BD26" i="27"/>
  <c r="BD30" i="27"/>
  <c r="BD27" i="27"/>
  <c r="EK30" i="41" s="1"/>
  <c r="EM30" i="41" s="1"/>
  <c r="BD28" i="27"/>
  <c r="BD29" i="27"/>
  <c r="BD32" i="27"/>
  <c r="EK42" i="41" s="1"/>
  <c r="EM42" i="41" s="1"/>
  <c r="BD34" i="27"/>
  <c r="BD31" i="27"/>
  <c r="BD33" i="27"/>
  <c r="G40" i="119"/>
  <c r="G41" i="119" s="1"/>
  <c r="T12" i="27"/>
  <c r="AC11" i="41" s="1"/>
  <c r="AE11" i="41" s="1"/>
  <c r="T8" i="27"/>
  <c r="AC5" i="41" s="1"/>
  <c r="T10" i="27"/>
  <c r="AC9" i="41" s="1"/>
  <c r="T13" i="27"/>
  <c r="T9" i="27"/>
  <c r="T11" i="27"/>
  <c r="AC10" i="41" s="1"/>
  <c r="AE10" i="41" s="1"/>
  <c r="T14" i="27"/>
  <c r="T16" i="27"/>
  <c r="T15" i="27"/>
  <c r="T18" i="27"/>
  <c r="T17" i="27"/>
  <c r="AC18" i="41" s="1"/>
  <c r="T19" i="27"/>
  <c r="AC20" i="41" s="1"/>
  <c r="AE20" i="41" s="1"/>
  <c r="T20" i="27"/>
  <c r="T23" i="27"/>
  <c r="T21" i="27"/>
  <c r="T22" i="27"/>
  <c r="T24" i="27"/>
  <c r="T27" i="27"/>
  <c r="AC30" i="41" s="1"/>
  <c r="AE30" i="41" s="1"/>
  <c r="T25" i="27"/>
  <c r="T28" i="27"/>
  <c r="AC31" i="41" s="1"/>
  <c r="AE31" i="41" s="1"/>
  <c r="T31" i="27"/>
  <c r="T29" i="27"/>
  <c r="T26" i="27"/>
  <c r="T34" i="27"/>
  <c r="T30" i="27"/>
  <c r="T32" i="27"/>
  <c r="AC42" i="41" s="1"/>
  <c r="AE42" i="41" s="1"/>
  <c r="T33" i="27"/>
  <c r="AC45" i="41" s="1"/>
  <c r="BS40" i="27"/>
  <c r="Z33" i="27"/>
  <c r="V40" i="27"/>
  <c r="G39" i="77"/>
  <c r="G40" i="77" s="1"/>
  <c r="AI9" i="27"/>
  <c r="AI8" i="27"/>
  <c r="CC5" i="41" s="1"/>
  <c r="AI11" i="27"/>
  <c r="CC10" i="41" s="1"/>
  <c r="CE10" i="41" s="1"/>
  <c r="AI13" i="27"/>
  <c r="CC12" i="41" s="1"/>
  <c r="CE12" i="41" s="1"/>
  <c r="AI14" i="27"/>
  <c r="AI12" i="27"/>
  <c r="CC11" i="41" s="1"/>
  <c r="CE11" i="41" s="1"/>
  <c r="AI10" i="27"/>
  <c r="CC9" i="41" s="1"/>
  <c r="AI15" i="27"/>
  <c r="AI18" i="27"/>
  <c r="CC19" i="41" s="1"/>
  <c r="CE19" i="41" s="1"/>
  <c r="AI17" i="27"/>
  <c r="CC18" i="41" s="1"/>
  <c r="AI16" i="27"/>
  <c r="AI20" i="27"/>
  <c r="AI21" i="27"/>
  <c r="AI19" i="27"/>
  <c r="CC20" i="41" s="1"/>
  <c r="CE20" i="41" s="1"/>
  <c r="AI23" i="27"/>
  <c r="AI22" i="27"/>
  <c r="AI24" i="27"/>
  <c r="AI25" i="27"/>
  <c r="AI27" i="27"/>
  <c r="AI29" i="27"/>
  <c r="AI26" i="27"/>
  <c r="AI28" i="27"/>
  <c r="CC31" i="41" s="1"/>
  <c r="CE31" i="41" s="1"/>
  <c r="AI34" i="27"/>
  <c r="AI30" i="27"/>
  <c r="AI33" i="27"/>
  <c r="CC45" i="41" s="1"/>
  <c r="G40" i="65"/>
  <c r="G41" i="65" s="1"/>
  <c r="BU5" i="41"/>
  <c r="BU10" i="41"/>
  <c r="BW10" i="41" s="1"/>
  <c r="BU9" i="41"/>
  <c r="BU12" i="41"/>
  <c r="BW12" i="41" s="1"/>
  <c r="BU11" i="41"/>
  <c r="BW11" i="41" s="1"/>
  <c r="BU20" i="41"/>
  <c r="BW20" i="41" s="1"/>
  <c r="BU18" i="41"/>
  <c r="BU31" i="41"/>
  <c r="BW31" i="41" s="1"/>
  <c r="G39" i="84"/>
  <c r="G40" i="84" s="1"/>
  <c r="BB9" i="27"/>
  <c r="BB15" i="27"/>
  <c r="BB18" i="27"/>
  <c r="BB19" i="27"/>
  <c r="EC20" i="41" s="1"/>
  <c r="EE20" i="41" s="1"/>
  <c r="BB23" i="27"/>
  <c r="BB21" i="27"/>
  <c r="BB31" i="27"/>
  <c r="AK9" i="27"/>
  <c r="AK8" i="27"/>
  <c r="CK5" i="41" s="1"/>
  <c r="AK11" i="27"/>
  <c r="CK10" i="41" s="1"/>
  <c r="CM10" i="41" s="1"/>
  <c r="AK10" i="27"/>
  <c r="CK9" i="41" s="1"/>
  <c r="AK12" i="27"/>
  <c r="CK11" i="41" s="1"/>
  <c r="CM11" i="41" s="1"/>
  <c r="AK15" i="27"/>
  <c r="AK13" i="27"/>
  <c r="CK12" i="41" s="1"/>
  <c r="CM12" i="41" s="1"/>
  <c r="AK16" i="27"/>
  <c r="AK17" i="27"/>
  <c r="CK18" i="41" s="1"/>
  <c r="AK18" i="27"/>
  <c r="CK19" i="41" s="1"/>
  <c r="CM19" i="41" s="1"/>
  <c r="AK14" i="27"/>
  <c r="AK19" i="27"/>
  <c r="CK20" i="41" s="1"/>
  <c r="CM20" i="41" s="1"/>
  <c r="AK21" i="27"/>
  <c r="AK23" i="27"/>
  <c r="AK20" i="27"/>
  <c r="AK22" i="27"/>
  <c r="AK28" i="27"/>
  <c r="AK24" i="27"/>
  <c r="AK25" i="27"/>
  <c r="AK29" i="27"/>
  <c r="AK26" i="27"/>
  <c r="AK27" i="27"/>
  <c r="CK30" i="41" s="1"/>
  <c r="CM30" i="41" s="1"/>
  <c r="AK30" i="27"/>
  <c r="AK31" i="27"/>
  <c r="E22" i="93"/>
  <c r="B22" i="93"/>
  <c r="C37" i="110"/>
  <c r="E37" i="110" s="1"/>
  <c r="G37" i="110" s="1"/>
  <c r="G39" i="110" s="1"/>
  <c r="G40" i="110" s="1"/>
  <c r="Z8" i="27"/>
  <c r="Z9" i="27"/>
  <c r="Z13" i="27"/>
  <c r="Z14" i="27"/>
  <c r="Z10" i="27"/>
  <c r="Z11" i="27"/>
  <c r="Z12" i="27"/>
  <c r="Z16" i="27"/>
  <c r="Z15" i="27"/>
  <c r="Z19" i="27"/>
  <c r="Z17" i="27"/>
  <c r="Z18" i="27"/>
  <c r="Z22" i="27"/>
  <c r="Z21" i="27"/>
  <c r="Z20" i="27"/>
  <c r="Z23" i="27"/>
  <c r="Z25" i="27"/>
  <c r="Z24" i="27"/>
  <c r="Z26" i="27"/>
  <c r="Z29" i="27"/>
  <c r="Z27" i="27"/>
  <c r="Z28" i="27"/>
  <c r="Z31" i="27"/>
  <c r="Z32" i="27"/>
  <c r="Z30" i="27"/>
  <c r="C37" i="104"/>
  <c r="E37" i="104" s="1"/>
  <c r="G37" i="104" s="1"/>
  <c r="G40" i="104" s="1"/>
  <c r="G41" i="104" s="1"/>
  <c r="AO8" i="27"/>
  <c r="CS5" i="41" s="1"/>
  <c r="AO9" i="27"/>
  <c r="AO11" i="27"/>
  <c r="CS10" i="41" s="1"/>
  <c r="CU10" i="41" s="1"/>
  <c r="AO12" i="27"/>
  <c r="CS11" i="41" s="1"/>
  <c r="CU11" i="41" s="1"/>
  <c r="AO10" i="27"/>
  <c r="CS9" i="41" s="1"/>
  <c r="AO13" i="27"/>
  <c r="CS12" i="41" s="1"/>
  <c r="CU12" i="41" s="1"/>
  <c r="AO16" i="27"/>
  <c r="AO14" i="27"/>
  <c r="AO17" i="27"/>
  <c r="CS18" i="41" s="1"/>
  <c r="AO19" i="27"/>
  <c r="CS20" i="41" s="1"/>
  <c r="CU20" i="41" s="1"/>
  <c r="AO15" i="27"/>
  <c r="AO22" i="27"/>
  <c r="AO18" i="27"/>
  <c r="CS19" i="41" s="1"/>
  <c r="CU19" i="41" s="1"/>
  <c r="AO23" i="27"/>
  <c r="AO21" i="27"/>
  <c r="AO20" i="27"/>
  <c r="AO24" i="27"/>
  <c r="AO28" i="27"/>
  <c r="CS31" i="41" s="1"/>
  <c r="CU31" i="41" s="1"/>
  <c r="AO25" i="27"/>
  <c r="AO26" i="27"/>
  <c r="AO29" i="27"/>
  <c r="AO30" i="27"/>
  <c r="AO27" i="27"/>
  <c r="CS30" i="41" s="1"/>
  <c r="CU30" i="41" s="1"/>
  <c r="AO31" i="27"/>
  <c r="AO34" i="27"/>
  <c r="AO32" i="27"/>
  <c r="CS42" i="41" s="1"/>
  <c r="CU42" i="41" s="1"/>
  <c r="P40" i="27"/>
  <c r="Q14" i="27"/>
  <c r="Q15" i="27"/>
  <c r="Q13" i="27"/>
  <c r="Q16" i="27"/>
  <c r="Q34" i="27"/>
  <c r="Q32" i="27"/>
  <c r="G39" i="70"/>
  <c r="G40" i="70" s="1"/>
  <c r="G39" i="3"/>
  <c r="G40" i="3" s="1"/>
  <c r="BP8" i="27"/>
  <c r="FY5" i="41" s="1"/>
  <c r="BP9" i="27"/>
  <c r="BP10" i="27"/>
  <c r="FY9" i="41" s="1"/>
  <c r="BP12" i="27"/>
  <c r="FY11" i="41" s="1"/>
  <c r="GA11" i="41" s="1"/>
  <c r="BP11" i="27"/>
  <c r="FY10" i="41" s="1"/>
  <c r="GA10" i="41" s="1"/>
  <c r="BP13" i="27"/>
  <c r="FY12" i="41" s="1"/>
  <c r="GA12" i="41" s="1"/>
  <c r="BP15" i="27"/>
  <c r="BP14" i="27"/>
  <c r="BP16" i="27"/>
  <c r="BP18" i="27"/>
  <c r="FY19" i="41" s="1"/>
  <c r="GA19" i="41" s="1"/>
  <c r="BP20" i="27"/>
  <c r="BP17" i="27"/>
  <c r="FY18" i="41" s="1"/>
  <c r="BP19" i="27"/>
  <c r="FY20" i="41" s="1"/>
  <c r="GA20" i="41" s="1"/>
  <c r="BP23" i="27"/>
  <c r="BP21" i="27"/>
  <c r="BP25" i="27"/>
  <c r="BP22" i="27"/>
  <c r="BP24" i="27"/>
  <c r="BP26" i="27"/>
  <c r="BP28" i="27"/>
  <c r="BP27" i="27"/>
  <c r="FY30" i="41" s="1"/>
  <c r="GA30" i="41" s="1"/>
  <c r="BP30" i="27"/>
  <c r="BP29" i="27"/>
  <c r="BP33" i="27"/>
  <c r="BP31" i="27"/>
  <c r="BP34" i="27"/>
  <c r="BP32" i="27"/>
  <c r="G39" i="8"/>
  <c r="G40" i="8" s="1"/>
  <c r="G39" i="82"/>
  <c r="G40" i="82" s="1"/>
  <c r="B37" i="73"/>
  <c r="BJ35" i="27" s="1"/>
  <c r="FE40" i="41" s="1"/>
  <c r="FG40" i="41" s="1"/>
  <c r="C36" i="73"/>
  <c r="E36" i="73" s="1"/>
  <c r="G36" i="73" s="1"/>
  <c r="BA8" i="27"/>
  <c r="DY5" i="41" s="1"/>
  <c r="BA9" i="27"/>
  <c r="BA10" i="27"/>
  <c r="DY9" i="41" s="1"/>
  <c r="BA11" i="27"/>
  <c r="DY10" i="41" s="1"/>
  <c r="EA10" i="41" s="1"/>
  <c r="BA13" i="27"/>
  <c r="DY12" i="41" s="1"/>
  <c r="EA12" i="41" s="1"/>
  <c r="BA12" i="27"/>
  <c r="DY11" i="41" s="1"/>
  <c r="EA11" i="41" s="1"/>
  <c r="BA14" i="27"/>
  <c r="BA16" i="27"/>
  <c r="BA15" i="27"/>
  <c r="BA17" i="27"/>
  <c r="DY18" i="41" s="1"/>
  <c r="BA21" i="27"/>
  <c r="BA18" i="27"/>
  <c r="DY19" i="41" s="1"/>
  <c r="EA19" i="41" s="1"/>
  <c r="BA19" i="27"/>
  <c r="BA20" i="27"/>
  <c r="BA23" i="27"/>
  <c r="BA22" i="27"/>
  <c r="BA28" i="27"/>
  <c r="DY31" i="41" s="1"/>
  <c r="EA31" i="41" s="1"/>
  <c r="BA24" i="27"/>
  <c r="BA26" i="27"/>
  <c r="BA25" i="27"/>
  <c r="BA30" i="27"/>
  <c r="BA27" i="27"/>
  <c r="DY30" i="41" s="1"/>
  <c r="EA30" i="41" s="1"/>
  <c r="BA29" i="27"/>
  <c r="BA32" i="27"/>
  <c r="BA31" i="27"/>
  <c r="BA33" i="27"/>
  <c r="BA34" i="27"/>
  <c r="G41" i="50"/>
  <c r="G42" i="50" s="1"/>
  <c r="BI11" i="27"/>
  <c r="FA10" i="41" s="1"/>
  <c r="FC10" i="41" s="1"/>
  <c r="BI9" i="27"/>
  <c r="BI8" i="27"/>
  <c r="FA5" i="41" s="1"/>
  <c r="BI10" i="27"/>
  <c r="FA9" i="41" s="1"/>
  <c r="BI12" i="27"/>
  <c r="FA11" i="41" s="1"/>
  <c r="FC11" i="41" s="1"/>
  <c r="BI13" i="27"/>
  <c r="BI14" i="27"/>
  <c r="BI19" i="27"/>
  <c r="FA20" i="41" s="1"/>
  <c r="FC20" i="41" s="1"/>
  <c r="BI16" i="27"/>
  <c r="BI15" i="27"/>
  <c r="BI18" i="27"/>
  <c r="FA19" i="41" s="1"/>
  <c r="FC19" i="41" s="1"/>
  <c r="BI17" i="27"/>
  <c r="FA18" i="41" s="1"/>
  <c r="BI20" i="27"/>
  <c r="BI21" i="27"/>
  <c r="BI24" i="27"/>
  <c r="BI23" i="27"/>
  <c r="BI25" i="27"/>
  <c r="BI22" i="27"/>
  <c r="BI26" i="27"/>
  <c r="BI28" i="27"/>
  <c r="BI29" i="27"/>
  <c r="BI30" i="27"/>
  <c r="BI27" i="27"/>
  <c r="BI31" i="27"/>
  <c r="BF8" i="27"/>
  <c r="ES5" i="41" s="1"/>
  <c r="BF11" i="27"/>
  <c r="ES10" i="41" s="1"/>
  <c r="EU10" i="41" s="1"/>
  <c r="BF9" i="27"/>
  <c r="BF10" i="27"/>
  <c r="ES9" i="41" s="1"/>
  <c r="BF12" i="27"/>
  <c r="ES11" i="41" s="1"/>
  <c r="EU11" i="41" s="1"/>
  <c r="BF16" i="27"/>
  <c r="BF13" i="27"/>
  <c r="ES12" i="41" s="1"/>
  <c r="EU12" i="41" s="1"/>
  <c r="BF14" i="27"/>
  <c r="BF15" i="27"/>
  <c r="BF18" i="27"/>
  <c r="ES19" i="41" s="1"/>
  <c r="EU19" i="41" s="1"/>
  <c r="BF20" i="27"/>
  <c r="BF17" i="27"/>
  <c r="ES18" i="41" s="1"/>
  <c r="BF19" i="27"/>
  <c r="ES20" i="41" s="1"/>
  <c r="EU20" i="41" s="1"/>
  <c r="BF21" i="27"/>
  <c r="BF22" i="27"/>
  <c r="BF23" i="27"/>
  <c r="BF24" i="27"/>
  <c r="BF25" i="27"/>
  <c r="BF28" i="27"/>
  <c r="BF26" i="27"/>
  <c r="BF27" i="27"/>
  <c r="BF29" i="27"/>
  <c r="BF30" i="27"/>
  <c r="BF31" i="27"/>
  <c r="G39" i="25"/>
  <c r="G40" i="25" s="1"/>
  <c r="BC9" i="27"/>
  <c r="BC8" i="27"/>
  <c r="EG5" i="41" s="1"/>
  <c r="BC10" i="27"/>
  <c r="EG9" i="41" s="1"/>
  <c r="BC13" i="27"/>
  <c r="EG12" i="41" s="1"/>
  <c r="EI12" i="41" s="1"/>
  <c r="BC14" i="27"/>
  <c r="BC12" i="27"/>
  <c r="EG11" i="41" s="1"/>
  <c r="EI11" i="41" s="1"/>
  <c r="BC11" i="27"/>
  <c r="EG10" i="41" s="1"/>
  <c r="EI10" i="41" s="1"/>
  <c r="BC15" i="27"/>
  <c r="BC16" i="27"/>
  <c r="BC17" i="27"/>
  <c r="EG18" i="41" s="1"/>
  <c r="BC20" i="27"/>
  <c r="BC18" i="27"/>
  <c r="BC22" i="27"/>
  <c r="BC19" i="27"/>
  <c r="EG20" i="41" s="1"/>
  <c r="EI20" i="41" s="1"/>
  <c r="BC23" i="27"/>
  <c r="BC21" i="27"/>
  <c r="BC25" i="27"/>
  <c r="BC24" i="27"/>
  <c r="BC28" i="27"/>
  <c r="EG31" i="41" s="1"/>
  <c r="EI31" i="41" s="1"/>
  <c r="BC27" i="27"/>
  <c r="EG30" i="41" s="1"/>
  <c r="EI30" i="41" s="1"/>
  <c r="BC26" i="27"/>
  <c r="BC30" i="27"/>
  <c r="BC31" i="27"/>
  <c r="BC32" i="27"/>
  <c r="BC29" i="27"/>
  <c r="BC33" i="27"/>
  <c r="C37" i="51"/>
  <c r="E37" i="51" s="1"/>
  <c r="G37" i="51" s="1"/>
  <c r="G39" i="51" s="1"/>
  <c r="G40" i="51" s="1"/>
  <c r="BM10" i="27"/>
  <c r="BM8" i="27"/>
  <c r="BM11" i="27"/>
  <c r="BM9" i="27"/>
  <c r="BM12" i="27"/>
  <c r="BM13" i="27"/>
  <c r="BM15" i="27"/>
  <c r="BM17" i="27"/>
  <c r="BM14" i="27"/>
  <c r="BM16" i="27"/>
  <c r="BM19" i="27"/>
  <c r="BM18" i="27"/>
  <c r="BM23" i="27"/>
  <c r="BM20" i="27"/>
  <c r="BM21" i="27"/>
  <c r="BM22" i="27"/>
  <c r="BM25" i="27"/>
  <c r="BM24" i="27"/>
  <c r="BM26" i="27"/>
  <c r="BM27" i="27"/>
  <c r="BM28" i="27"/>
  <c r="BM30" i="27"/>
  <c r="BM29" i="27"/>
  <c r="BM31" i="27"/>
  <c r="BM32" i="27"/>
  <c r="BM34" i="27"/>
  <c r="AZ32" i="27"/>
  <c r="X40" i="27"/>
  <c r="U40" i="27"/>
  <c r="G41" i="121"/>
  <c r="G42" i="121" s="1"/>
  <c r="BG9" i="27"/>
  <c r="BG8" i="27"/>
  <c r="EW5" i="41" s="1"/>
  <c r="BG13" i="27"/>
  <c r="EW12" i="41" s="1"/>
  <c r="EY12" i="41" s="1"/>
  <c r="BG11" i="27"/>
  <c r="EW10" i="41" s="1"/>
  <c r="EY10" i="41" s="1"/>
  <c r="BG10" i="27"/>
  <c r="EW9" i="41" s="1"/>
  <c r="BG12" i="27"/>
  <c r="EW11" i="41" s="1"/>
  <c r="EY11" i="41" s="1"/>
  <c r="BG15" i="27"/>
  <c r="BG14" i="27"/>
  <c r="BG19" i="27"/>
  <c r="EW20" i="41" s="1"/>
  <c r="EY20" i="41" s="1"/>
  <c r="BG16" i="27"/>
  <c r="BG18" i="27"/>
  <c r="EW19" i="41" s="1"/>
  <c r="EY19" i="41" s="1"/>
  <c r="BG17" i="27"/>
  <c r="EW18" i="41" s="1"/>
  <c r="BG20" i="27"/>
  <c r="BG21" i="27"/>
  <c r="BG22" i="27"/>
  <c r="BG23" i="27"/>
  <c r="BG25" i="27"/>
  <c r="BG24" i="27"/>
  <c r="BG30" i="27"/>
  <c r="BG27" i="27"/>
  <c r="EW30" i="41" s="1"/>
  <c r="EY30" i="41" s="1"/>
  <c r="BG26" i="27"/>
  <c r="BG29" i="27"/>
  <c r="BG28" i="27"/>
  <c r="EW31" i="41" s="1"/>
  <c r="EY31" i="41" s="1"/>
  <c r="BG33" i="27"/>
  <c r="EW45" i="41" s="1"/>
  <c r="BG31" i="27"/>
  <c r="BG32" i="27"/>
  <c r="EW42" i="41" s="1"/>
  <c r="EY42" i="41" s="1"/>
  <c r="BG34" i="27"/>
  <c r="E22" i="92"/>
  <c r="B22" i="92"/>
  <c r="G41" i="111"/>
  <c r="G42" i="111" s="1"/>
  <c r="BE10" i="27"/>
  <c r="EO9" i="41" s="1"/>
  <c r="BE8" i="27"/>
  <c r="EO5" i="41" s="1"/>
  <c r="BE9" i="27"/>
  <c r="BE15" i="27"/>
  <c r="BE12" i="27"/>
  <c r="EO11" i="41" s="1"/>
  <c r="EQ11" i="41" s="1"/>
  <c r="BE11" i="27"/>
  <c r="EO10" i="41" s="1"/>
  <c r="EQ10" i="41" s="1"/>
  <c r="BE14" i="27"/>
  <c r="BE13" i="27"/>
  <c r="BE17" i="27"/>
  <c r="EO18" i="41" s="1"/>
  <c r="BE16" i="27"/>
  <c r="BE18" i="27"/>
  <c r="EO19" i="41" s="1"/>
  <c r="EQ19" i="41" s="1"/>
  <c r="BE19" i="27"/>
  <c r="EO20" i="41" s="1"/>
  <c r="EQ20" i="41" s="1"/>
  <c r="BE20" i="27"/>
  <c r="BE24" i="27"/>
  <c r="BE21" i="27"/>
  <c r="BE23" i="27"/>
  <c r="BE25" i="27"/>
  <c r="BE22" i="27"/>
  <c r="BE26" i="27"/>
  <c r="BE27" i="27"/>
  <c r="EO30" i="41" s="1"/>
  <c r="EQ30" i="41" s="1"/>
  <c r="BE28" i="27"/>
  <c r="EO31" i="41" s="1"/>
  <c r="EQ31" i="41" s="1"/>
  <c r="BE29" i="27"/>
  <c r="BE33" i="27"/>
  <c r="BE32" i="27"/>
  <c r="EO42" i="41" s="1"/>
  <c r="EQ42" i="41" s="1"/>
  <c r="BE31" i="27"/>
  <c r="BE30" i="27"/>
  <c r="AS40" i="27"/>
  <c r="BH9" i="27"/>
  <c r="BH8" i="27"/>
  <c r="BA5" i="41" s="1"/>
  <c r="BH10" i="27"/>
  <c r="BA9" i="41" s="1"/>
  <c r="BH12" i="27"/>
  <c r="BA11" i="41" s="1"/>
  <c r="BC11" i="41" s="1"/>
  <c r="BH11" i="27"/>
  <c r="BA10" i="41" s="1"/>
  <c r="BC10" i="41" s="1"/>
  <c r="BH13" i="27"/>
  <c r="BA12" i="41" s="1"/>
  <c r="BC12" i="41" s="1"/>
  <c r="BH14" i="27"/>
  <c r="BH15" i="27"/>
  <c r="BH16" i="27"/>
  <c r="BH17" i="27"/>
  <c r="BA18" i="41" s="1"/>
  <c r="BH18" i="27"/>
  <c r="BA19" i="41" s="1"/>
  <c r="BC19" i="41" s="1"/>
  <c r="BH19" i="27"/>
  <c r="BH20" i="27"/>
  <c r="BH21" i="27"/>
  <c r="BH22" i="27"/>
  <c r="BH24" i="27"/>
  <c r="BH23" i="27"/>
  <c r="BH26" i="27"/>
  <c r="BH25" i="27"/>
  <c r="BH27" i="27"/>
  <c r="BA30" i="41" s="1"/>
  <c r="BC30" i="41" s="1"/>
  <c r="BH28" i="27"/>
  <c r="BA31" i="41" s="1"/>
  <c r="BC31" i="41" s="1"/>
  <c r="BH30" i="27"/>
  <c r="BH29" i="27"/>
  <c r="BA39" i="41" s="1"/>
  <c r="BC39" i="41" s="1"/>
  <c r="BH32" i="27"/>
  <c r="BA42" i="41" s="1"/>
  <c r="BC42" i="41" s="1"/>
  <c r="BH31" i="27"/>
  <c r="AX11" i="27"/>
  <c r="DQ10" i="41" s="1"/>
  <c r="DS10" i="41" s="1"/>
  <c r="AX12" i="27"/>
  <c r="DQ11" i="41" s="1"/>
  <c r="DS11" i="41" s="1"/>
  <c r="AX9" i="27"/>
  <c r="AX8" i="27"/>
  <c r="DQ5" i="41" s="1"/>
  <c r="AX10" i="27"/>
  <c r="DQ9" i="41" s="1"/>
  <c r="AX13" i="27"/>
  <c r="DQ12" i="41" s="1"/>
  <c r="DS12" i="41" s="1"/>
  <c r="AX14" i="27"/>
  <c r="AX15" i="27"/>
  <c r="AX16" i="27"/>
  <c r="AX18" i="27"/>
  <c r="DQ19" i="41" s="1"/>
  <c r="DS19" i="41" s="1"/>
  <c r="AX17" i="27"/>
  <c r="DQ18" i="41" s="1"/>
  <c r="AX20" i="27"/>
  <c r="AX19" i="27"/>
  <c r="AX22" i="27"/>
  <c r="AX21" i="27"/>
  <c r="AX25" i="27"/>
  <c r="AX23" i="27"/>
  <c r="AX28" i="27"/>
  <c r="DQ31" i="41" s="1"/>
  <c r="DS31" i="41" s="1"/>
  <c r="AX24" i="27"/>
  <c r="AX30" i="27"/>
  <c r="AX27" i="27"/>
  <c r="DQ30" i="41" s="1"/>
  <c r="DS30" i="41" s="1"/>
  <c r="AX26" i="27"/>
  <c r="AX29" i="27"/>
  <c r="AX31" i="27"/>
  <c r="AX32" i="27"/>
  <c r="DQ42" i="41" s="1"/>
  <c r="DS42" i="41" s="1"/>
  <c r="AX33" i="27"/>
  <c r="G43" i="88"/>
  <c r="G44" i="88" s="1"/>
  <c r="AZ9" i="27"/>
  <c r="AZ10" i="27"/>
  <c r="DU9" i="41" s="1"/>
  <c r="AZ13" i="27"/>
  <c r="DU12" i="41" s="1"/>
  <c r="DW12" i="41" s="1"/>
  <c r="AZ8" i="27"/>
  <c r="DU5" i="41" s="1"/>
  <c r="AZ15" i="27"/>
  <c r="AZ12" i="27"/>
  <c r="DU11" i="41" s="1"/>
  <c r="DW11" i="41" s="1"/>
  <c r="AZ14" i="27"/>
  <c r="AZ11" i="27"/>
  <c r="DU10" i="41" s="1"/>
  <c r="DW10" i="41" s="1"/>
  <c r="AZ16" i="27"/>
  <c r="AZ17" i="27"/>
  <c r="DU18" i="41" s="1"/>
  <c r="AZ19" i="27"/>
  <c r="DU20" i="41" s="1"/>
  <c r="DW20" i="41" s="1"/>
  <c r="AZ18" i="27"/>
  <c r="DU19" i="41" s="1"/>
  <c r="DW19" i="41" s="1"/>
  <c r="AZ21" i="27"/>
  <c r="AZ24" i="27"/>
  <c r="AZ22" i="27"/>
  <c r="AZ20" i="27"/>
  <c r="AZ23" i="27"/>
  <c r="AZ25" i="27"/>
  <c r="AZ26" i="27"/>
  <c r="AZ28" i="27"/>
  <c r="AZ27" i="27"/>
  <c r="AZ29" i="27"/>
  <c r="AZ31" i="27"/>
  <c r="AZ30" i="27"/>
  <c r="AZ34" i="27"/>
  <c r="N40" i="27"/>
  <c r="BV34" i="27"/>
  <c r="AW40" i="27"/>
  <c r="C37" i="90"/>
  <c r="E37" i="90" s="1"/>
  <c r="G37" i="90" s="1"/>
  <c r="G39" i="90" s="1"/>
  <c r="G40" i="90" s="1"/>
  <c r="BK8" i="27"/>
  <c r="FI5" i="41" s="1"/>
  <c r="BK9" i="27"/>
  <c r="BK14" i="27"/>
  <c r="BK10" i="27"/>
  <c r="FI9" i="41" s="1"/>
  <c r="BK12" i="27"/>
  <c r="FI11" i="41" s="1"/>
  <c r="BK11" i="27"/>
  <c r="FI10" i="41" s="1"/>
  <c r="BK13" i="27"/>
  <c r="BK15" i="27"/>
  <c r="FI14" i="41" s="1"/>
  <c r="BK17" i="27"/>
  <c r="FI18" i="41" s="1"/>
  <c r="BK18" i="27"/>
  <c r="FI19" i="41" s="1"/>
  <c r="BK16" i="27"/>
  <c r="BK19" i="27"/>
  <c r="FI20" i="41" s="1"/>
  <c r="BK20" i="27"/>
  <c r="BK21" i="27"/>
  <c r="BK22" i="27"/>
  <c r="BK23" i="27"/>
  <c r="BK24" i="27"/>
  <c r="BK26" i="27"/>
  <c r="BK28" i="27"/>
  <c r="FI31" i="41" s="1"/>
  <c r="BK29" i="27"/>
  <c r="BK25" i="27"/>
  <c r="BK27" i="27"/>
  <c r="FI30" i="41" s="1"/>
  <c r="BK30" i="27"/>
  <c r="BK32" i="27"/>
  <c r="BK31" i="27"/>
  <c r="BK34" i="27"/>
  <c r="BK33" i="27"/>
  <c r="S40" i="27"/>
  <c r="BB32" i="27"/>
  <c r="BV31" i="27"/>
  <c r="AU9" i="41" l="1"/>
  <c r="AT9" i="41"/>
  <c r="AU10" i="41"/>
  <c r="AT10" i="41"/>
  <c r="AU12" i="41"/>
  <c r="AT12" i="41"/>
  <c r="AU19" i="41"/>
  <c r="AT19" i="41"/>
  <c r="AU18" i="41"/>
  <c r="AT18" i="41"/>
  <c r="AU20" i="41"/>
  <c r="AT20" i="41"/>
  <c r="AU30" i="41"/>
  <c r="AT30" i="41"/>
  <c r="AU31" i="41"/>
  <c r="AT31" i="41"/>
  <c r="AJ54" i="86"/>
  <c r="AJ51" i="86"/>
  <c r="AJ53" i="86" s="1"/>
  <c r="GS7" i="41"/>
  <c r="F54" i="86"/>
  <c r="F48" i="86"/>
  <c r="F53" i="86" s="1"/>
  <c r="GU41" i="41"/>
  <c r="GT41" i="41"/>
  <c r="GS46" i="41"/>
  <c r="GU45" i="41"/>
  <c r="GU46" i="41" s="1"/>
  <c r="GT45" i="41"/>
  <c r="GT46" i="41" s="1"/>
  <c r="GU39" i="41"/>
  <c r="GT39" i="41"/>
  <c r="GU38" i="41"/>
  <c r="GT38" i="41"/>
  <c r="GU37" i="41"/>
  <c r="GT37" i="41"/>
  <c r="GU33" i="41"/>
  <c r="GT33" i="41"/>
  <c r="GS43" i="41"/>
  <c r="GU36" i="41"/>
  <c r="GT36" i="41"/>
  <c r="GU32" i="41"/>
  <c r="GT32" i="41"/>
  <c r="GU31" i="41"/>
  <c r="GT31" i="41"/>
  <c r="GU30" i="41"/>
  <c r="GT30" i="41"/>
  <c r="GU29" i="41"/>
  <c r="GT29" i="41"/>
  <c r="GU27" i="41"/>
  <c r="GS34" i="41"/>
  <c r="GT27" i="41"/>
  <c r="GU28" i="41"/>
  <c r="GT28" i="41"/>
  <c r="GU22" i="41"/>
  <c r="GT22" i="41"/>
  <c r="GU24" i="41"/>
  <c r="GT24" i="41"/>
  <c r="GU23" i="41"/>
  <c r="GT23" i="41"/>
  <c r="GU21" i="41"/>
  <c r="GT21" i="41"/>
  <c r="GU20" i="41"/>
  <c r="GT20" i="41"/>
  <c r="GU19" i="41"/>
  <c r="GT19" i="41"/>
  <c r="GU15" i="41"/>
  <c r="GT15" i="41"/>
  <c r="GU18" i="41"/>
  <c r="GS25" i="41"/>
  <c r="GT18" i="41"/>
  <c r="GU13" i="41"/>
  <c r="GT13" i="41"/>
  <c r="GU14" i="41"/>
  <c r="GT14" i="41"/>
  <c r="GU12" i="41"/>
  <c r="GT12" i="41"/>
  <c r="GT10" i="41"/>
  <c r="GU10" i="41"/>
  <c r="GU11" i="41"/>
  <c r="GT11" i="41"/>
  <c r="GS16" i="41"/>
  <c r="GT9" i="41"/>
  <c r="GU9" i="41"/>
  <c r="GU40" i="41"/>
  <c r="GT40" i="41"/>
  <c r="GU42" i="41"/>
  <c r="GT42" i="41"/>
  <c r="AU11" i="41"/>
  <c r="AT11" i="41"/>
  <c r="AH39" i="41"/>
  <c r="CX7" i="41"/>
  <c r="Z7" i="41"/>
  <c r="Y25" i="41"/>
  <c r="AU7" i="41"/>
  <c r="CW7" i="41"/>
  <c r="AG16" i="41"/>
  <c r="AI16" i="41"/>
  <c r="CW16" i="41"/>
  <c r="AK25" i="41"/>
  <c r="S16" i="41"/>
  <c r="FC9" i="41"/>
  <c r="GA9" i="41"/>
  <c r="DC27" i="41"/>
  <c r="DC34" i="41" s="1"/>
  <c r="DA34" i="41"/>
  <c r="AK34" i="41"/>
  <c r="AM27" i="41"/>
  <c r="AM34" i="41" s="1"/>
  <c r="DK25" i="41"/>
  <c r="AO16" i="41"/>
  <c r="CM18" i="41"/>
  <c r="CE9" i="41"/>
  <c r="CQ18" i="41"/>
  <c r="GQ18" i="41"/>
  <c r="BO14" i="41"/>
  <c r="BO16" i="41" s="1"/>
  <c r="BM16" i="41"/>
  <c r="BM48" i="41" s="1"/>
  <c r="DN37" i="41"/>
  <c r="DO37" i="41"/>
  <c r="FN22" i="41"/>
  <c r="FO22" i="41"/>
  <c r="FO25" i="41" s="1"/>
  <c r="CX39" i="41"/>
  <c r="CY39" i="41"/>
  <c r="FM16" i="41"/>
  <c r="FN37" i="41"/>
  <c r="FO37" i="41"/>
  <c r="EA18" i="41"/>
  <c r="DO45" i="41"/>
  <c r="DO46" i="41" s="1"/>
  <c r="DM46" i="41"/>
  <c r="FM25" i="41"/>
  <c r="AK16" i="41"/>
  <c r="FO16" i="41"/>
  <c r="DB13" i="41"/>
  <c r="DC13" i="41"/>
  <c r="DC16" i="41" s="1"/>
  <c r="CE45" i="41"/>
  <c r="CE46" i="41" s="1"/>
  <c r="CC46" i="41"/>
  <c r="CA18" i="41"/>
  <c r="BG9" i="41"/>
  <c r="BA46" i="41"/>
  <c r="BC45" i="41"/>
  <c r="BC46" i="41" s="1"/>
  <c r="AM16" i="41"/>
  <c r="AP14" i="41"/>
  <c r="AQ14" i="41"/>
  <c r="AQ16" i="41" s="1"/>
  <c r="DS18" i="41"/>
  <c r="EI18" i="41"/>
  <c r="EM9" i="41"/>
  <c r="CY27" i="41"/>
  <c r="CY34" i="41" s="1"/>
  <c r="CW34" i="41"/>
  <c r="AH21" i="41"/>
  <c r="AI21" i="41"/>
  <c r="GI12" i="41"/>
  <c r="GI16" i="41" s="1"/>
  <c r="GG16" i="41"/>
  <c r="GG48" i="41" s="1"/>
  <c r="EY18" i="41"/>
  <c r="AY9" i="41"/>
  <c r="FW18" i="41"/>
  <c r="GQ9" i="41"/>
  <c r="DN23" i="41"/>
  <c r="DO23" i="41"/>
  <c r="DO25" i="41" s="1"/>
  <c r="Z13" i="41"/>
  <c r="AA13" i="41"/>
  <c r="AA16" i="41" s="1"/>
  <c r="AO25" i="41"/>
  <c r="AL37" i="41"/>
  <c r="AM37" i="41"/>
  <c r="CX13" i="41"/>
  <c r="CY13" i="41"/>
  <c r="CY16" i="41" s="1"/>
  <c r="FN36" i="41"/>
  <c r="FM43" i="41"/>
  <c r="FO36" i="41"/>
  <c r="DM34" i="41"/>
  <c r="DO27" i="41"/>
  <c r="DO34" i="41" s="1"/>
  <c r="BC9" i="41"/>
  <c r="O9" i="41"/>
  <c r="R24" i="41"/>
  <c r="S24" i="41"/>
  <c r="AL21" i="41"/>
  <c r="AM21" i="41"/>
  <c r="AL38" i="41"/>
  <c r="AM38" i="41"/>
  <c r="DJ13" i="41"/>
  <c r="DK13" i="41"/>
  <c r="DK16" i="41" s="1"/>
  <c r="FM7" i="41"/>
  <c r="AE18" i="41"/>
  <c r="GY18" i="41"/>
  <c r="FS18" i="41"/>
  <c r="Q25" i="41"/>
  <c r="BG18" i="41"/>
  <c r="DJ36" i="41"/>
  <c r="DK36" i="41"/>
  <c r="DI43" i="41"/>
  <c r="Z36" i="41"/>
  <c r="AA36" i="41"/>
  <c r="AA43" i="41" s="1"/>
  <c r="Y43" i="41"/>
  <c r="AQ36" i="41"/>
  <c r="AO43" i="41"/>
  <c r="AP22" i="41"/>
  <c r="AQ22" i="41"/>
  <c r="DJ38" i="41"/>
  <c r="DK38" i="41"/>
  <c r="DA7" i="41"/>
  <c r="EQ9" i="41"/>
  <c r="EU18" i="41"/>
  <c r="GA18" i="41"/>
  <c r="CQ9" i="41"/>
  <c r="CA9" i="41"/>
  <c r="O18" i="41"/>
  <c r="DK45" i="41"/>
  <c r="DK46" i="41" s="1"/>
  <c r="DI46" i="41"/>
  <c r="DJ27" i="41"/>
  <c r="DI34" i="41"/>
  <c r="DK27" i="41"/>
  <c r="DK34" i="41" s="1"/>
  <c r="DN42" i="41"/>
  <c r="DO42" i="41"/>
  <c r="CX24" i="41"/>
  <c r="CY24" i="41"/>
  <c r="R22" i="41"/>
  <c r="S22" i="41"/>
  <c r="AL23" i="41"/>
  <c r="AM23" i="41"/>
  <c r="K16" i="41"/>
  <c r="DA25" i="41"/>
  <c r="CU18" i="41"/>
  <c r="BW18" i="41"/>
  <c r="EI9" i="41"/>
  <c r="FC18" i="41"/>
  <c r="AQ27" i="41"/>
  <c r="AQ34" i="41" s="1"/>
  <c r="AO34" i="41"/>
  <c r="AG43" i="41"/>
  <c r="AI36" i="41"/>
  <c r="AI43" i="41" s="1"/>
  <c r="Z21" i="41"/>
  <c r="AA21" i="41"/>
  <c r="AM36" i="41"/>
  <c r="AK43" i="41"/>
  <c r="AP42" i="41"/>
  <c r="AQ42" i="41"/>
  <c r="CX38" i="41"/>
  <c r="CY38" i="41"/>
  <c r="CW43" i="41"/>
  <c r="CY36" i="41"/>
  <c r="I16" i="41"/>
  <c r="I48" i="41" s="1"/>
  <c r="Y7" i="41"/>
  <c r="CM9" i="41"/>
  <c r="DS9" i="41"/>
  <c r="CU9" i="41"/>
  <c r="AC46" i="41"/>
  <c r="AE45" i="41"/>
  <c r="AE46" i="41" s="1"/>
  <c r="DG18" i="41"/>
  <c r="GY9" i="41"/>
  <c r="AH22" i="41"/>
  <c r="AI22" i="41"/>
  <c r="AG34" i="41"/>
  <c r="AI27" i="41"/>
  <c r="AI34" i="41" s="1"/>
  <c r="AO46" i="41"/>
  <c r="AQ45" i="41"/>
  <c r="AQ46" i="41" s="1"/>
  <c r="FO27" i="41"/>
  <c r="FO34" i="41" s="1"/>
  <c r="FM34" i="41"/>
  <c r="DB23" i="41"/>
  <c r="DC23" i="41"/>
  <c r="DC25" i="41" s="1"/>
  <c r="AG25" i="41"/>
  <c r="DM25" i="41"/>
  <c r="AY18" i="41"/>
  <c r="AS46" i="41"/>
  <c r="AU45" i="41"/>
  <c r="AU46" i="41" s="1"/>
  <c r="HC11" i="41"/>
  <c r="HA16" i="41"/>
  <c r="HA48" i="41" s="1"/>
  <c r="AP24" i="41"/>
  <c r="AQ24" i="41"/>
  <c r="BC18" i="41"/>
  <c r="EY9" i="41"/>
  <c r="EY45" i="41"/>
  <c r="EY46" i="41" s="1"/>
  <c r="EW46" i="41"/>
  <c r="GQ45" i="41"/>
  <c r="GQ46" i="41" s="1"/>
  <c r="GO46" i="41"/>
  <c r="S36" i="41"/>
  <c r="S43" i="41" s="1"/>
  <c r="Q43" i="41"/>
  <c r="Z24" i="41"/>
  <c r="AA24" i="41"/>
  <c r="DI16" i="41"/>
  <c r="DI25" i="41"/>
  <c r="DW18" i="41"/>
  <c r="DW9" i="41"/>
  <c r="DO36" i="41"/>
  <c r="DM43" i="41"/>
  <c r="DO16" i="41"/>
  <c r="FS9" i="41"/>
  <c r="EQ18" i="41"/>
  <c r="BW9" i="41"/>
  <c r="BW16" i="41" s="1"/>
  <c r="EA9" i="41"/>
  <c r="EU9" i="41"/>
  <c r="DG45" i="41"/>
  <c r="DG46" i="41" s="1"/>
  <c r="DE46" i="41"/>
  <c r="FW9" i="41"/>
  <c r="BW45" i="41"/>
  <c r="BW46" i="41" s="1"/>
  <c r="BU46" i="41"/>
  <c r="AP37" i="41"/>
  <c r="AQ37" i="41"/>
  <c r="Q34" i="41"/>
  <c r="S27" i="41"/>
  <c r="S34" i="41" s="1"/>
  <c r="CW25" i="41"/>
  <c r="DM16" i="41"/>
  <c r="DA16" i="41"/>
  <c r="CE18" i="41"/>
  <c r="AE9" i="41"/>
  <c r="EM18" i="41"/>
  <c r="DG9" i="41"/>
  <c r="FC45" i="41"/>
  <c r="FC46" i="41" s="1"/>
  <c r="FA46" i="41"/>
  <c r="GM14" i="41"/>
  <c r="GM16" i="41" s="1"/>
  <c r="GK16" i="41"/>
  <c r="GK48" i="41" s="1"/>
  <c r="DB36" i="41"/>
  <c r="DC36" i="41"/>
  <c r="DC43" i="41" s="1"/>
  <c r="DA43" i="41"/>
  <c r="Y34" i="41"/>
  <c r="AA27" i="41"/>
  <c r="AA34" i="41" s="1"/>
  <c r="DC45" i="41"/>
  <c r="DC46" i="41" s="1"/>
  <c r="DA46" i="41"/>
  <c r="CX23" i="41"/>
  <c r="CY23" i="41"/>
  <c r="Q16" i="41"/>
  <c r="Y16" i="41"/>
  <c r="AU34" i="41"/>
  <c r="AU43" i="41"/>
  <c r="J7" i="41"/>
  <c r="FN7" i="41"/>
  <c r="DB7" i="41"/>
  <c r="AT21" i="41"/>
  <c r="AT33" i="41"/>
  <c r="AT37" i="41"/>
  <c r="AT22" i="41"/>
  <c r="AT14" i="41"/>
  <c r="AS43" i="41"/>
  <c r="AS34" i="41"/>
  <c r="AS25" i="41"/>
  <c r="AS16" i="41"/>
  <c r="AS7" i="41"/>
  <c r="FI45" i="41"/>
  <c r="FI46" i="41" s="1"/>
  <c r="DO49" i="41"/>
  <c r="EO39" i="41"/>
  <c r="HA49" i="41"/>
  <c r="I49" i="41"/>
  <c r="FA27" i="41"/>
  <c r="FY24" i="41"/>
  <c r="FI13" i="41"/>
  <c r="FJ13" i="41" s="1"/>
  <c r="DQ39" i="41"/>
  <c r="DS39" i="41" s="1"/>
  <c r="AW24" i="41"/>
  <c r="J14" i="41"/>
  <c r="EG39" i="41"/>
  <c r="DM49" i="41"/>
  <c r="EC24" i="41"/>
  <c r="BY42" i="41"/>
  <c r="DI49" i="41"/>
  <c r="AT45" i="41"/>
  <c r="AT46" i="41" s="1"/>
  <c r="FM49" i="41"/>
  <c r="AK49" i="41"/>
  <c r="CH48" i="41"/>
  <c r="GK49" i="41"/>
  <c r="GG49" i="41"/>
  <c r="AP45" i="41"/>
  <c r="AP46" i="41" s="1"/>
  <c r="FU45" i="41"/>
  <c r="AG49" i="41"/>
  <c r="AO49" i="41"/>
  <c r="CX36" i="41"/>
  <c r="BU24" i="41"/>
  <c r="BW24" i="41" s="1"/>
  <c r="Y49" i="41"/>
  <c r="CW49" i="41"/>
  <c r="CI48" i="41"/>
  <c r="DA49" i="41"/>
  <c r="BM49" i="41"/>
  <c r="Q49" i="41"/>
  <c r="BS48" i="41"/>
  <c r="AS49" i="41"/>
  <c r="ES39" i="41"/>
  <c r="GW45" i="41"/>
  <c r="AC13" i="41"/>
  <c r="AE13" i="41" s="1"/>
  <c r="CC36" i="41"/>
  <c r="CS27" i="41"/>
  <c r="AW23" i="41"/>
  <c r="AY23" i="41" s="1"/>
  <c r="U13" i="41"/>
  <c r="W13" i="41" s="1"/>
  <c r="BE24" i="41"/>
  <c r="EW14" i="41"/>
  <c r="GO24" i="41"/>
  <c r="GQ24" i="41" s="1"/>
  <c r="CK36" i="41"/>
  <c r="EK23" i="41"/>
  <c r="DB21" i="41"/>
  <c r="CS14" i="41"/>
  <c r="DJ24" i="41"/>
  <c r="AW45" i="41"/>
  <c r="DY45" i="41"/>
  <c r="EG45" i="41"/>
  <c r="EG14" i="41"/>
  <c r="EI14" i="41" s="1"/>
  <c r="EO27" i="41"/>
  <c r="Z37" i="41"/>
  <c r="BE36" i="41"/>
  <c r="DN24" i="41"/>
  <c r="AL6" i="41"/>
  <c r="AL7" i="41" s="1"/>
  <c r="CD42" i="41"/>
  <c r="FN42" i="41"/>
  <c r="AP38" i="41"/>
  <c r="DB22" i="41"/>
  <c r="AH37" i="41"/>
  <c r="DN36" i="41"/>
  <c r="DB45" i="41"/>
  <c r="DB46" i="41" s="1"/>
  <c r="AH38" i="41"/>
  <c r="Z22" i="41"/>
  <c r="DJ14" i="41"/>
  <c r="DB38" i="41"/>
  <c r="AL22" i="41"/>
  <c r="R37" i="41"/>
  <c r="DN38" i="41"/>
  <c r="AL24" i="41"/>
  <c r="FB42" i="41"/>
  <c r="CX21" i="41"/>
  <c r="AA6" i="41"/>
  <c r="AA7" i="41" s="1"/>
  <c r="AL13" i="41"/>
  <c r="CP11" i="41"/>
  <c r="DZ10" i="41"/>
  <c r="EH11" i="41"/>
  <c r="FK11" i="41"/>
  <c r="FJ11" i="41"/>
  <c r="AD11" i="41"/>
  <c r="GP12" i="41"/>
  <c r="BF11" i="41"/>
  <c r="CT11" i="41"/>
  <c r="FZ11" i="41"/>
  <c r="DF11" i="41"/>
  <c r="BF10" i="41"/>
  <c r="BZ11" i="41"/>
  <c r="FV11" i="41"/>
  <c r="CD11" i="41"/>
  <c r="EP11" i="41"/>
  <c r="CD12" i="41"/>
  <c r="FV12" i="41"/>
  <c r="FV9" i="41"/>
  <c r="DZ11" i="41"/>
  <c r="CL11" i="41"/>
  <c r="CT12" i="41"/>
  <c r="DV12" i="41"/>
  <c r="CD10" i="41"/>
  <c r="EK38" i="41"/>
  <c r="EM38" i="41" s="1"/>
  <c r="EK31" i="41"/>
  <c r="EM31" i="41" s="1"/>
  <c r="CO21" i="41"/>
  <c r="CO19" i="41"/>
  <c r="CQ19" i="41" s="1"/>
  <c r="AX31" i="41"/>
  <c r="AX9" i="41"/>
  <c r="FV18" i="41"/>
  <c r="GP9" i="41"/>
  <c r="GX20" i="41"/>
  <c r="BF30" i="41"/>
  <c r="FR12" i="41"/>
  <c r="EL40" i="41"/>
  <c r="R36" i="41"/>
  <c r="DB31" i="41"/>
  <c r="N11" i="41"/>
  <c r="EL12" i="41"/>
  <c r="AP11" i="41"/>
  <c r="DV9" i="41"/>
  <c r="EP31" i="41"/>
  <c r="EP9" i="41"/>
  <c r="EX19" i="41"/>
  <c r="ET20" i="41"/>
  <c r="CL9" i="41"/>
  <c r="CD31" i="41"/>
  <c r="EL30" i="41"/>
  <c r="CP12" i="41"/>
  <c r="AX30" i="41"/>
  <c r="FV19" i="41"/>
  <c r="GO38" i="41"/>
  <c r="GQ38" i="41" s="1"/>
  <c r="GO31" i="41"/>
  <c r="GQ31" i="41" s="1"/>
  <c r="GX19" i="41"/>
  <c r="CT41" i="41"/>
  <c r="AH27" i="41"/>
  <c r="AH36" i="41"/>
  <c r="J11" i="41"/>
  <c r="DB12" i="41"/>
  <c r="DZ12" i="41"/>
  <c r="BZ19" i="41"/>
  <c r="DZ30" i="41"/>
  <c r="AH11" i="41"/>
  <c r="AP12" i="41"/>
  <c r="DB11" i="41"/>
  <c r="DU23" i="41"/>
  <c r="DW23" i="41" s="1"/>
  <c r="EX9" i="41"/>
  <c r="ET12" i="41"/>
  <c r="FB19" i="41"/>
  <c r="FF40" i="41"/>
  <c r="FZ19" i="41"/>
  <c r="CT9" i="41"/>
  <c r="DF18" i="41"/>
  <c r="GX9" i="41"/>
  <c r="M37" i="41"/>
  <c r="M30" i="41"/>
  <c r="O30" i="41" s="1"/>
  <c r="EP41" i="41"/>
  <c r="DN27" i="41"/>
  <c r="DJ23" i="41"/>
  <c r="J20" i="41"/>
  <c r="U12" i="41"/>
  <c r="W12" i="41" s="1"/>
  <c r="DJ31" i="41"/>
  <c r="DN12" i="41"/>
  <c r="CP10" i="41"/>
  <c r="FJ19" i="41"/>
  <c r="FK19" i="41"/>
  <c r="GX11" i="41"/>
  <c r="BV18" i="41"/>
  <c r="ET11" i="41"/>
  <c r="DR30" i="41"/>
  <c r="DR10" i="41"/>
  <c r="EX31" i="41"/>
  <c r="EX12" i="41"/>
  <c r="EH30" i="41"/>
  <c r="DZ31" i="41"/>
  <c r="CT30" i="41"/>
  <c r="CT10" i="41"/>
  <c r="EC21" i="41"/>
  <c r="EC19" i="41"/>
  <c r="EE19" i="41" s="1"/>
  <c r="CD20" i="41"/>
  <c r="FV30" i="41"/>
  <c r="FV10" i="41"/>
  <c r="GX31" i="41"/>
  <c r="BF19" i="41"/>
  <c r="AP21" i="41"/>
  <c r="R27" i="41"/>
  <c r="R20" i="41"/>
  <c r="AC12" i="41"/>
  <c r="AE12" i="41" s="1"/>
  <c r="AP19" i="41"/>
  <c r="FK20" i="41"/>
  <c r="FJ20" i="41"/>
  <c r="EH10" i="41"/>
  <c r="EX20" i="41"/>
  <c r="CT18" i="41"/>
  <c r="N40" i="41"/>
  <c r="AC21" i="41"/>
  <c r="AC19" i="41"/>
  <c r="AE19" i="41" s="1"/>
  <c r="Z23" i="41"/>
  <c r="EH12" i="41"/>
  <c r="DF19" i="41"/>
  <c r="CX30" i="41"/>
  <c r="DR11" i="41"/>
  <c r="ED20" i="41"/>
  <c r="CO37" i="41"/>
  <c r="CQ37" i="41" s="1"/>
  <c r="CO30" i="41"/>
  <c r="CQ30" i="41" s="1"/>
  <c r="GX12" i="41"/>
  <c r="DR40" i="41"/>
  <c r="BB10" i="41"/>
  <c r="Z27" i="41"/>
  <c r="DJ12" i="41"/>
  <c r="EP19" i="41"/>
  <c r="BV11" i="41"/>
  <c r="BZ30" i="41"/>
  <c r="N41" i="41"/>
  <c r="DV41" i="41"/>
  <c r="DJ39" i="41"/>
  <c r="FN21" i="41"/>
  <c r="FI12" i="41"/>
  <c r="BV12" i="41"/>
  <c r="R30" i="41"/>
  <c r="DV20" i="41"/>
  <c r="DR31" i="41"/>
  <c r="BB9" i="41"/>
  <c r="EX30" i="41"/>
  <c r="ET10" i="41"/>
  <c r="FA13" i="41"/>
  <c r="FC13" i="41" s="1"/>
  <c r="CK24" i="41"/>
  <c r="CM24" i="41" s="1"/>
  <c r="EL19" i="41"/>
  <c r="DF10" i="41"/>
  <c r="AX18" i="41"/>
  <c r="GP19" i="41"/>
  <c r="GW37" i="41"/>
  <c r="GW30" i="41"/>
  <c r="GY30" i="41" s="1"/>
  <c r="BF18" i="41"/>
  <c r="DZ40" i="41"/>
  <c r="GX41" i="41"/>
  <c r="AH30" i="41"/>
  <c r="FA12" i="41"/>
  <c r="FC12" i="41" s="1"/>
  <c r="DB19" i="41"/>
  <c r="AD18" i="41"/>
  <c r="FR9" i="41"/>
  <c r="DR9" i="41"/>
  <c r="CO38" i="41"/>
  <c r="CQ38" i="41" s="1"/>
  <c r="CO31" i="41"/>
  <c r="CQ31" i="41" s="1"/>
  <c r="BZ9" i="41"/>
  <c r="CK38" i="41"/>
  <c r="CK31" i="41"/>
  <c r="CM31" i="41" s="1"/>
  <c r="DF12" i="41"/>
  <c r="BF20" i="41"/>
  <c r="ET9" i="41"/>
  <c r="EK22" i="41"/>
  <c r="EK20" i="41"/>
  <c r="EM20" i="41" s="1"/>
  <c r="FZ12" i="41"/>
  <c r="AD9" i="41"/>
  <c r="GX10" i="41"/>
  <c r="CP40" i="41"/>
  <c r="DJ22" i="41"/>
  <c r="FK30" i="41"/>
  <c r="FJ30" i="41"/>
  <c r="DV18" i="41"/>
  <c r="EP18" i="41"/>
  <c r="ES37" i="41"/>
  <c r="ES30" i="41"/>
  <c r="EU30" i="41" s="1"/>
  <c r="FB11" i="41"/>
  <c r="DY22" i="41"/>
  <c r="DY20" i="41"/>
  <c r="EA20" i="41" s="1"/>
  <c r="FY45" i="41"/>
  <c r="CL20" i="41"/>
  <c r="BV9" i="41"/>
  <c r="CD18" i="41"/>
  <c r="AX19" i="41"/>
  <c r="AQ6" i="41"/>
  <c r="AQ7" i="41" s="1"/>
  <c r="FR20" i="41"/>
  <c r="GX40" i="41"/>
  <c r="N9" i="41"/>
  <c r="J39" i="41"/>
  <c r="FN38" i="41"/>
  <c r="AL11" i="41"/>
  <c r="AH12" i="41"/>
  <c r="DU37" i="41"/>
  <c r="DU30" i="41"/>
  <c r="DW30" i="41" s="1"/>
  <c r="ET18" i="41"/>
  <c r="BZ12" i="41"/>
  <c r="BF40" i="41"/>
  <c r="AH10" i="41"/>
  <c r="AX10" i="41"/>
  <c r="AH31" i="41"/>
  <c r="FZ10" i="41"/>
  <c r="FK18" i="41"/>
  <c r="FK25" i="41" s="1"/>
  <c r="FJ18" i="41"/>
  <c r="BV20" i="41"/>
  <c r="FV40" i="41"/>
  <c r="BB11" i="41"/>
  <c r="GO22" i="41"/>
  <c r="GO20" i="41"/>
  <c r="GQ20" i="41" s="1"/>
  <c r="DV19" i="41"/>
  <c r="FB9" i="41"/>
  <c r="AD31" i="41"/>
  <c r="FV31" i="41"/>
  <c r="ET40" i="41"/>
  <c r="CX37" i="41"/>
  <c r="DB39" i="41"/>
  <c r="R39" i="41"/>
  <c r="DN11" i="41"/>
  <c r="FK31" i="41"/>
  <c r="FJ31" i="41"/>
  <c r="EH20" i="41"/>
  <c r="ES38" i="41"/>
  <c r="EU38" i="41" s="1"/>
  <c r="ES31" i="41"/>
  <c r="EU31" i="41" s="1"/>
  <c r="FA37" i="41"/>
  <c r="FC37" i="41" s="1"/>
  <c r="FA30" i="41"/>
  <c r="FC30" i="41" s="1"/>
  <c r="CL19" i="41"/>
  <c r="BV31" i="41"/>
  <c r="CP20" i="41"/>
  <c r="FR19" i="41"/>
  <c r="DV40" i="41"/>
  <c r="DB42" i="41"/>
  <c r="CX22" i="41"/>
  <c r="R11" i="41"/>
  <c r="EX18" i="41"/>
  <c r="EP30" i="41"/>
  <c r="DU38" i="41"/>
  <c r="DU31" i="41"/>
  <c r="DW31" i="41" s="1"/>
  <c r="DZ9" i="41"/>
  <c r="BZ10" i="41"/>
  <c r="BB19" i="41"/>
  <c r="ET19" i="41"/>
  <c r="BZ41" i="41"/>
  <c r="N10" i="41"/>
  <c r="FK9" i="41"/>
  <c r="FK16" i="41" s="1"/>
  <c r="FJ9" i="41"/>
  <c r="EH31" i="41"/>
  <c r="AX11" i="41"/>
  <c r="FZ9" i="41"/>
  <c r="CD19" i="41"/>
  <c r="M36" i="41"/>
  <c r="EG27" i="41"/>
  <c r="DZ18" i="41"/>
  <c r="FZ30" i="41"/>
  <c r="CL18" i="41"/>
  <c r="BU37" i="41"/>
  <c r="BW37" i="41" s="1"/>
  <c r="BU30" i="41"/>
  <c r="BW30" i="41" s="1"/>
  <c r="CD9" i="41"/>
  <c r="AD30" i="41"/>
  <c r="CP18" i="41"/>
  <c r="DE37" i="41"/>
  <c r="DE30" i="41"/>
  <c r="DG30" i="41" s="1"/>
  <c r="FU24" i="41"/>
  <c r="FW24" i="41" s="1"/>
  <c r="GP18" i="41"/>
  <c r="BY23" i="41"/>
  <c r="CA23" i="41" s="1"/>
  <c r="BE13" i="41"/>
  <c r="N18" i="41"/>
  <c r="FV41" i="41"/>
  <c r="AL36" i="41"/>
  <c r="FN13" i="41"/>
  <c r="CT40" i="41"/>
  <c r="BA22" i="41"/>
  <c r="BC22" i="41" s="1"/>
  <c r="BA20" i="41"/>
  <c r="BC20" i="41" s="1"/>
  <c r="CL30" i="41"/>
  <c r="FR31" i="41"/>
  <c r="BU21" i="41"/>
  <c r="BW21" i="41" s="1"/>
  <c r="BU19" i="41"/>
  <c r="BW19" i="41" s="1"/>
  <c r="BZ40" i="41"/>
  <c r="BB18" i="41"/>
  <c r="FZ18" i="41"/>
  <c r="M21" i="41"/>
  <c r="M19" i="41"/>
  <c r="O19" i="41" s="1"/>
  <c r="AL39" i="41"/>
  <c r="EX10" i="41"/>
  <c r="N20" i="41"/>
  <c r="J12" i="41"/>
  <c r="EP20" i="41"/>
  <c r="DZ41" i="41"/>
  <c r="FR11" i="41"/>
  <c r="DF9" i="41"/>
  <c r="BB31" i="41"/>
  <c r="DZ19" i="41"/>
  <c r="AX20" i="41"/>
  <c r="CX31" i="41"/>
  <c r="EL11" i="41"/>
  <c r="DV10" i="41"/>
  <c r="DQ27" i="41"/>
  <c r="EP10" i="41"/>
  <c r="DV11" i="41"/>
  <c r="DQ22" i="41"/>
  <c r="DS22" i="41" s="1"/>
  <c r="DQ20" i="41"/>
  <c r="DS20" i="41" s="1"/>
  <c r="BA36" i="41"/>
  <c r="EG21" i="41"/>
  <c r="EI21" i="41" s="1"/>
  <c r="EG19" i="41"/>
  <c r="EI19" i="41" s="1"/>
  <c r="FA39" i="41"/>
  <c r="FB10" i="41"/>
  <c r="FY38" i="41"/>
  <c r="FY31" i="41"/>
  <c r="GA31" i="41" s="1"/>
  <c r="CS24" i="41"/>
  <c r="EK14" i="41"/>
  <c r="DE36" i="41"/>
  <c r="AW13" i="41"/>
  <c r="AW12" i="41"/>
  <c r="AY12" i="41" s="1"/>
  <c r="FU27" i="41"/>
  <c r="BY22" i="41"/>
  <c r="BY20" i="41"/>
  <c r="CA20" i="41" s="1"/>
  <c r="FR41" i="41"/>
  <c r="DJ41" i="41"/>
  <c r="DB37" i="41"/>
  <c r="DJ21" i="41"/>
  <c r="FN12" i="41"/>
  <c r="R12" i="41"/>
  <c r="DR19" i="41"/>
  <c r="CT20" i="41"/>
  <c r="AD20" i="41"/>
  <c r="GO37" i="41"/>
  <c r="GQ37" i="41" s="1"/>
  <c r="GO30" i="41"/>
  <c r="GQ30" i="41" s="1"/>
  <c r="M38" i="41"/>
  <c r="M31" i="41"/>
  <c r="O31" i="41" s="1"/>
  <c r="GX18" i="41"/>
  <c r="DR12" i="41"/>
  <c r="CC37" i="41"/>
  <c r="CC30" i="41"/>
  <c r="CE30" i="41" s="1"/>
  <c r="FJ40" i="41"/>
  <c r="FK40" i="41"/>
  <c r="BB12" i="41"/>
  <c r="FR30" i="41"/>
  <c r="EX11" i="41"/>
  <c r="EH9" i="41"/>
  <c r="EP40" i="41"/>
  <c r="FZ41" i="41"/>
  <c r="GP11" i="41"/>
  <c r="FI42" i="41"/>
  <c r="FJ42" i="41" s="1"/>
  <c r="BB30" i="41"/>
  <c r="FA38" i="41"/>
  <c r="FA31" i="41"/>
  <c r="FC31" i="41" s="1"/>
  <c r="CL12" i="41"/>
  <c r="CC14" i="41"/>
  <c r="CE14" i="41" s="1"/>
  <c r="EL10" i="41"/>
  <c r="FV20" i="41"/>
  <c r="BZ18" i="41"/>
  <c r="GW24" i="41"/>
  <c r="BF9" i="41"/>
  <c r="AX40" i="41"/>
  <c r="DJ40" i="41"/>
  <c r="N12" i="41"/>
  <c r="DR41" i="41"/>
  <c r="FN27" i="41"/>
  <c r="J24" i="41"/>
  <c r="AP27" i="41"/>
  <c r="HB11" i="41"/>
  <c r="BE12" i="41"/>
  <c r="BG12" i="41" s="1"/>
  <c r="CL10" i="41"/>
  <c r="DE22" i="41"/>
  <c r="DG22" i="41" s="1"/>
  <c r="DE20" i="41"/>
  <c r="DG20" i="41" s="1"/>
  <c r="FZ20" i="41"/>
  <c r="CP9" i="41"/>
  <c r="AD10" i="41"/>
  <c r="FB18" i="41"/>
  <c r="BZ31" i="41"/>
  <c r="FK10" i="41"/>
  <c r="FJ10" i="41"/>
  <c r="EH40" i="41"/>
  <c r="DB30" i="41"/>
  <c r="FB20" i="41"/>
  <c r="EL18" i="41"/>
  <c r="EO13" i="41"/>
  <c r="EO12" i="41"/>
  <c r="EQ12" i="41" s="1"/>
  <c r="CT31" i="41"/>
  <c r="BV10" i="41"/>
  <c r="DF31" i="41"/>
  <c r="FR18" i="41"/>
  <c r="FI36" i="41"/>
  <c r="DR18" i="41"/>
  <c r="EH18" i="41"/>
  <c r="CT19" i="41"/>
  <c r="EL9" i="41"/>
  <c r="GP10" i="41"/>
  <c r="BY14" i="41"/>
  <c r="BF31" i="41"/>
  <c r="FR40" i="41"/>
  <c r="FR10" i="41"/>
  <c r="EL41" i="41"/>
  <c r="AX41" i="41"/>
  <c r="FN39" i="41"/>
  <c r="AP36" i="41"/>
  <c r="J36" i="41"/>
  <c r="AL12" i="41"/>
  <c r="GH12" i="41"/>
  <c r="Z11" i="41"/>
  <c r="BQ48" i="41"/>
  <c r="BR48" i="41"/>
  <c r="AT27" i="41"/>
  <c r="N23" i="41"/>
  <c r="EG24" i="41"/>
  <c r="GO13" i="41"/>
  <c r="GQ13" i="41" s="1"/>
  <c r="GW36" i="41"/>
  <c r="AL42" i="41"/>
  <c r="AM6" i="41"/>
  <c r="AM7" i="41" s="1"/>
  <c r="DU45" i="41"/>
  <c r="GW23" i="41"/>
  <c r="GY23" i="41" s="1"/>
  <c r="FY36" i="41"/>
  <c r="FU22" i="41"/>
  <c r="FQ22" i="41"/>
  <c r="FS22" i="41" s="1"/>
  <c r="DN22" i="41"/>
  <c r="CK13" i="41"/>
  <c r="EO45" i="41"/>
  <c r="FA36" i="41"/>
  <c r="CS21" i="41"/>
  <c r="AC24" i="41"/>
  <c r="BE38" i="41"/>
  <c r="AL27" i="41"/>
  <c r="EW24" i="41"/>
  <c r="GO39" i="41"/>
  <c r="DY42" i="41"/>
  <c r="R38" i="41"/>
  <c r="DU13" i="41"/>
  <c r="BY21" i="41"/>
  <c r="FQ45" i="41"/>
  <c r="AP23" i="41"/>
  <c r="DN13" i="41"/>
  <c r="EG23" i="41"/>
  <c r="CK37" i="41"/>
  <c r="EG13" i="41"/>
  <c r="CK39" i="41"/>
  <c r="CM39" i="41" s="1"/>
  <c r="DE21" i="41"/>
  <c r="GW14" i="41"/>
  <c r="FQ13" i="41"/>
  <c r="DQ23" i="41"/>
  <c r="BE37" i="41"/>
  <c r="FI21" i="41"/>
  <c r="FK21" i="41" s="1"/>
  <c r="CO39" i="41"/>
  <c r="FU13" i="41"/>
  <c r="FW13" i="41" s="1"/>
  <c r="BY38" i="41"/>
  <c r="CA38" i="41" s="1"/>
  <c r="CO45" i="41"/>
  <c r="AB36" i="27"/>
  <c r="BI41" i="41" s="1"/>
  <c r="BK41" i="41" s="1"/>
  <c r="R23" i="41"/>
  <c r="AH24" i="41"/>
  <c r="DQ45" i="41"/>
  <c r="ES42" i="41"/>
  <c r="DN45" i="41"/>
  <c r="DN46" i="41" s="1"/>
  <c r="GW27" i="41"/>
  <c r="EG42" i="41"/>
  <c r="EI42" i="41" s="1"/>
  <c r="DU27" i="41"/>
  <c r="DE13" i="41"/>
  <c r="J38" i="41"/>
  <c r="EW27" i="41"/>
  <c r="EK36" i="41"/>
  <c r="CS13" i="41"/>
  <c r="FY14" i="41"/>
  <c r="CK27" i="41"/>
  <c r="BU14" i="41"/>
  <c r="BW14" i="41" s="1"/>
  <c r="CC22" i="41"/>
  <c r="GW38" i="41"/>
  <c r="GY38" i="41" s="1"/>
  <c r="BE21" i="41"/>
  <c r="BG21" i="41" s="1"/>
  <c r="DJ37" i="41"/>
  <c r="FN24" i="41"/>
  <c r="FQ21" i="41"/>
  <c r="FS21" i="41" s="1"/>
  <c r="FY42" i="41"/>
  <c r="GA42" i="41" s="1"/>
  <c r="CK45" i="41"/>
  <c r="AC36" i="41"/>
  <c r="DJ42" i="41"/>
  <c r="DJ45" i="41"/>
  <c r="DJ46" i="41" s="1"/>
  <c r="DY14" i="41"/>
  <c r="EA14" i="41" s="1"/>
  <c r="AW38" i="41"/>
  <c r="GW22" i="41"/>
  <c r="GY22" i="41" s="1"/>
  <c r="AH6" i="41"/>
  <c r="AH7" i="41" s="1"/>
  <c r="FQ14" i="41"/>
  <c r="FS14" i="41" s="1"/>
  <c r="AT13" i="41"/>
  <c r="DB27" i="41"/>
  <c r="FI23" i="41"/>
  <c r="FJ23" i="41" s="1"/>
  <c r="DU39" i="41"/>
  <c r="DW39" i="41" s="1"/>
  <c r="BA24" i="41"/>
  <c r="BC24" i="41" s="1"/>
  <c r="EO38" i="41"/>
  <c r="EW21" i="41"/>
  <c r="ES22" i="41"/>
  <c r="DY13" i="41"/>
  <c r="EA13" i="41" s="1"/>
  <c r="CC38" i="41"/>
  <c r="AC23" i="41"/>
  <c r="AE23" i="41" s="1"/>
  <c r="EK37" i="41"/>
  <c r="EM37" i="41" s="1"/>
  <c r="CO13" i="41"/>
  <c r="CQ13" i="41" s="1"/>
  <c r="DE24" i="41"/>
  <c r="DG24" i="41" s="1"/>
  <c r="AW37" i="41"/>
  <c r="FU21" i="41"/>
  <c r="FW21" i="41" s="1"/>
  <c r="GW21" i="41"/>
  <c r="GY21" i="41" s="1"/>
  <c r="AI6" i="41"/>
  <c r="AI7" i="41" s="1"/>
  <c r="M13" i="41"/>
  <c r="ES21" i="41"/>
  <c r="EU21" i="41" s="1"/>
  <c r="FA24" i="41"/>
  <c r="FC24" i="41" s="1"/>
  <c r="DY37" i="41"/>
  <c r="EA37" i="41" s="1"/>
  <c r="FY22" i="41"/>
  <c r="GA22" i="41" s="1"/>
  <c r="U14" i="41"/>
  <c r="DE23" i="41"/>
  <c r="DG23" i="41" s="1"/>
  <c r="FU14" i="41"/>
  <c r="FW14" i="41" s="1"/>
  <c r="GO36" i="41"/>
  <c r="M27" i="41"/>
  <c r="M14" i="41"/>
  <c r="FN23" i="41"/>
  <c r="J27" i="41"/>
  <c r="CO14" i="41"/>
  <c r="DQ21" i="41"/>
  <c r="DS21" i="41" s="1"/>
  <c r="FA21" i="41"/>
  <c r="FC21" i="41" s="1"/>
  <c r="DY36" i="41"/>
  <c r="FY21" i="41"/>
  <c r="GA21" i="41" s="1"/>
  <c r="BU23" i="41"/>
  <c r="BW23" i="41" s="1"/>
  <c r="CC27" i="41"/>
  <c r="AC14" i="41"/>
  <c r="AE14" i="41" s="1"/>
  <c r="EK24" i="41"/>
  <c r="EM24" i="41" s="1"/>
  <c r="BY39" i="41"/>
  <c r="CA39" i="41" s="1"/>
  <c r="FQ37" i="41"/>
  <c r="M45" i="41"/>
  <c r="DN21" i="41"/>
  <c r="FU23" i="41"/>
  <c r="CS22" i="41"/>
  <c r="CU22" i="41" s="1"/>
  <c r="EC22" i="41"/>
  <c r="FU39" i="41"/>
  <c r="FW39" i="41" s="1"/>
  <c r="GO23" i="41"/>
  <c r="GW13" i="41"/>
  <c r="BE22" i="41"/>
  <c r="BG22" i="41" s="1"/>
  <c r="M39" i="41"/>
  <c r="Z39" i="41"/>
  <c r="CC13" i="41"/>
  <c r="CE13" i="41" s="1"/>
  <c r="FI22" i="41"/>
  <c r="FK22" i="41" s="1"/>
  <c r="EO36" i="41"/>
  <c r="DU36" i="41"/>
  <c r="FU42" i="41"/>
  <c r="BA14" i="41"/>
  <c r="EO23" i="41"/>
  <c r="EQ23" i="41" s="1"/>
  <c r="EK27" i="41"/>
  <c r="CO36" i="41"/>
  <c r="AW27" i="41"/>
  <c r="FU37" i="41"/>
  <c r="ES45" i="41"/>
  <c r="EW23" i="41"/>
  <c r="EY23" i="41" s="1"/>
  <c r="BU36" i="41"/>
  <c r="ES24" i="41"/>
  <c r="EU24" i="41" s="1"/>
  <c r="EO37" i="41"/>
  <c r="DQ14" i="41"/>
  <c r="DS14" i="41" s="1"/>
  <c r="BE27" i="41"/>
  <c r="DE14" i="41"/>
  <c r="DG14" i="41" s="1"/>
  <c r="FU36" i="41"/>
  <c r="BY36" i="41"/>
  <c r="BE23" i="41"/>
  <c r="FQ36" i="41"/>
  <c r="CO42" i="41"/>
  <c r="CQ42" i="41" s="1"/>
  <c r="EW22" i="41"/>
  <c r="EY22" i="41" s="1"/>
  <c r="DQ13" i="41"/>
  <c r="DS13" i="41" s="1"/>
  <c r="FA23" i="41"/>
  <c r="M24" i="41"/>
  <c r="ES14" i="41"/>
  <c r="EG37" i="41"/>
  <c r="DU24" i="41"/>
  <c r="DW24" i="41" s="1"/>
  <c r="CK23" i="41"/>
  <c r="CM23" i="41" s="1"/>
  <c r="CC24" i="41"/>
  <c r="CE24" i="41" s="1"/>
  <c r="DU21" i="41"/>
  <c r="DW21" i="41" s="1"/>
  <c r="EO21" i="41"/>
  <c r="EW36" i="41"/>
  <c r="FA14" i="41"/>
  <c r="FC14" i="41" s="1"/>
  <c r="FY13" i="41"/>
  <c r="CS39" i="41"/>
  <c r="CC23" i="41"/>
  <c r="CE23" i="41" s="1"/>
  <c r="CO27" i="41"/>
  <c r="BY37" i="41"/>
  <c r="GW39" i="41"/>
  <c r="GY39" i="41" s="1"/>
  <c r="FQ27" i="41"/>
  <c r="M22" i="41"/>
  <c r="O22" i="41" s="1"/>
  <c r="DB24" i="41"/>
  <c r="ES27" i="41"/>
  <c r="BU27" i="41"/>
  <c r="BA21" i="41"/>
  <c r="BC21" i="41" s="1"/>
  <c r="CS45" i="41"/>
  <c r="EG38" i="41"/>
  <c r="EI38" i="41" s="1"/>
  <c r="AC39" i="41"/>
  <c r="AE39" i="41" s="1"/>
  <c r="EK21" i="41"/>
  <c r="EM21" i="41" s="1"/>
  <c r="DE39" i="41"/>
  <c r="DG39" i="41" s="1"/>
  <c r="GO21" i="41"/>
  <c r="M42" i="41"/>
  <c r="AP39" i="41"/>
  <c r="AC27" i="41"/>
  <c r="EK39" i="41"/>
  <c r="EM39" i="41" s="1"/>
  <c r="FI24" i="41"/>
  <c r="FK24" i="41" s="1"/>
  <c r="ES23" i="41"/>
  <c r="EU23" i="41" s="1"/>
  <c r="AW36" i="41"/>
  <c r="EO24" i="41"/>
  <c r="DQ37" i="41"/>
  <c r="DS37" i="41" s="1"/>
  <c r="EW38" i="41"/>
  <c r="EY38" i="41" s="1"/>
  <c r="DY38" i="41"/>
  <c r="EA38" i="41" s="1"/>
  <c r="EO22" i="41"/>
  <c r="EQ22" i="41" s="1"/>
  <c r="FI37" i="41"/>
  <c r="FK37" i="41" s="1"/>
  <c r="CK22" i="41"/>
  <c r="CM22" i="41" s="1"/>
  <c r="BU39" i="41"/>
  <c r="BW39" i="41" s="1"/>
  <c r="CO23" i="41"/>
  <c r="AW21" i="41"/>
  <c r="BY27" i="41"/>
  <c r="BY45" i="41"/>
  <c r="BE14" i="41"/>
  <c r="BG14" i="41" s="1"/>
  <c r="FQ23" i="41"/>
  <c r="FY27" i="41"/>
  <c r="AW39" i="41"/>
  <c r="AY39" i="41" s="1"/>
  <c r="FQ38" i="41"/>
  <c r="FY23" i="41"/>
  <c r="GA23" i="41" s="1"/>
  <c r="GO27" i="41"/>
  <c r="DQ36" i="41"/>
  <c r="EG36" i="41"/>
  <c r="BA13" i="41"/>
  <c r="CS37" i="41"/>
  <c r="DY27" i="41"/>
  <c r="DQ38" i="41"/>
  <c r="DS38" i="41" s="1"/>
  <c r="DY23" i="41"/>
  <c r="CS36" i="41"/>
  <c r="BU13" i="41"/>
  <c r="BA38" i="41"/>
  <c r="ES36" i="41"/>
  <c r="DY21" i="41"/>
  <c r="EA21" i="41" s="1"/>
  <c r="FY39" i="41"/>
  <c r="GA39" i="41" s="1"/>
  <c r="CS38" i="41"/>
  <c r="CK14" i="41"/>
  <c r="CC21" i="41"/>
  <c r="CE21" i="41" s="1"/>
  <c r="AC38" i="41"/>
  <c r="CO24" i="41"/>
  <c r="DE38" i="41"/>
  <c r="DG38" i="41" s="1"/>
  <c r="AW22" i="41"/>
  <c r="FU38" i="41"/>
  <c r="GO14" i="41"/>
  <c r="BE45" i="41"/>
  <c r="FQ24" i="41"/>
  <c r="FS24" i="41" s="1"/>
  <c r="AH23" i="41"/>
  <c r="DN39" i="41"/>
  <c r="R21" i="41"/>
  <c r="BE39" i="41"/>
  <c r="BG39" i="41" s="1"/>
  <c r="FI27" i="41"/>
  <c r="AC22" i="41"/>
  <c r="BY13" i="41"/>
  <c r="CA13" i="41" s="1"/>
  <c r="DY39" i="41"/>
  <c r="EA39" i="41" s="1"/>
  <c r="CC39" i="41"/>
  <c r="FQ42" i="41"/>
  <c r="FS42" i="41" s="1"/>
  <c r="BU22" i="41"/>
  <c r="FQ39" i="41"/>
  <c r="FS39" i="41" s="1"/>
  <c r="ES13" i="41"/>
  <c r="EU13" i="41" s="1"/>
  <c r="EW13" i="41"/>
  <c r="EW39" i="41"/>
  <c r="FA22" i="41"/>
  <c r="FC22" i="41" s="1"/>
  <c r="DU22" i="41"/>
  <c r="DW22" i="41" s="1"/>
  <c r="EW37" i="41"/>
  <c r="EY37" i="41" s="1"/>
  <c r="FI39" i="41"/>
  <c r="FI38" i="41"/>
  <c r="FK38" i="41" s="1"/>
  <c r="DQ24" i="41"/>
  <c r="BA37" i="41"/>
  <c r="BC37" i="41" s="1"/>
  <c r="EO14" i="41"/>
  <c r="DU42" i="41"/>
  <c r="EG22" i="41"/>
  <c r="EI22" i="41" s="1"/>
  <c r="DY24" i="41"/>
  <c r="CK21" i="41"/>
  <c r="CM21" i="41" s="1"/>
  <c r="BU38" i="41"/>
  <c r="EK45" i="41"/>
  <c r="EK13" i="41"/>
  <c r="CO22" i="41"/>
  <c r="CQ22" i="41" s="1"/>
  <c r="AW14" i="41"/>
  <c r="BY24" i="41"/>
  <c r="Z38" i="41"/>
  <c r="CX27" i="41"/>
  <c r="BA27" i="41"/>
  <c r="BA23" i="41"/>
  <c r="BC23" i="41" s="1"/>
  <c r="DE27" i="41"/>
  <c r="DU14" i="41"/>
  <c r="FY37" i="41"/>
  <c r="CS23" i="41"/>
  <c r="CU23" i="41" s="1"/>
  <c r="AC37" i="41"/>
  <c r="BE42" i="41"/>
  <c r="BG42" i="41" s="1"/>
  <c r="AT36" i="41"/>
  <c r="AT24" i="41"/>
  <c r="AT23" i="41"/>
  <c r="DC6" i="41"/>
  <c r="DC7" i="41" s="1"/>
  <c r="S6" i="41"/>
  <c r="S7" i="41" s="1"/>
  <c r="K6" i="41"/>
  <c r="K7" i="41" s="1"/>
  <c r="DK6" i="41"/>
  <c r="DK7" i="41" s="1"/>
  <c r="AT32" i="41"/>
  <c r="DJ6" i="41"/>
  <c r="DJ7" i="41" s="1"/>
  <c r="R6" i="41"/>
  <c r="R7" i="41" s="1"/>
  <c r="AT29" i="41"/>
  <c r="AP6" i="41"/>
  <c r="AP7" i="41" s="1"/>
  <c r="AD45" i="41"/>
  <c r="AD46" i="41" s="1"/>
  <c r="BV42" i="41"/>
  <c r="DJ15" i="41"/>
  <c r="FQ28" i="41"/>
  <c r="FS28" i="41" s="1"/>
  <c r="FQ29" i="41"/>
  <c r="FS29" i="41" s="1"/>
  <c r="AL28" i="41"/>
  <c r="CX28" i="41"/>
  <c r="M6" i="41"/>
  <c r="O6" i="41" s="1"/>
  <c r="FA15" i="41"/>
  <c r="FC15" i="41" s="1"/>
  <c r="DJ33" i="41"/>
  <c r="ES6" i="41"/>
  <c r="ES7" i="41" s="1"/>
  <c r="CK28" i="41"/>
  <c r="CM28" i="41" s="1"/>
  <c r="CK29" i="41"/>
  <c r="CM29" i="41" s="1"/>
  <c r="EC6" i="41"/>
  <c r="ED6" i="41" s="1"/>
  <c r="DF45" i="41"/>
  <c r="DF46" i="41" s="1"/>
  <c r="GW6" i="41"/>
  <c r="GY6" i="41" s="1"/>
  <c r="BV45" i="41"/>
  <c r="BV46" i="41" s="1"/>
  <c r="GL14" i="41"/>
  <c r="GL16" i="41" s="1"/>
  <c r="GH13" i="41"/>
  <c r="CX29" i="41"/>
  <c r="DE15" i="41"/>
  <c r="DG15" i="41" s="1"/>
  <c r="AD42" i="41"/>
  <c r="DJ32" i="41"/>
  <c r="FY15" i="41"/>
  <c r="GA15" i="41" s="1"/>
  <c r="BB42" i="41"/>
  <c r="BB39" i="41"/>
  <c r="EG33" i="41"/>
  <c r="EI33" i="41" s="1"/>
  <c r="EG32" i="41"/>
  <c r="EI32" i="41" s="1"/>
  <c r="DF42" i="41"/>
  <c r="AW29" i="41"/>
  <c r="AY29" i="41" s="1"/>
  <c r="AW28" i="41"/>
  <c r="AY28" i="41" s="1"/>
  <c r="GO15" i="41"/>
  <c r="GQ15" i="41" s="1"/>
  <c r="FB45" i="41"/>
  <c r="FB46" i="41" s="1"/>
  <c r="DO6" i="41"/>
  <c r="EX45" i="41"/>
  <c r="EX46" i="41" s="1"/>
  <c r="FU6" i="41"/>
  <c r="FW6" i="41" s="1"/>
  <c r="CS6" i="41"/>
  <c r="CU6" i="41" s="1"/>
  <c r="EW6" i="41"/>
  <c r="EX6" i="41" s="1"/>
  <c r="DY28" i="41"/>
  <c r="EA28" i="41" s="1"/>
  <c r="DY29" i="41"/>
  <c r="EA29" i="41" s="1"/>
  <c r="FI6" i="41"/>
  <c r="FI7" i="41" s="1"/>
  <c r="FI32" i="41"/>
  <c r="FI33" i="41"/>
  <c r="DQ28" i="41"/>
  <c r="DS28" i="41" s="1"/>
  <c r="DQ29" i="41"/>
  <c r="DS29" i="41" s="1"/>
  <c r="CS33" i="41"/>
  <c r="CU33" i="41" s="1"/>
  <c r="CS32" i="41"/>
  <c r="CU32" i="41" s="1"/>
  <c r="EK15" i="41"/>
  <c r="EM15" i="41" s="1"/>
  <c r="CO28" i="41"/>
  <c r="CQ28" i="41" s="1"/>
  <c r="CO29" i="41"/>
  <c r="CQ29" i="41" s="1"/>
  <c r="FU32" i="41"/>
  <c r="FW32" i="41" s="1"/>
  <c r="FU33" i="41"/>
  <c r="FW33" i="41" s="1"/>
  <c r="BY29" i="41"/>
  <c r="CA29" i="41" s="1"/>
  <c r="BY28" i="41"/>
  <c r="CA28" i="41" s="1"/>
  <c r="DN6" i="41"/>
  <c r="DN7" i="41" s="1"/>
  <c r="R28" i="41"/>
  <c r="AP28" i="41"/>
  <c r="DQ32" i="41"/>
  <c r="DS32" i="41" s="1"/>
  <c r="DQ33" i="41"/>
  <c r="DS33" i="41" s="1"/>
  <c r="BA6" i="41"/>
  <c r="BB6" i="41" s="1"/>
  <c r="EG28" i="41"/>
  <c r="EI28" i="41" s="1"/>
  <c r="EG29" i="41"/>
  <c r="EI29" i="41" s="1"/>
  <c r="J29" i="41"/>
  <c r="CX15" i="41"/>
  <c r="R29" i="41"/>
  <c r="AP29" i="41"/>
  <c r="CX14" i="41"/>
  <c r="EK28" i="41"/>
  <c r="EM28" i="41" s="1"/>
  <c r="EK29" i="41"/>
  <c r="EM29" i="41" s="1"/>
  <c r="AH32" i="41"/>
  <c r="R13" i="41"/>
  <c r="DE6" i="41"/>
  <c r="DE7" i="41" s="1"/>
  <c r="AH33" i="41"/>
  <c r="BU33" i="41"/>
  <c r="BW33" i="41" s="1"/>
  <c r="BU32" i="41"/>
  <c r="BW32" i="41" s="1"/>
  <c r="AL32" i="41"/>
  <c r="FI29" i="41"/>
  <c r="FI28" i="41"/>
  <c r="DU15" i="41"/>
  <c r="DW15" i="41" s="1"/>
  <c r="BA28" i="41"/>
  <c r="BC28" i="41" s="1"/>
  <c r="BA29" i="41"/>
  <c r="BC29" i="41" s="1"/>
  <c r="EP42" i="41"/>
  <c r="EO15" i="41"/>
  <c r="EQ15" i="41" s="1"/>
  <c r="ES28" i="41"/>
  <c r="EU28" i="41" s="1"/>
  <c r="ES29" i="41"/>
  <c r="EU29" i="41" s="1"/>
  <c r="CS28" i="41"/>
  <c r="CU28" i="41" s="1"/>
  <c r="CS29" i="41"/>
  <c r="CU29" i="41" s="1"/>
  <c r="CD45" i="41"/>
  <c r="CD46" i="41" s="1"/>
  <c r="EL42" i="41"/>
  <c r="CO15" i="41"/>
  <c r="CQ15" i="41" s="1"/>
  <c r="BE15" i="41"/>
  <c r="BG15" i="41" s="1"/>
  <c r="DB33" i="41"/>
  <c r="DB15" i="41"/>
  <c r="AH13" i="41"/>
  <c r="DN15" i="41"/>
  <c r="AL33" i="41"/>
  <c r="BA15" i="41"/>
  <c r="BC15" i="41" s="1"/>
  <c r="AH14" i="41"/>
  <c r="EO6" i="41"/>
  <c r="EO7" i="41" s="1"/>
  <c r="CK15" i="41"/>
  <c r="CM15" i="41" s="1"/>
  <c r="DE32" i="41"/>
  <c r="DG32" i="41" s="1"/>
  <c r="DE33" i="41"/>
  <c r="DG33" i="41" s="1"/>
  <c r="AW15" i="41"/>
  <c r="AY15" i="41" s="1"/>
  <c r="GO6" i="41"/>
  <c r="GQ6" i="41" s="1"/>
  <c r="BB45" i="41"/>
  <c r="BB46" i="41" s="1"/>
  <c r="DN29" i="41"/>
  <c r="DB32" i="41"/>
  <c r="BU15" i="41"/>
  <c r="BW15" i="41" s="1"/>
  <c r="FN14" i="41"/>
  <c r="CX32" i="41"/>
  <c r="Z28" i="41"/>
  <c r="BY6" i="41"/>
  <c r="BY7" i="41" s="1"/>
  <c r="GP45" i="41"/>
  <c r="GP46" i="41" s="1"/>
  <c r="AL29" i="41"/>
  <c r="BU6" i="41"/>
  <c r="BU7" i="41" s="1"/>
  <c r="R32" i="41"/>
  <c r="AC28" i="41"/>
  <c r="AE28" i="41" s="1"/>
  <c r="AC29" i="41"/>
  <c r="AE29" i="41" s="1"/>
  <c r="EK6" i="41"/>
  <c r="EK7" i="41" s="1"/>
  <c r="DE29" i="41"/>
  <c r="DG29" i="41" s="1"/>
  <c r="DE28" i="41"/>
  <c r="DG28" i="41" s="1"/>
  <c r="AX42" i="41"/>
  <c r="GW32" i="41"/>
  <c r="GY32" i="41" s="1"/>
  <c r="GW33" i="41"/>
  <c r="GY33" i="41" s="1"/>
  <c r="AH28" i="41"/>
  <c r="DN28" i="41"/>
  <c r="DB29" i="41"/>
  <c r="EG15" i="41"/>
  <c r="EI15" i="41" s="1"/>
  <c r="R14" i="41"/>
  <c r="CX33" i="41"/>
  <c r="Z29" i="41"/>
  <c r="CC29" i="41"/>
  <c r="CE29" i="41" s="1"/>
  <c r="CC28" i="41"/>
  <c r="CE28" i="41" s="1"/>
  <c r="BE29" i="41"/>
  <c r="BG29" i="41" s="1"/>
  <c r="BE28" i="41"/>
  <c r="BG28" i="41" s="1"/>
  <c r="O5" i="41"/>
  <c r="CC15" i="41"/>
  <c r="CE15" i="41" s="1"/>
  <c r="BY33" i="41"/>
  <c r="CA33" i="41" s="1"/>
  <c r="BY32" i="41"/>
  <c r="CA32" i="41" s="1"/>
  <c r="M15" i="41"/>
  <c r="O15" i="41" s="1"/>
  <c r="ES33" i="41"/>
  <c r="EU33" i="41" s="1"/>
  <c r="ES32" i="41"/>
  <c r="EU32" i="41" s="1"/>
  <c r="GW29" i="41"/>
  <c r="GY29" i="41" s="1"/>
  <c r="GW28" i="41"/>
  <c r="GY28" i="41" s="1"/>
  <c r="FA33" i="41"/>
  <c r="FC33" i="41" s="1"/>
  <c r="FA32" i="41"/>
  <c r="FC32" i="41" s="1"/>
  <c r="FY32" i="41"/>
  <c r="GA32" i="41" s="1"/>
  <c r="FY33" i="41"/>
  <c r="GA33" i="41" s="1"/>
  <c r="CS15" i="41"/>
  <c r="CU15" i="41" s="1"/>
  <c r="BU28" i="41"/>
  <c r="BW28" i="41" s="1"/>
  <c r="BU29" i="41"/>
  <c r="BW29" i="41" s="1"/>
  <c r="BE6" i="41"/>
  <c r="BE7" i="41" s="1"/>
  <c r="AH29" i="41"/>
  <c r="DB28" i="41"/>
  <c r="GO29" i="41"/>
  <c r="GQ29" i="41" s="1"/>
  <c r="GO28" i="41"/>
  <c r="GQ28" i="41" s="1"/>
  <c r="Z14" i="41"/>
  <c r="FN29" i="41"/>
  <c r="BA33" i="41"/>
  <c r="BC33" i="41" s="1"/>
  <c r="BA32" i="41"/>
  <c r="BC32" i="41" s="1"/>
  <c r="FA29" i="41"/>
  <c r="FC29" i="41" s="1"/>
  <c r="FA28" i="41"/>
  <c r="FC28" i="41" s="1"/>
  <c r="CC6" i="41"/>
  <c r="CD6" i="41" s="1"/>
  <c r="BY15" i="41"/>
  <c r="CA15" i="41" s="1"/>
  <c r="DO48" i="41"/>
  <c r="AP15" i="41"/>
  <c r="BN14" i="41"/>
  <c r="BN16" i="41" s="1"/>
  <c r="AP13" i="41"/>
  <c r="DQ6" i="41"/>
  <c r="DR6" i="41" s="1"/>
  <c r="CO6" i="41"/>
  <c r="CQ6" i="41" s="1"/>
  <c r="EG6" i="41"/>
  <c r="EG7" i="41" s="1"/>
  <c r="CO32" i="41"/>
  <c r="CQ32" i="41" s="1"/>
  <c r="CO33" i="41"/>
  <c r="CQ33" i="41" s="1"/>
  <c r="AC6" i="41"/>
  <c r="AC7" i="41" s="1"/>
  <c r="DN32" i="41"/>
  <c r="FY6" i="41"/>
  <c r="FY7" i="41" s="1"/>
  <c r="M28" i="41"/>
  <c r="O28" i="41" s="1"/>
  <c r="M29" i="41"/>
  <c r="O29" i="41" s="1"/>
  <c r="J28" i="41"/>
  <c r="R33" i="41"/>
  <c r="EW28" i="41"/>
  <c r="EY28" i="41" s="1"/>
  <c r="EW29" i="41"/>
  <c r="EY29" i="41" s="1"/>
  <c r="FN15" i="41"/>
  <c r="DY15" i="41"/>
  <c r="EA15" i="41" s="1"/>
  <c r="DU6" i="41"/>
  <c r="DV6" i="41" s="1"/>
  <c r="DQ15" i="41"/>
  <c r="DS15" i="41" s="1"/>
  <c r="FY29" i="41"/>
  <c r="GA29" i="41" s="1"/>
  <c r="FY28" i="41"/>
  <c r="GA28" i="41" s="1"/>
  <c r="AW6" i="41"/>
  <c r="AY6" i="41" s="1"/>
  <c r="BE32" i="41"/>
  <c r="BG32" i="41" s="1"/>
  <c r="BE33" i="41"/>
  <c r="BG33" i="41" s="1"/>
  <c r="FO6" i="41"/>
  <c r="FO7" i="41" s="1"/>
  <c r="AH15" i="41"/>
  <c r="DJ29" i="41"/>
  <c r="J15" i="41"/>
  <c r="AL14" i="41"/>
  <c r="AW33" i="41"/>
  <c r="AY33" i="41" s="1"/>
  <c r="AW32" i="41"/>
  <c r="AY32" i="41" s="1"/>
  <c r="DN33" i="41"/>
  <c r="FJ14" i="41"/>
  <c r="FK14" i="41"/>
  <c r="FA6" i="41"/>
  <c r="FA7" i="41" s="1"/>
  <c r="GX42" i="41"/>
  <c r="FQ15" i="41"/>
  <c r="FS15" i="41" s="1"/>
  <c r="U15" i="41"/>
  <c r="W15" i="41" s="1"/>
  <c r="DY6" i="41"/>
  <c r="DY7" i="41" s="1"/>
  <c r="CK6" i="41"/>
  <c r="CK7" i="41" s="1"/>
  <c r="EK33" i="41"/>
  <c r="EM33" i="41" s="1"/>
  <c r="EK32" i="41"/>
  <c r="EM32" i="41" s="1"/>
  <c r="FU15" i="41"/>
  <c r="FW15" i="41" s="1"/>
  <c r="GO32" i="41"/>
  <c r="GQ32" i="41" s="1"/>
  <c r="GO33" i="41"/>
  <c r="GQ33" i="41" s="1"/>
  <c r="CY6" i="41"/>
  <c r="CY7" i="41" s="1"/>
  <c r="DJ28" i="41"/>
  <c r="DB14" i="41"/>
  <c r="AP32" i="41"/>
  <c r="Z15" i="41"/>
  <c r="R15" i="41"/>
  <c r="HB14" i="41"/>
  <c r="FU29" i="41"/>
  <c r="FW29" i="41" s="1"/>
  <c r="FU28" i="41"/>
  <c r="FW28" i="41" s="1"/>
  <c r="DU33" i="41"/>
  <c r="DW33" i="41" s="1"/>
  <c r="DU32" i="41"/>
  <c r="DW32" i="41" s="1"/>
  <c r="DR42" i="41"/>
  <c r="EO32" i="41"/>
  <c r="EQ32" i="41" s="1"/>
  <c r="EO33" i="41"/>
  <c r="EQ33" i="41" s="1"/>
  <c r="EW15" i="41"/>
  <c r="EY15" i="41" s="1"/>
  <c r="ES15" i="41"/>
  <c r="EU15" i="41" s="1"/>
  <c r="CC33" i="41"/>
  <c r="CE33" i="41" s="1"/>
  <c r="CC32" i="41"/>
  <c r="CE32" i="41" s="1"/>
  <c r="AC15" i="41"/>
  <c r="AE15" i="41" s="1"/>
  <c r="GW15" i="41"/>
  <c r="GY15" i="41" s="1"/>
  <c r="GP42" i="41"/>
  <c r="M32" i="41"/>
  <c r="O32" i="41" s="1"/>
  <c r="M33" i="41"/>
  <c r="O33" i="41" s="1"/>
  <c r="FN33" i="41"/>
  <c r="Z32" i="41"/>
  <c r="DN14" i="41"/>
  <c r="AP33" i="41"/>
  <c r="J32" i="41"/>
  <c r="EW33" i="41"/>
  <c r="EY33" i="41" s="1"/>
  <c r="EW32" i="41"/>
  <c r="EY32" i="41" s="1"/>
  <c r="AC32" i="41"/>
  <c r="AE32" i="41" s="1"/>
  <c r="AC33" i="41"/>
  <c r="AE33" i="41" s="1"/>
  <c r="FN28" i="41"/>
  <c r="FI15" i="41"/>
  <c r="DU29" i="41"/>
  <c r="DW29" i="41" s="1"/>
  <c r="DU28" i="41"/>
  <c r="DW28" i="41" s="1"/>
  <c r="EO28" i="41"/>
  <c r="EQ28" i="41" s="1"/>
  <c r="EO29" i="41"/>
  <c r="EQ29" i="41" s="1"/>
  <c r="EX42" i="41"/>
  <c r="DY32" i="41"/>
  <c r="EA32" i="41" s="1"/>
  <c r="DY33" i="41"/>
  <c r="EA33" i="41" s="1"/>
  <c r="CT42" i="41"/>
  <c r="CK33" i="41"/>
  <c r="CM33" i="41" s="1"/>
  <c r="CK32" i="41"/>
  <c r="CM32" i="41" s="1"/>
  <c r="FQ33" i="41"/>
  <c r="FS33" i="41" s="1"/>
  <c r="FQ32" i="41"/>
  <c r="FS32" i="41" s="1"/>
  <c r="FN32" i="41"/>
  <c r="Z33" i="41"/>
  <c r="AL15" i="41"/>
  <c r="J33" i="41"/>
  <c r="AT38" i="41"/>
  <c r="AT39" i="41"/>
  <c r="AT28" i="41"/>
  <c r="AT42" i="41"/>
  <c r="AT15" i="41"/>
  <c r="AT6" i="41"/>
  <c r="AT7" i="41" s="1"/>
  <c r="AB38" i="27"/>
  <c r="AB35" i="27"/>
  <c r="BI40" i="41" s="1"/>
  <c r="BK40" i="41" s="1"/>
  <c r="Q35" i="27"/>
  <c r="U40" i="41" s="1"/>
  <c r="W40" i="41" s="1"/>
  <c r="Q17" i="27"/>
  <c r="U18" i="41" s="1"/>
  <c r="Q9" i="27"/>
  <c r="Q33" i="27"/>
  <c r="Q11" i="27"/>
  <c r="U10" i="41" s="1"/>
  <c r="W10" i="41" s="1"/>
  <c r="Q37" i="27"/>
  <c r="U42" i="41" s="1"/>
  <c r="W42" i="41" s="1"/>
  <c r="Q10" i="27"/>
  <c r="U9" i="41" s="1"/>
  <c r="Q28" i="27"/>
  <c r="U31" i="41" s="1"/>
  <c r="W31" i="41" s="1"/>
  <c r="Q8" i="27"/>
  <c r="U5" i="41" s="1"/>
  <c r="Q29" i="27"/>
  <c r="U39" i="41" s="1"/>
  <c r="W39" i="41" s="1"/>
  <c r="Q26" i="27"/>
  <c r="Q38" i="27"/>
  <c r="Q27" i="27"/>
  <c r="Q24" i="27"/>
  <c r="Q23" i="27"/>
  <c r="Q21" i="27"/>
  <c r="Q30" i="27"/>
  <c r="Q12" i="27"/>
  <c r="Q22" i="27"/>
  <c r="Q31" i="27"/>
  <c r="Q20" i="27"/>
  <c r="Q25" i="27"/>
  <c r="Q18" i="27"/>
  <c r="Q19" i="27"/>
  <c r="U20" i="41" s="1"/>
  <c r="W20" i="41" s="1"/>
  <c r="AV40" i="27"/>
  <c r="BB22" i="27"/>
  <c r="EC23" i="41" s="1"/>
  <c r="EE23" i="41" s="1"/>
  <c r="G41" i="94"/>
  <c r="G42" i="94" s="1"/>
  <c r="BB35" i="27"/>
  <c r="EC40" i="41" s="1"/>
  <c r="EE40" i="41" s="1"/>
  <c r="BB17" i="27"/>
  <c r="EC18" i="41" s="1"/>
  <c r="N5" i="41"/>
  <c r="G42" i="80"/>
  <c r="G43" i="80" s="1"/>
  <c r="AK35" i="27"/>
  <c r="CK40" i="41" s="1"/>
  <c r="CM40" i="41" s="1"/>
  <c r="AK37" i="27"/>
  <c r="CK42" i="41" s="1"/>
  <c r="CM42" i="41" s="1"/>
  <c r="BB14" i="27"/>
  <c r="EC14" i="41" s="1"/>
  <c r="EE14" i="41" s="1"/>
  <c r="BB16" i="27"/>
  <c r="EC15" i="41" s="1"/>
  <c r="EE15" i="41" s="1"/>
  <c r="BB34" i="27"/>
  <c r="BB38" i="27"/>
  <c r="C37" i="38"/>
  <c r="E37" i="38" s="1"/>
  <c r="G37" i="38" s="1"/>
  <c r="G42" i="38" s="1"/>
  <c r="G43" i="38" s="1"/>
  <c r="AB37" i="27"/>
  <c r="BB13" i="27"/>
  <c r="EC12" i="41" s="1"/>
  <c r="EE12" i="41" s="1"/>
  <c r="BB11" i="27"/>
  <c r="EC10" i="41" s="1"/>
  <c r="EE10" i="41" s="1"/>
  <c r="BB36" i="27"/>
  <c r="EC41" i="41" s="1"/>
  <c r="EE41" i="41" s="1"/>
  <c r="BB29" i="27"/>
  <c r="BB12" i="27"/>
  <c r="EC11" i="41" s="1"/>
  <c r="EE11" i="41" s="1"/>
  <c r="O40" i="27"/>
  <c r="BB33" i="27"/>
  <c r="Q36" i="27"/>
  <c r="U41" i="41" s="1"/>
  <c r="W41" i="41" s="1"/>
  <c r="AK36" i="27"/>
  <c r="CK41" i="41" s="1"/>
  <c r="CM41" i="41" s="1"/>
  <c r="BB27" i="27"/>
  <c r="BB8" i="27"/>
  <c r="EC5" i="41" s="1"/>
  <c r="BB30" i="27"/>
  <c r="BB25" i="27"/>
  <c r="EC28" i="41" s="1"/>
  <c r="EE28" i="41" s="1"/>
  <c r="BB28" i="27"/>
  <c r="BB26" i="27"/>
  <c r="EC36" i="41" s="1"/>
  <c r="BB37" i="27"/>
  <c r="EC42" i="41" s="1"/>
  <c r="EE42" i="41" s="1"/>
  <c r="BB10" i="27"/>
  <c r="EC9" i="41" s="1"/>
  <c r="BB24" i="27"/>
  <c r="FQ5" i="41"/>
  <c r="FQ6" i="41"/>
  <c r="BB5" i="41"/>
  <c r="BC5" i="41"/>
  <c r="CQ5" i="41"/>
  <c r="CP5" i="41"/>
  <c r="GX5" i="41"/>
  <c r="GY5" i="41"/>
  <c r="CT5" i="41"/>
  <c r="CU5" i="41"/>
  <c r="AE5" i="41"/>
  <c r="AD5" i="41"/>
  <c r="FV5" i="41"/>
  <c r="FW5" i="41"/>
  <c r="GA5" i="41"/>
  <c r="FZ5" i="41"/>
  <c r="BW5" i="41"/>
  <c r="BW7" i="41" s="1"/>
  <c r="BV5" i="41"/>
  <c r="DW5" i="41"/>
  <c r="DV5" i="41"/>
  <c r="CA5" i="41"/>
  <c r="BZ5" i="41"/>
  <c r="FC5" i="41"/>
  <c r="FB5" i="41"/>
  <c r="EQ5" i="41"/>
  <c r="EP5" i="41"/>
  <c r="DR5" i="41"/>
  <c r="DS5" i="41"/>
  <c r="EU5" i="41"/>
  <c r="ET5" i="41"/>
  <c r="DG5" i="41"/>
  <c r="DF5" i="41"/>
  <c r="EH5" i="41"/>
  <c r="EI5" i="41"/>
  <c r="EA5" i="41"/>
  <c r="DZ5" i="41"/>
  <c r="CD5" i="41"/>
  <c r="CE5" i="41"/>
  <c r="EL5" i="41"/>
  <c r="EM5" i="41"/>
  <c r="EM7" i="41" s="1"/>
  <c r="AY5" i="41"/>
  <c r="AX5" i="41"/>
  <c r="BG5" i="41"/>
  <c r="BF5" i="41"/>
  <c r="EY5" i="41"/>
  <c r="EX5" i="41"/>
  <c r="GP5" i="41"/>
  <c r="GQ5" i="41"/>
  <c r="FK5" i="41"/>
  <c r="FK7" i="41" s="1"/>
  <c r="FJ5" i="41"/>
  <c r="CL5" i="41"/>
  <c r="CM5" i="41"/>
  <c r="CM7" i="41" s="1"/>
  <c r="BJ38" i="27"/>
  <c r="BJ36" i="27"/>
  <c r="FE41" i="41" s="1"/>
  <c r="FG41" i="41" s="1"/>
  <c r="AG38" i="27"/>
  <c r="BJ37" i="27"/>
  <c r="AG37" i="27"/>
  <c r="AG36" i="27"/>
  <c r="G41" i="109" a="1"/>
  <c r="AG33" i="27"/>
  <c r="G39" i="75"/>
  <c r="G40" i="75" s="1"/>
  <c r="Y40" i="27"/>
  <c r="AF40" i="27"/>
  <c r="BE40" i="27"/>
  <c r="BA40" i="27"/>
  <c r="C37" i="73"/>
  <c r="E37" i="73" s="1"/>
  <c r="G37" i="73" s="1"/>
  <c r="G39" i="73" s="1"/>
  <c r="G40" i="73" s="1"/>
  <c r="BJ9" i="27"/>
  <c r="BJ11" i="27"/>
  <c r="FE10" i="41" s="1"/>
  <c r="FG10" i="41" s="1"/>
  <c r="BJ8" i="27"/>
  <c r="FE5" i="41" s="1"/>
  <c r="BJ10" i="27"/>
  <c r="FE9" i="41" s="1"/>
  <c r="BJ12" i="27"/>
  <c r="FE11" i="41" s="1"/>
  <c r="FG11" i="41" s="1"/>
  <c r="BJ14" i="27"/>
  <c r="BJ13" i="27"/>
  <c r="BJ15" i="27"/>
  <c r="BJ17" i="27"/>
  <c r="FE18" i="41" s="1"/>
  <c r="BJ18" i="27"/>
  <c r="FE19" i="41" s="1"/>
  <c r="FG19" i="41" s="1"/>
  <c r="BJ16" i="27"/>
  <c r="BJ19" i="27"/>
  <c r="FE20" i="41" s="1"/>
  <c r="FG20" i="41" s="1"/>
  <c r="BJ20" i="27"/>
  <c r="BJ22" i="27"/>
  <c r="BJ23" i="27"/>
  <c r="BJ21" i="27"/>
  <c r="BJ26" i="27"/>
  <c r="BJ27" i="27"/>
  <c r="FE30" i="41" s="1"/>
  <c r="FG30" i="41" s="1"/>
  <c r="BJ24" i="27"/>
  <c r="BJ25" i="27"/>
  <c r="BJ30" i="27"/>
  <c r="BJ29" i="27"/>
  <c r="BJ28" i="27"/>
  <c r="FE31" i="41" s="1"/>
  <c r="FG31" i="41" s="1"/>
  <c r="BJ31" i="27"/>
  <c r="BJ33" i="27"/>
  <c r="BJ34" i="27"/>
  <c r="BJ32" i="27"/>
  <c r="BP40" i="27"/>
  <c r="AB8" i="27"/>
  <c r="BI5" i="41" s="1"/>
  <c r="AB12" i="27"/>
  <c r="BI11" i="41" s="1"/>
  <c r="BK11" i="41" s="1"/>
  <c r="AB9" i="27"/>
  <c r="AB10" i="27"/>
  <c r="BI9" i="41" s="1"/>
  <c r="AB11" i="27"/>
  <c r="BI10" i="41" s="1"/>
  <c r="BK10" i="41" s="1"/>
  <c r="AB13" i="27"/>
  <c r="BI12" i="41" s="1"/>
  <c r="BK12" i="41" s="1"/>
  <c r="AB14" i="27"/>
  <c r="AB16" i="27"/>
  <c r="AB15" i="27"/>
  <c r="AB17" i="27"/>
  <c r="BI18" i="41" s="1"/>
  <c r="AB19" i="27"/>
  <c r="BI20" i="41" s="1"/>
  <c r="BK20" i="41" s="1"/>
  <c r="AB18" i="27"/>
  <c r="BI19" i="41" s="1"/>
  <c r="BK19" i="41" s="1"/>
  <c r="AB21" i="27"/>
  <c r="AB26" i="27"/>
  <c r="AB20" i="27"/>
  <c r="AB25" i="27"/>
  <c r="AB22" i="27"/>
  <c r="AB23" i="27"/>
  <c r="AB24" i="27"/>
  <c r="AB28" i="27"/>
  <c r="BI31" i="41" s="1"/>
  <c r="BK31" i="41" s="1"/>
  <c r="AB32" i="27"/>
  <c r="AB27" i="27"/>
  <c r="AB31" i="27"/>
  <c r="AB30" i="27"/>
  <c r="AB29" i="27"/>
  <c r="BI39" i="41" s="1"/>
  <c r="BK39" i="41" s="1"/>
  <c r="AB33" i="27"/>
  <c r="BI40" i="27"/>
  <c r="BD40" i="27"/>
  <c r="C23" i="92"/>
  <c r="G22" i="92"/>
  <c r="AI40" i="27"/>
  <c r="BU40" i="27"/>
  <c r="C37" i="69"/>
  <c r="E37" i="69" s="1"/>
  <c r="G37" i="69" s="1"/>
  <c r="G39" i="69" s="1"/>
  <c r="G40" i="69" s="1"/>
  <c r="AG11" i="27"/>
  <c r="AG8" i="27"/>
  <c r="AG13" i="27"/>
  <c r="AG9" i="27"/>
  <c r="AG10" i="27"/>
  <c r="AG12" i="27"/>
  <c r="AG15" i="27"/>
  <c r="AG14" i="27"/>
  <c r="AG16" i="27"/>
  <c r="AG17" i="27"/>
  <c r="AG19" i="27"/>
  <c r="AG18" i="27"/>
  <c r="AG23" i="27"/>
  <c r="AG21" i="27"/>
  <c r="AG20" i="27"/>
  <c r="AG22" i="27"/>
  <c r="AG25" i="27"/>
  <c r="AG26" i="27"/>
  <c r="AG24" i="27"/>
  <c r="AG27" i="27"/>
  <c r="AG32" i="27"/>
  <c r="AG29" i="27"/>
  <c r="AG28" i="27"/>
  <c r="AG30" i="27"/>
  <c r="AG31" i="27"/>
  <c r="AG34" i="27"/>
  <c r="AZ40" i="27"/>
  <c r="Z40" i="27"/>
  <c r="T40" i="27"/>
  <c r="BW40" i="27"/>
  <c r="AX40" i="27"/>
  <c r="BG40" i="27"/>
  <c r="C23" i="93"/>
  <c r="G22" i="93"/>
  <c r="BN40" i="27"/>
  <c r="BH40" i="27"/>
  <c r="BF40" i="27"/>
  <c r="BV40" i="27"/>
  <c r="AH40" i="27"/>
  <c r="AO40" i="27"/>
  <c r="AU40" i="27"/>
  <c r="AA40" i="27"/>
  <c r="BM40" i="27"/>
  <c r="BK40" i="27"/>
  <c r="BC40" i="27"/>
  <c r="AR40" i="27"/>
  <c r="AU25" i="41" l="1"/>
  <c r="AU16" i="41"/>
  <c r="GT16" i="41"/>
  <c r="GT25" i="41"/>
  <c r="GU25" i="41"/>
  <c r="GU16" i="41"/>
  <c r="GU43" i="41"/>
  <c r="GT43" i="41"/>
  <c r="GU34" i="41"/>
  <c r="GT34" i="41"/>
  <c r="U11" i="41"/>
  <c r="W11" i="41" s="1"/>
  <c r="AM25" i="41"/>
  <c r="DO43" i="41"/>
  <c r="BU25" i="41"/>
  <c r="CQ7" i="41"/>
  <c r="GY7" i="41"/>
  <c r="EX7" i="41"/>
  <c r="O7" i="41"/>
  <c r="AY7" i="41"/>
  <c r="CU7" i="41"/>
  <c r="AI25" i="41"/>
  <c r="EW25" i="41"/>
  <c r="DS16" i="41"/>
  <c r="FW7" i="41"/>
  <c r="EC7" i="41"/>
  <c r="EW16" i="41"/>
  <c r="AA25" i="41"/>
  <c r="GQ7" i="41"/>
  <c r="FI16" i="41"/>
  <c r="M25" i="41"/>
  <c r="DQ7" i="41"/>
  <c r="CC16" i="41"/>
  <c r="DU16" i="41"/>
  <c r="AC25" i="41"/>
  <c r="DY25" i="41"/>
  <c r="DN25" i="41"/>
  <c r="BU16" i="41"/>
  <c r="CS25" i="41"/>
  <c r="FQ16" i="41"/>
  <c r="M16" i="41"/>
  <c r="EK25" i="41"/>
  <c r="BA16" i="41"/>
  <c r="DE16" i="41"/>
  <c r="AE16" i="41"/>
  <c r="EO43" i="41"/>
  <c r="EQ36" i="41"/>
  <c r="DV37" i="41"/>
  <c r="DW37" i="41"/>
  <c r="EP39" i="41"/>
  <c r="EQ39" i="41"/>
  <c r="FV38" i="41"/>
  <c r="FW38" i="41"/>
  <c r="DQ43" i="41"/>
  <c r="DS36" i="41"/>
  <c r="DS43" i="41" s="1"/>
  <c r="AX36" i="41"/>
  <c r="AY36" i="41"/>
  <c r="AW43" i="41"/>
  <c r="BZ37" i="41"/>
  <c r="CA37" i="41"/>
  <c r="BF23" i="41"/>
  <c r="BG23" i="41"/>
  <c r="DZ36" i="41"/>
  <c r="EA36" i="41"/>
  <c r="DY43" i="41"/>
  <c r="AX37" i="41"/>
  <c r="AY37" i="41"/>
  <c r="CL37" i="41"/>
  <c r="CM37" i="41"/>
  <c r="FV22" i="41"/>
  <c r="FW22" i="41"/>
  <c r="FW27" i="41"/>
  <c r="FW34" i="41" s="1"/>
  <c r="FU34" i="41"/>
  <c r="BA25" i="41"/>
  <c r="CO25" i="41"/>
  <c r="BB27" i="41"/>
  <c r="BC27" i="41"/>
  <c r="BC34" i="41" s="1"/>
  <c r="BA34" i="41"/>
  <c r="AX22" i="41"/>
  <c r="AY22" i="41"/>
  <c r="GQ27" i="41"/>
  <c r="GQ34" i="41" s="1"/>
  <c r="GO34" i="41"/>
  <c r="CQ27" i="41"/>
  <c r="CQ34" i="41" s="1"/>
  <c r="CO34" i="41"/>
  <c r="CA36" i="41"/>
  <c r="BY43" i="41"/>
  <c r="GW34" i="41"/>
  <c r="GY27" i="41"/>
  <c r="GY34" i="41" s="1"/>
  <c r="EH23" i="41"/>
  <c r="EI23" i="41"/>
  <c r="FZ36" i="41"/>
  <c r="GA36" i="41"/>
  <c r="FY43" i="41"/>
  <c r="ED21" i="41"/>
  <c r="EE21" i="41"/>
  <c r="BF36" i="41"/>
  <c r="BG36" i="41"/>
  <c r="BE43" i="41"/>
  <c r="GY45" i="41"/>
  <c r="GY46" i="41" s="1"/>
  <c r="GW46" i="41"/>
  <c r="AC16" i="41"/>
  <c r="ES16" i="41"/>
  <c r="CY43" i="41"/>
  <c r="M7" i="41"/>
  <c r="CE16" i="41"/>
  <c r="AD36" i="41"/>
  <c r="AC43" i="41"/>
  <c r="AE36" i="41"/>
  <c r="EX13" i="41"/>
  <c r="EY13" i="41"/>
  <c r="CP24" i="41"/>
  <c r="CQ24" i="41"/>
  <c r="FR38" i="41"/>
  <c r="FS38" i="41"/>
  <c r="CT39" i="41"/>
  <c r="CU39" i="41"/>
  <c r="N39" i="41"/>
  <c r="O39" i="41"/>
  <c r="CP14" i="41"/>
  <c r="CQ14" i="41"/>
  <c r="CQ16" i="41" s="1"/>
  <c r="CM45" i="41"/>
  <c r="CM46" i="41" s="1"/>
  <c r="CK46" i="41"/>
  <c r="ET42" i="41"/>
  <c r="EU42" i="41"/>
  <c r="DW45" i="41"/>
  <c r="DW46" i="41" s="1"/>
  <c r="DU46" i="41"/>
  <c r="DE43" i="41"/>
  <c r="DG36" i="41"/>
  <c r="N36" i="41"/>
  <c r="O36" i="41"/>
  <c r="M43" i="41"/>
  <c r="AD21" i="41"/>
  <c r="AE21" i="41"/>
  <c r="EQ27" i="41"/>
  <c r="EQ34" i="41" s="1"/>
  <c r="EO34" i="41"/>
  <c r="CS7" i="41"/>
  <c r="EW7" i="41"/>
  <c r="DU25" i="41"/>
  <c r="AQ25" i="41"/>
  <c r="CO7" i="41"/>
  <c r="CM25" i="41"/>
  <c r="W9" i="41"/>
  <c r="BZ24" i="41"/>
  <c r="CA24" i="41"/>
  <c r="AD38" i="41"/>
  <c r="AE38" i="41"/>
  <c r="AE27" i="41"/>
  <c r="AE34" i="41" s="1"/>
  <c r="AC34" i="41"/>
  <c r="FZ13" i="41"/>
  <c r="GA13" i="41"/>
  <c r="BG27" i="41"/>
  <c r="BG34" i="41" s="1"/>
  <c r="BE34" i="41"/>
  <c r="DQ46" i="41"/>
  <c r="DS45" i="41"/>
  <c r="DS46" i="41" s="1"/>
  <c r="FS45" i="41"/>
  <c r="FS46" i="41" s="1"/>
  <c r="FQ46" i="41"/>
  <c r="BZ14" i="41"/>
  <c r="CA14" i="41"/>
  <c r="CA16" i="41" s="1"/>
  <c r="EL14" i="41"/>
  <c r="EM14" i="41"/>
  <c r="N37" i="41"/>
  <c r="O37" i="41"/>
  <c r="CK25" i="41"/>
  <c r="EP24" i="41"/>
  <c r="EQ24" i="41"/>
  <c r="EX39" i="41"/>
  <c r="EY39" i="41"/>
  <c r="AX14" i="41"/>
  <c r="AY14" i="41"/>
  <c r="FZ27" i="41"/>
  <c r="GA27" i="41"/>
  <c r="GA34" i="41" s="1"/>
  <c r="FY34" i="41"/>
  <c r="GX13" i="41"/>
  <c r="GY13" i="41"/>
  <c r="CD38" i="41"/>
  <c r="CE38" i="41"/>
  <c r="BZ21" i="41"/>
  <c r="CA21" i="41"/>
  <c r="CT24" i="41"/>
  <c r="CU24" i="41"/>
  <c r="GP22" i="41"/>
  <c r="GQ22" i="41"/>
  <c r="EI45" i="41"/>
  <c r="EI46" i="41" s="1"/>
  <c r="EG46" i="41"/>
  <c r="CC25" i="41"/>
  <c r="DY16" i="41"/>
  <c r="AQ43" i="41"/>
  <c r="GO7" i="41"/>
  <c r="BE16" i="41"/>
  <c r="DG27" i="41"/>
  <c r="DG34" i="41" s="1"/>
  <c r="DE34" i="41"/>
  <c r="BZ22" i="41"/>
  <c r="CA22" i="41"/>
  <c r="GX24" i="41"/>
  <c r="GY24" i="41"/>
  <c r="GY25" i="41" s="1"/>
  <c r="BV22" i="41"/>
  <c r="BW22" i="41"/>
  <c r="BW25" i="41" s="1"/>
  <c r="CL14" i="41"/>
  <c r="CM14" i="41"/>
  <c r="FR23" i="41"/>
  <c r="FS23" i="41"/>
  <c r="FS25" i="41" s="1"/>
  <c r="N42" i="41"/>
  <c r="O42" i="41"/>
  <c r="EX36" i="41"/>
  <c r="EW43" i="41"/>
  <c r="EY36" i="41"/>
  <c r="EP37" i="41"/>
  <c r="EQ37" i="41"/>
  <c r="GP23" i="41"/>
  <c r="GQ23" i="41"/>
  <c r="N14" i="41"/>
  <c r="O14" i="41"/>
  <c r="DV13" i="41"/>
  <c r="DW13" i="41"/>
  <c r="GX36" i="41"/>
  <c r="GW43" i="41"/>
  <c r="GY36" i="41"/>
  <c r="N38" i="41"/>
  <c r="O38" i="41"/>
  <c r="EA45" i="41"/>
  <c r="EA46" i="41" s="1"/>
  <c r="DY46" i="41"/>
  <c r="BZ42" i="41"/>
  <c r="CA42" i="41"/>
  <c r="EA16" i="41"/>
  <c r="CC7" i="41"/>
  <c r="AW7" i="41"/>
  <c r="EH13" i="41"/>
  <c r="EI13" i="41"/>
  <c r="EI16" i="41" s="1"/>
  <c r="FG9" i="41"/>
  <c r="AX13" i="41"/>
  <c r="AY13" i="41"/>
  <c r="EL13" i="41"/>
  <c r="EM13" i="41"/>
  <c r="CT38" i="41"/>
  <c r="CU38" i="41"/>
  <c r="GP21" i="41"/>
  <c r="GQ21" i="41"/>
  <c r="EP21" i="41"/>
  <c r="EQ21" i="41"/>
  <c r="N27" i="41"/>
  <c r="O27" i="41"/>
  <c r="O34" i="41" s="1"/>
  <c r="M34" i="41"/>
  <c r="ET22" i="41"/>
  <c r="EU22" i="41"/>
  <c r="EU25" i="41" s="1"/>
  <c r="FZ38" i="41"/>
  <c r="GA38" i="41"/>
  <c r="GX37" i="41"/>
  <c r="GY37" i="41"/>
  <c r="AW46" i="41"/>
  <c r="AY45" i="41"/>
  <c r="AY46" i="41" s="1"/>
  <c r="ED24" i="41"/>
  <c r="EE24" i="41"/>
  <c r="GW16" i="41"/>
  <c r="BY16" i="41"/>
  <c r="EM45" i="41"/>
  <c r="EM46" i="41" s="1"/>
  <c r="EK46" i="41"/>
  <c r="CD39" i="41"/>
  <c r="CE39" i="41"/>
  <c r="CA45" i="41"/>
  <c r="CA46" i="41" s="1"/>
  <c r="BY46" i="41"/>
  <c r="BW36" i="41"/>
  <c r="BW43" i="41" s="1"/>
  <c r="BU43" i="41"/>
  <c r="ED22" i="41"/>
  <c r="EE22" i="41"/>
  <c r="GP36" i="41"/>
  <c r="GQ36" i="41"/>
  <c r="GO43" i="41"/>
  <c r="EX21" i="41"/>
  <c r="EY21" i="41"/>
  <c r="CO46" i="41"/>
  <c r="CQ45" i="41"/>
  <c r="CQ46" i="41" s="1"/>
  <c r="DZ42" i="41"/>
  <c r="EA42" i="41"/>
  <c r="EH24" i="41"/>
  <c r="EI24" i="41"/>
  <c r="BF13" i="41"/>
  <c r="BG13" i="41"/>
  <c r="BG16" i="41" s="1"/>
  <c r="EL22" i="41"/>
  <c r="EM22" i="41"/>
  <c r="AM43" i="41"/>
  <c r="S25" i="41"/>
  <c r="BY25" i="41"/>
  <c r="W18" i="41"/>
  <c r="BV38" i="41"/>
  <c r="BW38" i="41"/>
  <c r="BY34" i="41"/>
  <c r="CA27" i="41"/>
  <c r="CA34" i="41" s="1"/>
  <c r="EP38" i="41"/>
  <c r="EQ38" i="41"/>
  <c r="GP39" i="41"/>
  <c r="GQ39" i="41"/>
  <c r="FB38" i="41"/>
  <c r="FC38" i="41"/>
  <c r="FB39" i="41"/>
  <c r="FC39" i="41"/>
  <c r="CT14" i="41"/>
  <c r="CU14" i="41"/>
  <c r="EH39" i="41"/>
  <c r="EI39" i="41"/>
  <c r="DE25" i="41"/>
  <c r="CO16" i="41"/>
  <c r="FU43" i="41"/>
  <c r="FW36" i="41"/>
  <c r="EU36" i="41"/>
  <c r="ES43" i="41"/>
  <c r="AX21" i="41"/>
  <c r="AY21" i="41"/>
  <c r="EU45" i="41"/>
  <c r="EU46" i="41" s="1"/>
  <c r="ES46" i="41"/>
  <c r="FV23" i="41"/>
  <c r="FW23" i="41"/>
  <c r="BC25" i="41"/>
  <c r="CD22" i="41"/>
  <c r="CE22" i="41"/>
  <c r="CE25" i="41" s="1"/>
  <c r="EX24" i="41"/>
  <c r="EY24" i="41"/>
  <c r="FJ36" i="41"/>
  <c r="FI43" i="41"/>
  <c r="Z25" i="41"/>
  <c r="EO25" i="41"/>
  <c r="FY25" i="41"/>
  <c r="DK43" i="41"/>
  <c r="AD22" i="41"/>
  <c r="AE22" i="41"/>
  <c r="BB38" i="41"/>
  <c r="BC38" i="41"/>
  <c r="CP23" i="41"/>
  <c r="CQ23" i="41"/>
  <c r="DW25" i="41"/>
  <c r="FV37" i="41"/>
  <c r="FW37" i="41"/>
  <c r="V14" i="41"/>
  <c r="W14" i="41"/>
  <c r="CP39" i="41"/>
  <c r="CQ39" i="41"/>
  <c r="EL23" i="41"/>
  <c r="EM23" i="41"/>
  <c r="AW25" i="41"/>
  <c r="EK16" i="41"/>
  <c r="CD36" i="41"/>
  <c r="CE36" i="41"/>
  <c r="CC43" i="41"/>
  <c r="FI34" i="41"/>
  <c r="BV13" i="41"/>
  <c r="BW13" i="41"/>
  <c r="CU45" i="41"/>
  <c r="CU46" i="41" s="1"/>
  <c r="CS46" i="41"/>
  <c r="EH37" i="41"/>
  <c r="EI37" i="41"/>
  <c r="AW34" i="41"/>
  <c r="AY27" i="41"/>
  <c r="AY34" i="41" s="1"/>
  <c r="M46" i="41"/>
  <c r="O45" i="41"/>
  <c r="O46" i="41" s="1"/>
  <c r="CM27" i="41"/>
  <c r="CM34" i="41" s="1"/>
  <c r="CK34" i="41"/>
  <c r="BF38" i="41"/>
  <c r="BG38" i="41"/>
  <c r="BA43" i="41"/>
  <c r="BC36" i="41"/>
  <c r="GA45" i="41"/>
  <c r="GA46" i="41" s="1"/>
  <c r="FY46" i="41"/>
  <c r="CK43" i="41"/>
  <c r="CM36" i="41"/>
  <c r="AX24" i="41"/>
  <c r="AY24" i="41"/>
  <c r="FI25" i="41"/>
  <c r="EG25" i="41"/>
  <c r="EE18" i="41"/>
  <c r="EC25" i="41"/>
  <c r="BB7" i="41"/>
  <c r="FQ7" i="41"/>
  <c r="DV42" i="41"/>
  <c r="DW42" i="41"/>
  <c r="CU36" i="41"/>
  <c r="CS43" i="41"/>
  <c r="ET14" i="41"/>
  <c r="EU14" i="41"/>
  <c r="EU16" i="41" s="1"/>
  <c r="CO43" i="41"/>
  <c r="CQ36" i="41"/>
  <c r="FR37" i="41"/>
  <c r="FS37" i="41"/>
  <c r="FZ14" i="41"/>
  <c r="GA14" i="41"/>
  <c r="BF37" i="41"/>
  <c r="BG37" i="41"/>
  <c r="AD24" i="41"/>
  <c r="AE24" i="41"/>
  <c r="N21" i="41"/>
  <c r="O21" i="41"/>
  <c r="DF37" i="41"/>
  <c r="DG37" i="41"/>
  <c r="CL38" i="41"/>
  <c r="CM38" i="41"/>
  <c r="CP21" i="41"/>
  <c r="CQ21" i="41"/>
  <c r="CY25" i="41"/>
  <c r="BE25" i="41"/>
  <c r="EI27" i="41"/>
  <c r="EI34" i="41" s="1"/>
  <c r="EG34" i="41"/>
  <c r="BK9" i="41"/>
  <c r="EP14" i="41"/>
  <c r="EQ14" i="41"/>
  <c r="DZ23" i="41"/>
  <c r="EA23" i="41"/>
  <c r="BU34" i="41"/>
  <c r="BW27" i="41"/>
  <c r="BW34" i="41" s="1"/>
  <c r="N24" i="41"/>
  <c r="O24" i="41"/>
  <c r="EM27" i="41"/>
  <c r="EM34" i="41" s="1"/>
  <c r="EK34" i="41"/>
  <c r="CT13" i="41"/>
  <c r="CU13" i="41"/>
  <c r="DR23" i="41"/>
  <c r="DS23" i="41"/>
  <c r="CT21" i="41"/>
  <c r="CU21" i="41"/>
  <c r="DJ25" i="41"/>
  <c r="DZ22" i="41"/>
  <c r="EA22" i="41"/>
  <c r="EX14" i="41"/>
  <c r="EY14" i="41"/>
  <c r="FU7" i="41"/>
  <c r="CS16" i="41"/>
  <c r="ES25" i="41"/>
  <c r="GO16" i="41"/>
  <c r="DQ25" i="41"/>
  <c r="FY16" i="41"/>
  <c r="GP14" i="41"/>
  <c r="GQ14" i="41"/>
  <c r="GQ16" i="41" s="1"/>
  <c r="DV27" i="41"/>
  <c r="DU34" i="41"/>
  <c r="DW27" i="41"/>
  <c r="DW34" i="41" s="1"/>
  <c r="BK18" i="41"/>
  <c r="DZ24" i="41"/>
  <c r="EA24" i="41"/>
  <c r="EE9" i="41"/>
  <c r="CX16" i="41"/>
  <c r="AD37" i="41"/>
  <c r="AE37" i="41"/>
  <c r="ET27" i="41"/>
  <c r="EU27" i="41"/>
  <c r="EU34" i="41" s="1"/>
  <c r="ES34" i="41"/>
  <c r="FB23" i="41"/>
  <c r="FC23" i="41"/>
  <c r="FC25" i="41" s="1"/>
  <c r="EM36" i="41"/>
  <c r="EM43" i="41" s="1"/>
  <c r="EK43" i="41"/>
  <c r="FR13" i="41"/>
  <c r="FS13" i="41"/>
  <c r="FS16" i="41" s="1"/>
  <c r="FA43" i="41"/>
  <c r="FC36" i="41"/>
  <c r="BF24" i="41"/>
  <c r="BG24" i="41"/>
  <c r="FZ24" i="41"/>
  <c r="GA24" i="41"/>
  <c r="GA25" i="41" s="1"/>
  <c r="FA25" i="41"/>
  <c r="FA16" i="41"/>
  <c r="DR24" i="41"/>
  <c r="DS24" i="41"/>
  <c r="DZ27" i="41"/>
  <c r="DY34" i="41"/>
  <c r="EA27" i="41"/>
  <c r="EA34" i="41" s="1"/>
  <c r="BB14" i="41"/>
  <c r="BC14" i="41"/>
  <c r="N13" i="41"/>
  <c r="O13" i="41"/>
  <c r="EW34" i="41"/>
  <c r="EY27" i="41"/>
  <c r="EY34" i="41" s="1"/>
  <c r="GX14" i="41"/>
  <c r="GY14" i="41"/>
  <c r="EO46" i="41"/>
  <c r="EQ45" i="41"/>
  <c r="EQ46" i="41" s="1"/>
  <c r="EP13" i="41"/>
  <c r="EQ13" i="41"/>
  <c r="FW45" i="41"/>
  <c r="FW46" i="41" s="1"/>
  <c r="FU46" i="41"/>
  <c r="FB27" i="41"/>
  <c r="FC27" i="41"/>
  <c r="FC34" i="41" s="1"/>
  <c r="FA34" i="41"/>
  <c r="DQ16" i="41"/>
  <c r="FQ25" i="41"/>
  <c r="FO43" i="41"/>
  <c r="FU25" i="41"/>
  <c r="DU7" i="41"/>
  <c r="FC16" i="41"/>
  <c r="EG43" i="41"/>
  <c r="EI36" i="41"/>
  <c r="ET39" i="41"/>
  <c r="EU39" i="41"/>
  <c r="FG18" i="41"/>
  <c r="CD7" i="41"/>
  <c r="EE36" i="41"/>
  <c r="FZ37" i="41"/>
  <c r="GA37" i="41"/>
  <c r="CT37" i="41"/>
  <c r="CU37" i="41"/>
  <c r="FV42" i="41"/>
  <c r="FW42" i="41"/>
  <c r="CE27" i="41"/>
  <c r="CE34" i="41" s="1"/>
  <c r="CC34" i="41"/>
  <c r="DF21" i="41"/>
  <c r="DG21" i="41"/>
  <c r="DG25" i="41" s="1"/>
  <c r="CL13" i="41"/>
  <c r="CM13" i="41"/>
  <c r="DQ34" i="41"/>
  <c r="DS27" i="41"/>
  <c r="DS34" i="41" s="1"/>
  <c r="DV38" i="41"/>
  <c r="DW38" i="41"/>
  <c r="ET37" i="41"/>
  <c r="EU37" i="41"/>
  <c r="FW16" i="41"/>
  <c r="CK16" i="41"/>
  <c r="EG16" i="41"/>
  <c r="EO16" i="41"/>
  <c r="GW25" i="41"/>
  <c r="AW16" i="41"/>
  <c r="FS36" i="41"/>
  <c r="FQ43" i="41"/>
  <c r="CD37" i="41"/>
  <c r="CE37" i="41"/>
  <c r="DV14" i="41"/>
  <c r="DW14" i="41"/>
  <c r="BE46" i="41"/>
  <c r="BG45" i="41"/>
  <c r="BG46" i="41" s="1"/>
  <c r="BB13" i="41"/>
  <c r="BC13" i="41"/>
  <c r="FS27" i="41"/>
  <c r="FS34" i="41" s="1"/>
  <c r="FQ34" i="41"/>
  <c r="DW36" i="41"/>
  <c r="DU43" i="41"/>
  <c r="AX38" i="41"/>
  <c r="AY38" i="41"/>
  <c r="DF13" i="41"/>
  <c r="DG13" i="41"/>
  <c r="DG16" i="41" s="1"/>
  <c r="CT27" i="41"/>
  <c r="CU27" i="41"/>
  <c r="CU34" i="41" s="1"/>
  <c r="CS34" i="41"/>
  <c r="FU16" i="41"/>
  <c r="GW7" i="41"/>
  <c r="BA7" i="41"/>
  <c r="GO25" i="41"/>
  <c r="AP25" i="41"/>
  <c r="DB25" i="41"/>
  <c r="HB16" i="41"/>
  <c r="HB48" i="41" s="1"/>
  <c r="R25" i="41"/>
  <c r="Z16" i="41"/>
  <c r="DN43" i="41"/>
  <c r="CX43" i="41"/>
  <c r="DB16" i="41"/>
  <c r="DN16" i="41"/>
  <c r="AH25" i="41"/>
  <c r="AP43" i="41"/>
  <c r="CX25" i="41"/>
  <c r="DV7" i="41"/>
  <c r="DB43" i="41"/>
  <c r="J25" i="41"/>
  <c r="AP16" i="41"/>
  <c r="R16" i="41"/>
  <c r="AL16" i="41"/>
  <c r="FN43" i="41"/>
  <c r="Z43" i="41"/>
  <c r="FN25" i="41"/>
  <c r="DR7" i="41"/>
  <c r="DJ43" i="41"/>
  <c r="AL25" i="41"/>
  <c r="DJ34" i="41"/>
  <c r="AH16" i="41"/>
  <c r="J16" i="41"/>
  <c r="FN16" i="41"/>
  <c r="DJ16" i="41"/>
  <c r="Z34" i="41"/>
  <c r="AL34" i="41"/>
  <c r="AP34" i="41"/>
  <c r="J43" i="41"/>
  <c r="FN34" i="41"/>
  <c r="R34" i="41"/>
  <c r="DN34" i="41"/>
  <c r="CX34" i="41"/>
  <c r="AH43" i="41"/>
  <c r="GH16" i="41"/>
  <c r="GH48" i="41" s="1"/>
  <c r="AH34" i="41"/>
  <c r="R43" i="41"/>
  <c r="J34" i="41"/>
  <c r="DB34" i="41"/>
  <c r="AL43" i="41"/>
  <c r="AT25" i="41"/>
  <c r="AT43" i="41"/>
  <c r="AT34" i="41"/>
  <c r="AT16" i="41"/>
  <c r="FJ45" i="41"/>
  <c r="FJ46" i="41" s="1"/>
  <c r="FK45" i="41"/>
  <c r="FK46" i="41" s="1"/>
  <c r="GI48" i="41"/>
  <c r="AQ48" i="41"/>
  <c r="FK13" i="41"/>
  <c r="AX23" i="41"/>
  <c r="DR39" i="41"/>
  <c r="BW49" i="41"/>
  <c r="BW48" i="41"/>
  <c r="CM49" i="41"/>
  <c r="CM48" i="41"/>
  <c r="EM49" i="41"/>
  <c r="EM48" i="41"/>
  <c r="FK49" i="41"/>
  <c r="FK48" i="41"/>
  <c r="BV24" i="41"/>
  <c r="BI45" i="41"/>
  <c r="BJ45" i="41" s="1"/>
  <c r="BJ46" i="41" s="1"/>
  <c r="FV45" i="41"/>
  <c r="FV46" i="41" s="1"/>
  <c r="CX49" i="41"/>
  <c r="FN49" i="41"/>
  <c r="DI48" i="41"/>
  <c r="AO48" i="41"/>
  <c r="EK49" i="41"/>
  <c r="V13" i="41"/>
  <c r="AM49" i="41"/>
  <c r="HB49" i="41"/>
  <c r="J49" i="41"/>
  <c r="Q48" i="41"/>
  <c r="CC49" i="41"/>
  <c r="AK48" i="41"/>
  <c r="DB49" i="41"/>
  <c r="FI49" i="41"/>
  <c r="Y48" i="41"/>
  <c r="DC49" i="41"/>
  <c r="Z49" i="41"/>
  <c r="AC49" i="41"/>
  <c r="EW49" i="41"/>
  <c r="BN48" i="41"/>
  <c r="BN49" i="41"/>
  <c r="DK49" i="41"/>
  <c r="AP49" i="41"/>
  <c r="CY49" i="41"/>
  <c r="FM48" i="41"/>
  <c r="FZ45" i="41"/>
  <c r="FZ46" i="41" s="1"/>
  <c r="BY49" i="41"/>
  <c r="AH49" i="41"/>
  <c r="CK49" i="41"/>
  <c r="FQ49" i="41"/>
  <c r="GL48" i="41"/>
  <c r="GL49" i="41"/>
  <c r="EO49" i="41"/>
  <c r="BA49" i="41"/>
  <c r="DN49" i="41"/>
  <c r="DJ49" i="41"/>
  <c r="S49" i="41"/>
  <c r="CP45" i="41"/>
  <c r="CP46" i="41" s="1"/>
  <c r="FR45" i="41"/>
  <c r="FR46" i="41" s="1"/>
  <c r="DY49" i="41"/>
  <c r="AD13" i="41"/>
  <c r="M49" i="41"/>
  <c r="AX45" i="41"/>
  <c r="AX46" i="41" s="1"/>
  <c r="CW48" i="41"/>
  <c r="GI49" i="41"/>
  <c r="AA49" i="41"/>
  <c r="FO49" i="41"/>
  <c r="R49" i="41"/>
  <c r="DM48" i="41"/>
  <c r="GX45" i="41"/>
  <c r="GX46" i="41" s="1"/>
  <c r="EL45" i="41"/>
  <c r="EL46" i="41" s="1"/>
  <c r="GH49" i="41"/>
  <c r="AG48" i="41"/>
  <c r="AQ49" i="41"/>
  <c r="AI49" i="41"/>
  <c r="BE49" i="41"/>
  <c r="DA48" i="41"/>
  <c r="FA49" i="41"/>
  <c r="GM48" i="41"/>
  <c r="GM49" i="41"/>
  <c r="GW49" i="41"/>
  <c r="DU49" i="41"/>
  <c r="BU49" i="41"/>
  <c r="CT45" i="41"/>
  <c r="CT46" i="41" s="1"/>
  <c r="DE49" i="41"/>
  <c r="FU49" i="41"/>
  <c r="FE45" i="41"/>
  <c r="BZ45" i="41"/>
  <c r="BZ46" i="41" s="1"/>
  <c r="K49" i="41"/>
  <c r="ES49" i="41"/>
  <c r="DQ49" i="41"/>
  <c r="CS49" i="41"/>
  <c r="EG49" i="41"/>
  <c r="AL49" i="41"/>
  <c r="FY49" i="41"/>
  <c r="GO49" i="41"/>
  <c r="AW49" i="41"/>
  <c r="CO49" i="41"/>
  <c r="AU49" i="41"/>
  <c r="AT49" i="41"/>
  <c r="CL36" i="41"/>
  <c r="GP24" i="41"/>
  <c r="EH45" i="41"/>
  <c r="EH46" i="41" s="1"/>
  <c r="EH14" i="41"/>
  <c r="DZ45" i="41"/>
  <c r="DZ46" i="41" s="1"/>
  <c r="EP27" i="41"/>
  <c r="DF14" i="41"/>
  <c r="U45" i="41"/>
  <c r="BF14" i="41"/>
  <c r="EL37" i="41"/>
  <c r="FJ21" i="41"/>
  <c r="CL21" i="41"/>
  <c r="FV27" i="41"/>
  <c r="DR45" i="41"/>
  <c r="DR46" i="41" s="1"/>
  <c r="DF22" i="41"/>
  <c r="DZ38" i="41"/>
  <c r="GP37" i="41"/>
  <c r="DV23" i="41"/>
  <c r="GX22" i="41"/>
  <c r="BV23" i="41"/>
  <c r="FJ22" i="41"/>
  <c r="CT22" i="41"/>
  <c r="FZ42" i="41"/>
  <c r="AE6" i="41"/>
  <c r="AE7" i="41" s="1"/>
  <c r="CL39" i="41"/>
  <c r="FZ22" i="41"/>
  <c r="GX27" i="41"/>
  <c r="EH42" i="41"/>
  <c r="DR22" i="41"/>
  <c r="BV37" i="41"/>
  <c r="BB37" i="41"/>
  <c r="FJ37" i="41"/>
  <c r="FK42" i="41"/>
  <c r="FK36" i="41"/>
  <c r="FK43" i="41" s="1"/>
  <c r="DR13" i="41"/>
  <c r="FK23" i="41"/>
  <c r="FB13" i="41"/>
  <c r="FV24" i="41"/>
  <c r="BZ13" i="41"/>
  <c r="DV21" i="41"/>
  <c r="EL21" i="41"/>
  <c r="BF42" i="41"/>
  <c r="GP13" i="41"/>
  <c r="ET38" i="41"/>
  <c r="FV14" i="41"/>
  <c r="FB37" i="41"/>
  <c r="BB22" i="41"/>
  <c r="EH21" i="41"/>
  <c r="EL38" i="41"/>
  <c r="CD14" i="41"/>
  <c r="GX23" i="41"/>
  <c r="BV39" i="41"/>
  <c r="ET13" i="41"/>
  <c r="EH27" i="41"/>
  <c r="BZ23" i="41"/>
  <c r="CP37" i="41"/>
  <c r="BB36" i="41"/>
  <c r="EL36" i="41"/>
  <c r="EH22" i="41"/>
  <c r="FV13" i="41"/>
  <c r="FR22" i="41"/>
  <c r="FF31" i="41"/>
  <c r="DV36" i="41"/>
  <c r="FZ21" i="41"/>
  <c r="BZ20" i="41"/>
  <c r="GP20" i="41"/>
  <c r="FB12" i="41"/>
  <c r="FF10" i="41"/>
  <c r="DF27" i="41"/>
  <c r="EL27" i="41"/>
  <c r="BV30" i="41"/>
  <c r="EC37" i="41"/>
  <c r="EE37" i="41" s="1"/>
  <c r="EC30" i="41"/>
  <c r="EE30" i="41" s="1"/>
  <c r="ED18" i="41"/>
  <c r="FJ24" i="41"/>
  <c r="FJ39" i="41"/>
  <c r="FB36" i="41"/>
  <c r="BF12" i="41"/>
  <c r="EP36" i="41"/>
  <c r="CP19" i="41"/>
  <c r="ED11" i="41"/>
  <c r="V20" i="41"/>
  <c r="FB24" i="41"/>
  <c r="DF36" i="41"/>
  <c r="FR14" i="41"/>
  <c r="BZ36" i="41"/>
  <c r="V12" i="41"/>
  <c r="FZ31" i="41"/>
  <c r="ET30" i="41"/>
  <c r="FJ12" i="41"/>
  <c r="FK12" i="41"/>
  <c r="EL31" i="41"/>
  <c r="BJ12" i="41"/>
  <c r="ED41" i="41"/>
  <c r="V18" i="41"/>
  <c r="DR27" i="41"/>
  <c r="EL39" i="41"/>
  <c r="EP12" i="41"/>
  <c r="V9" i="41"/>
  <c r="ET21" i="41"/>
  <c r="AD19" i="41"/>
  <c r="ED12" i="41"/>
  <c r="DV30" i="41"/>
  <c r="GX21" i="41"/>
  <c r="BF45" i="41"/>
  <c r="BF46" i="41" s="1"/>
  <c r="CL24" i="41"/>
  <c r="DV45" i="41"/>
  <c r="DV46" i="41" s="1"/>
  <c r="AD12" i="41"/>
  <c r="V31" i="41"/>
  <c r="AX12" i="41"/>
  <c r="DV31" i="41"/>
  <c r="U21" i="41"/>
  <c r="W21" i="41" s="1"/>
  <c r="U19" i="41"/>
  <c r="W19" i="41" s="1"/>
  <c r="ED10" i="41"/>
  <c r="FR21" i="41"/>
  <c r="ED19" i="41"/>
  <c r="BJ40" i="41"/>
  <c r="BB20" i="41"/>
  <c r="BI37" i="41"/>
  <c r="BI30" i="41"/>
  <c r="BK30" i="41" s="1"/>
  <c r="BJ11" i="41"/>
  <c r="FF19" i="41"/>
  <c r="N22" i="41"/>
  <c r="CD13" i="41"/>
  <c r="DZ39" i="41"/>
  <c r="EH19" i="41"/>
  <c r="DF30" i="41"/>
  <c r="FB30" i="41"/>
  <c r="ED40" i="41"/>
  <c r="V40" i="41"/>
  <c r="FF18" i="41"/>
  <c r="DF39" i="41"/>
  <c r="BV36" i="41"/>
  <c r="FB31" i="41"/>
  <c r="N31" i="41"/>
  <c r="BJ18" i="41"/>
  <c r="V10" i="41"/>
  <c r="BF21" i="41"/>
  <c r="ET31" i="41"/>
  <c r="CP30" i="41"/>
  <c r="CD30" i="41"/>
  <c r="BJ20" i="41"/>
  <c r="GX39" i="41"/>
  <c r="EL20" i="41"/>
  <c r="GP31" i="41"/>
  <c r="FF20" i="41"/>
  <c r="BJ31" i="41"/>
  <c r="FE13" i="41"/>
  <c r="FG13" i="41" s="1"/>
  <c r="FE12" i="41"/>
  <c r="FG12" i="41" s="1"/>
  <c r="CP38" i="41"/>
  <c r="BF27" i="41"/>
  <c r="GP38" i="41"/>
  <c r="FK27" i="41"/>
  <c r="FK34" i="41" s="1"/>
  <c r="AD39" i="41"/>
  <c r="DF20" i="41"/>
  <c r="GP30" i="41"/>
  <c r="DR20" i="41"/>
  <c r="N19" i="41"/>
  <c r="CL31" i="41"/>
  <c r="CP31" i="41"/>
  <c r="BV19" i="41"/>
  <c r="EP22" i="41"/>
  <c r="BJ10" i="41"/>
  <c r="BJ9" i="41"/>
  <c r="ED9" i="41"/>
  <c r="BV21" i="41"/>
  <c r="DR14" i="41"/>
  <c r="BB24" i="41"/>
  <c r="GX38" i="41"/>
  <c r="BF39" i="41"/>
  <c r="GX30" i="41"/>
  <c r="BJ19" i="41"/>
  <c r="CL41" i="41"/>
  <c r="V41" i="41"/>
  <c r="FF30" i="41"/>
  <c r="BI14" i="41"/>
  <c r="CL27" i="41"/>
  <c r="FR27" i="41"/>
  <c r="FF11" i="41"/>
  <c r="EC38" i="41"/>
  <c r="EC31" i="41"/>
  <c r="EE31" i="41" s="1"/>
  <c r="U37" i="41"/>
  <c r="W37" i="41" s="1"/>
  <c r="U30" i="41"/>
  <c r="W30" i="41" s="1"/>
  <c r="DZ21" i="41"/>
  <c r="N30" i="41"/>
  <c r="DZ20" i="41"/>
  <c r="BJ41" i="41"/>
  <c r="FF41" i="41"/>
  <c r="ET36" i="41"/>
  <c r="FF9" i="41"/>
  <c r="CL40" i="41"/>
  <c r="CD27" i="41"/>
  <c r="DF24" i="41"/>
  <c r="DV39" i="41"/>
  <c r="EH36" i="41"/>
  <c r="GP27" i="41"/>
  <c r="EP6" i="41"/>
  <c r="EP7" i="41" s="1"/>
  <c r="AX39" i="41"/>
  <c r="DV24" i="41"/>
  <c r="DZ14" i="41"/>
  <c r="EX23" i="41"/>
  <c r="BV14" i="41"/>
  <c r="CD24" i="41"/>
  <c r="DF38" i="41"/>
  <c r="EP45" i="41"/>
  <c r="EP46" i="41" s="1"/>
  <c r="CP22" i="41"/>
  <c r="EX38" i="41"/>
  <c r="FE24" i="41"/>
  <c r="FG24" i="41" s="1"/>
  <c r="CD21" i="41"/>
  <c r="ET45" i="41"/>
  <c r="ET46" i="41" s="1"/>
  <c r="ET24" i="41"/>
  <c r="BV27" i="41"/>
  <c r="BF22" i="41"/>
  <c r="FB21" i="41"/>
  <c r="CP13" i="41"/>
  <c r="N6" i="41"/>
  <c r="N7" i="41" s="1"/>
  <c r="DF23" i="41"/>
  <c r="BZ38" i="41"/>
  <c r="FR39" i="41"/>
  <c r="AD23" i="41"/>
  <c r="FZ39" i="41"/>
  <c r="FE27" i="41"/>
  <c r="EC39" i="41"/>
  <c r="EE39" i="41" s="1"/>
  <c r="EX27" i="41"/>
  <c r="FR42" i="41"/>
  <c r="ET23" i="41"/>
  <c r="DR21" i="41"/>
  <c r="EC13" i="41"/>
  <c r="EC16" i="41" s="1"/>
  <c r="FZ23" i="41"/>
  <c r="BB21" i="41"/>
  <c r="FE42" i="41"/>
  <c r="FG42" i="41" s="1"/>
  <c r="U23" i="41"/>
  <c r="W23" i="41" s="1"/>
  <c r="U22" i="41"/>
  <c r="FV39" i="41"/>
  <c r="FV21" i="41"/>
  <c r="CL45" i="41"/>
  <c r="CL46" i="41" s="1"/>
  <c r="AX27" i="41"/>
  <c r="U27" i="41"/>
  <c r="ED42" i="41"/>
  <c r="V42" i="41"/>
  <c r="N45" i="41"/>
  <c r="N46" i="41" s="1"/>
  <c r="DZ13" i="41"/>
  <c r="BF6" i="41"/>
  <c r="BF7" i="41" s="1"/>
  <c r="DZ37" i="41"/>
  <c r="FJ27" i="41"/>
  <c r="FJ38" i="41"/>
  <c r="FK39" i="41"/>
  <c r="CP36" i="41"/>
  <c r="FJ6" i="41"/>
  <c r="FJ7" i="41" s="1"/>
  <c r="ED23" i="41"/>
  <c r="EC29" i="41"/>
  <c r="DV22" i="41"/>
  <c r="CP27" i="41"/>
  <c r="CD23" i="41"/>
  <c r="FE14" i="41"/>
  <c r="FG14" i="41" s="1"/>
  <c r="U24" i="41"/>
  <c r="BB23" i="41"/>
  <c r="BZ39" i="41"/>
  <c r="FK6" i="41"/>
  <c r="FE21" i="41"/>
  <c r="BI27" i="41"/>
  <c r="CL42" i="41"/>
  <c r="BI13" i="41"/>
  <c r="EP23" i="41"/>
  <c r="CL22" i="41"/>
  <c r="FR24" i="41"/>
  <c r="BI38" i="41"/>
  <c r="BK38" i="41" s="1"/>
  <c r="BI23" i="41"/>
  <c r="BI36" i="41"/>
  <c r="FE39" i="41"/>
  <c r="DR37" i="41"/>
  <c r="BZ27" i="41"/>
  <c r="DR36" i="41"/>
  <c r="FB14" i="41"/>
  <c r="DG6" i="41"/>
  <c r="DG49" i="41" s="1"/>
  <c r="BC6" i="41"/>
  <c r="BC7" i="41" s="1"/>
  <c r="U36" i="41"/>
  <c r="CP42" i="41"/>
  <c r="AD27" i="41"/>
  <c r="FB22" i="41"/>
  <c r="DF6" i="41"/>
  <c r="DF7" i="41" s="1"/>
  <c r="FE22" i="41"/>
  <c r="FG22" i="41" s="1"/>
  <c r="EX22" i="41"/>
  <c r="BI42" i="41"/>
  <c r="BK42" i="41" s="1"/>
  <c r="BI21" i="41"/>
  <c r="EX37" i="41"/>
  <c r="AD14" i="41"/>
  <c r="FE23" i="41"/>
  <c r="FG23" i="41" s="1"/>
  <c r="FE38" i="41"/>
  <c r="FG38" i="41" s="1"/>
  <c r="BI24" i="41"/>
  <c r="BK24" i="41" s="1"/>
  <c r="BI22" i="41"/>
  <c r="BK22" i="41" s="1"/>
  <c r="EH38" i="41"/>
  <c r="CT36" i="41"/>
  <c r="CL23" i="41"/>
  <c r="FE37" i="41"/>
  <c r="EC45" i="41"/>
  <c r="EC27" i="41"/>
  <c r="U38" i="41"/>
  <c r="W38" i="41" s="1"/>
  <c r="CT23" i="41"/>
  <c r="FR36" i="41"/>
  <c r="DR38" i="41"/>
  <c r="FV36" i="41"/>
  <c r="EL24" i="41"/>
  <c r="FE36" i="41"/>
  <c r="EQ6" i="41"/>
  <c r="EQ7" i="41" s="1"/>
  <c r="GX6" i="41"/>
  <c r="GX7" i="41" s="1"/>
  <c r="CM6" i="41"/>
  <c r="AX6" i="41"/>
  <c r="AX7" i="41" s="1"/>
  <c r="EE6" i="41"/>
  <c r="GA6" i="41"/>
  <c r="GA7" i="41" s="1"/>
  <c r="EH6" i="41"/>
  <c r="EH7" i="41" s="1"/>
  <c r="EI6" i="41"/>
  <c r="EI7" i="41" s="1"/>
  <c r="FZ6" i="41"/>
  <c r="FZ7" i="41" s="1"/>
  <c r="AD6" i="41"/>
  <c r="AD7" i="41" s="1"/>
  <c r="CL6" i="41"/>
  <c r="CL7" i="41" s="1"/>
  <c r="FC6" i="41"/>
  <c r="FC7" i="41" s="1"/>
  <c r="ET6" i="41"/>
  <c r="ET7" i="41" s="1"/>
  <c r="CP6" i="41"/>
  <c r="CP7" i="41" s="1"/>
  <c r="FB6" i="41"/>
  <c r="FB7" i="41" s="1"/>
  <c r="EU6" i="41"/>
  <c r="EU7" i="41" s="1"/>
  <c r="BZ28" i="41"/>
  <c r="AX29" i="41"/>
  <c r="FR5" i="41"/>
  <c r="DV28" i="41"/>
  <c r="GX15" i="41"/>
  <c r="EL32" i="41"/>
  <c r="BZ29" i="41"/>
  <c r="CT33" i="41"/>
  <c r="DR29" i="41"/>
  <c r="EH33" i="41"/>
  <c r="GP15" i="41"/>
  <c r="BV15" i="41"/>
  <c r="EH32" i="41"/>
  <c r="FE15" i="41"/>
  <c r="FG15" i="41" s="1"/>
  <c r="CA6" i="41"/>
  <c r="CA7" i="41" s="1"/>
  <c r="CT6" i="41"/>
  <c r="CT7" i="41" s="1"/>
  <c r="CL32" i="41"/>
  <c r="DV29" i="41"/>
  <c r="EL33" i="41"/>
  <c r="CP33" i="41"/>
  <c r="BV29" i="41"/>
  <c r="DF28" i="41"/>
  <c r="CP15" i="41"/>
  <c r="BV32" i="41"/>
  <c r="ED28" i="41"/>
  <c r="DR28" i="41"/>
  <c r="V39" i="41"/>
  <c r="DR15" i="41"/>
  <c r="FR28" i="41"/>
  <c r="BZ6" i="41"/>
  <c r="BZ7" i="41" s="1"/>
  <c r="CE6" i="41"/>
  <c r="CE7" i="41" s="1"/>
  <c r="CL33" i="41"/>
  <c r="AD33" i="41"/>
  <c r="AX32" i="41"/>
  <c r="CP32" i="41"/>
  <c r="BZ15" i="41"/>
  <c r="BB32" i="41"/>
  <c r="BV28" i="41"/>
  <c r="ET32" i="41"/>
  <c r="DF29" i="41"/>
  <c r="AX15" i="41"/>
  <c r="BV33" i="41"/>
  <c r="CT32" i="41"/>
  <c r="BI28" i="41"/>
  <c r="BK28" i="41" s="1"/>
  <c r="BI29" i="41"/>
  <c r="BK29" i="41" s="1"/>
  <c r="BG6" i="41"/>
  <c r="BG7" i="41" s="1"/>
  <c r="FV6" i="41"/>
  <c r="FV7" i="41" s="1"/>
  <c r="U6" i="41"/>
  <c r="W6" i="41" s="1"/>
  <c r="FK15" i="41"/>
  <c r="FJ15" i="41"/>
  <c r="AD32" i="41"/>
  <c r="EX15" i="41"/>
  <c r="AX33" i="41"/>
  <c r="DZ15" i="41"/>
  <c r="BB33" i="41"/>
  <c r="ET33" i="41"/>
  <c r="FV33" i="41"/>
  <c r="BI6" i="41"/>
  <c r="BJ6" i="41" s="1"/>
  <c r="FK33" i="41"/>
  <c r="FJ33" i="41"/>
  <c r="DF32" i="41"/>
  <c r="DW6" i="41"/>
  <c r="DW7" i="41" s="1"/>
  <c r="EX33" i="41"/>
  <c r="N32" i="41"/>
  <c r="BZ33" i="41"/>
  <c r="AD29" i="41"/>
  <c r="CP29" i="41"/>
  <c r="ED36" i="41"/>
  <c r="DZ33" i="41"/>
  <c r="AD15" i="41"/>
  <c r="CD15" i="41"/>
  <c r="AD28" i="41"/>
  <c r="BB29" i="41"/>
  <c r="CP28" i="41"/>
  <c r="GP6" i="41"/>
  <c r="GP7" i="41" s="1"/>
  <c r="DZ32" i="41"/>
  <c r="CD32" i="41"/>
  <c r="DV32" i="41"/>
  <c r="FZ28" i="41"/>
  <c r="FB32" i="41"/>
  <c r="BB15" i="41"/>
  <c r="BB28" i="41"/>
  <c r="EL29" i="41"/>
  <c r="EL15" i="41"/>
  <c r="DF15" i="41"/>
  <c r="EP29" i="41"/>
  <c r="CL28" i="41"/>
  <c r="ET15" i="41"/>
  <c r="N29" i="41"/>
  <c r="EH28" i="41"/>
  <c r="FR29" i="41"/>
  <c r="EP33" i="41"/>
  <c r="EP15" i="41"/>
  <c r="DS6" i="41"/>
  <c r="DS7" i="41" s="1"/>
  <c r="EX32" i="41"/>
  <c r="FE33" i="41"/>
  <c r="FG33" i="41" s="1"/>
  <c r="FE32" i="41"/>
  <c r="FG32" i="41" s="1"/>
  <c r="BV6" i="41"/>
  <c r="BV7" i="41" s="1"/>
  <c r="ED14" i="41"/>
  <c r="CD33" i="41"/>
  <c r="DV33" i="41"/>
  <c r="V15" i="41"/>
  <c r="FZ29" i="41"/>
  <c r="FB33" i="41"/>
  <c r="EL28" i="41"/>
  <c r="BJ39" i="41"/>
  <c r="EP28" i="41"/>
  <c r="GX28" i="41"/>
  <c r="N28" i="41"/>
  <c r="AX28" i="41"/>
  <c r="CT15" i="41"/>
  <c r="EP32" i="41"/>
  <c r="FK32" i="41"/>
  <c r="FJ32" i="41"/>
  <c r="N33" i="41"/>
  <c r="BZ32" i="41"/>
  <c r="EL6" i="41"/>
  <c r="EL7" i="41" s="1"/>
  <c r="EC32" i="41"/>
  <c r="EE32" i="41" s="1"/>
  <c r="EC33" i="41"/>
  <c r="EE33" i="41" s="1"/>
  <c r="U29" i="41"/>
  <c r="W29" i="41" s="1"/>
  <c r="U28" i="41"/>
  <c r="W28" i="41" s="1"/>
  <c r="GP33" i="41"/>
  <c r="FR15" i="41"/>
  <c r="EX29" i="41"/>
  <c r="GP28" i="41"/>
  <c r="CT29" i="41"/>
  <c r="ET28" i="41"/>
  <c r="U32" i="41"/>
  <c r="W32" i="41" s="1"/>
  <c r="U33" i="41"/>
  <c r="W33" i="41" s="1"/>
  <c r="N15" i="41"/>
  <c r="FV32" i="41"/>
  <c r="BF15" i="41"/>
  <c r="BI15" i="41"/>
  <c r="BK15" i="41" s="1"/>
  <c r="EM6" i="41"/>
  <c r="FR32" i="41"/>
  <c r="GP32" i="41"/>
  <c r="EX28" i="41"/>
  <c r="FB28" i="41"/>
  <c r="GP29" i="41"/>
  <c r="EH15" i="41"/>
  <c r="GX33" i="41"/>
  <c r="CT28" i="41"/>
  <c r="FV28" i="41"/>
  <c r="FV29" i="41"/>
  <c r="FZ33" i="41"/>
  <c r="BW6" i="41"/>
  <c r="EA6" i="41"/>
  <c r="EA7" i="41" s="1"/>
  <c r="FR33" i="41"/>
  <c r="FV15" i="41"/>
  <c r="FB29" i="41"/>
  <c r="BF28" i="41"/>
  <c r="GX32" i="41"/>
  <c r="DV15" i="41"/>
  <c r="CD29" i="41"/>
  <c r="W5" i="41"/>
  <c r="ET29" i="41"/>
  <c r="FB15" i="41"/>
  <c r="BI32" i="41"/>
  <c r="BK32" i="41" s="1"/>
  <c r="BI33" i="41"/>
  <c r="BK33" i="41" s="1"/>
  <c r="DF33" i="41"/>
  <c r="FZ32" i="41"/>
  <c r="FE29" i="41"/>
  <c r="FG29" i="41" s="1"/>
  <c r="FE28" i="41"/>
  <c r="FG28" i="41" s="1"/>
  <c r="EY6" i="41"/>
  <c r="EY7" i="41" s="1"/>
  <c r="DZ6" i="41"/>
  <c r="DZ7" i="41" s="1"/>
  <c r="BF33" i="41"/>
  <c r="BF29" i="41"/>
  <c r="FJ28" i="41"/>
  <c r="FK28" i="41"/>
  <c r="DZ29" i="41"/>
  <c r="ED15" i="41"/>
  <c r="EH29" i="41"/>
  <c r="GX29" i="41"/>
  <c r="DR33" i="41"/>
  <c r="DR32" i="41"/>
  <c r="FE6" i="41"/>
  <c r="FE7" i="41" s="1"/>
  <c r="BF32" i="41"/>
  <c r="CD28" i="41"/>
  <c r="CL15" i="41"/>
  <c r="FK29" i="41"/>
  <c r="FJ29" i="41"/>
  <c r="DZ28" i="41"/>
  <c r="FZ15" i="41"/>
  <c r="CL29" i="41"/>
  <c r="V5" i="41"/>
  <c r="Q40" i="27"/>
  <c r="ED5" i="41"/>
  <c r="ED7" i="41" s="1"/>
  <c r="EE5" i="41"/>
  <c r="BB40" i="27"/>
  <c r="AK40" i="27"/>
  <c r="FS5" i="41"/>
  <c r="FS6" i="41"/>
  <c r="FR6" i="41"/>
  <c r="FF5" i="41"/>
  <c r="FG5" i="41"/>
  <c r="BJ5" i="41"/>
  <c r="BK5" i="41"/>
  <c r="BJ40" i="27"/>
  <c r="AB40" i="27"/>
  <c r="E23" i="93"/>
  <c r="B23" i="93"/>
  <c r="AG40" i="27"/>
  <c r="E23" i="92"/>
  <c r="B23" i="92"/>
  <c r="U16" i="41" l="1"/>
  <c r="V11" i="41"/>
  <c r="V16" i="41" s="1"/>
  <c r="EQ16" i="41"/>
  <c r="BB16" i="41"/>
  <c r="EI25" i="41"/>
  <c r="EY25" i="41"/>
  <c r="BI16" i="41"/>
  <c r="GX16" i="41"/>
  <c r="GQ25" i="41"/>
  <c r="GY43" i="41"/>
  <c r="FW25" i="41"/>
  <c r="EE7" i="41"/>
  <c r="EX25" i="41"/>
  <c r="BC16" i="41"/>
  <c r="O16" i="41"/>
  <c r="CQ43" i="41"/>
  <c r="GY16" i="41"/>
  <c r="DV16" i="41"/>
  <c r="GP25" i="41"/>
  <c r="EY16" i="41"/>
  <c r="CU25" i="41"/>
  <c r="EL16" i="41"/>
  <c r="CL16" i="41"/>
  <c r="N16" i="41"/>
  <c r="BI25" i="41"/>
  <c r="W7" i="41"/>
  <c r="DW16" i="41"/>
  <c r="FR16" i="41"/>
  <c r="FC43" i="41"/>
  <c r="CU16" i="41"/>
  <c r="FE25" i="41"/>
  <c r="CM16" i="41"/>
  <c r="CT16" i="41"/>
  <c r="GA16" i="41"/>
  <c r="CT43" i="41"/>
  <c r="CA25" i="41"/>
  <c r="CD43" i="41"/>
  <c r="DZ25" i="41"/>
  <c r="EY43" i="41"/>
  <c r="EM25" i="41"/>
  <c r="EX43" i="41"/>
  <c r="EU43" i="41"/>
  <c r="N43" i="41"/>
  <c r="BG43" i="41"/>
  <c r="FZ16" i="41"/>
  <c r="AD43" i="41"/>
  <c r="EM16" i="41"/>
  <c r="BV43" i="41"/>
  <c r="EX16" i="41"/>
  <c r="AE25" i="41"/>
  <c r="GX43" i="41"/>
  <c r="AE43" i="41"/>
  <c r="AY25" i="41"/>
  <c r="AY16" i="41"/>
  <c r="EE45" i="41"/>
  <c r="EE46" i="41" s="1"/>
  <c r="EC46" i="41"/>
  <c r="V24" i="41"/>
  <c r="W24" i="41"/>
  <c r="BJ14" i="41"/>
  <c r="BK14" i="41"/>
  <c r="FF37" i="41"/>
  <c r="FG37" i="41"/>
  <c r="FV25" i="41"/>
  <c r="EC43" i="41"/>
  <c r="FS7" i="41"/>
  <c r="U43" i="41"/>
  <c r="W36" i="41"/>
  <c r="W43" i="41" s="1"/>
  <c r="ED29" i="41"/>
  <c r="EE29" i="41"/>
  <c r="BG25" i="41"/>
  <c r="AY43" i="41"/>
  <c r="FF39" i="41"/>
  <c r="FG39" i="41"/>
  <c r="BF43" i="41"/>
  <c r="BI7" i="41"/>
  <c r="EA25" i="41"/>
  <c r="BI43" i="41"/>
  <c r="BK36" i="41"/>
  <c r="CQ25" i="41"/>
  <c r="ED13" i="41"/>
  <c r="ED16" i="41" s="1"/>
  <c r="EE13" i="41"/>
  <c r="EE16" i="41" s="1"/>
  <c r="EQ25" i="41"/>
  <c r="O43" i="41"/>
  <c r="GA43" i="41"/>
  <c r="V22" i="41"/>
  <c r="W22" i="41"/>
  <c r="W45" i="41"/>
  <c r="W46" i="41" s="1"/>
  <c r="U46" i="41"/>
  <c r="AX25" i="41"/>
  <c r="EI43" i="41"/>
  <c r="FG45" i="41"/>
  <c r="FG46" i="41" s="1"/>
  <c r="FE46" i="41"/>
  <c r="U7" i="41"/>
  <c r="DG43" i="41"/>
  <c r="BJ23" i="41"/>
  <c r="BK23" i="41"/>
  <c r="FF36" i="41"/>
  <c r="FG36" i="41"/>
  <c r="FE43" i="41"/>
  <c r="CM43" i="41"/>
  <c r="EE25" i="41"/>
  <c r="BJ21" i="41"/>
  <c r="BK21" i="41"/>
  <c r="BJ13" i="41"/>
  <c r="BK13" i="41"/>
  <c r="W16" i="41"/>
  <c r="EE27" i="41"/>
  <c r="EC34" i="41"/>
  <c r="FF27" i="41"/>
  <c r="FE34" i="41"/>
  <c r="FG27" i="41"/>
  <c r="FG34" i="41" s="1"/>
  <c r="DW43" i="41"/>
  <c r="BK27" i="41"/>
  <c r="BK34" i="41" s="1"/>
  <c r="BI34" i="41"/>
  <c r="FZ43" i="41"/>
  <c r="FS43" i="41"/>
  <c r="CE43" i="41"/>
  <c r="FF21" i="41"/>
  <c r="FG21" i="41"/>
  <c r="FG25" i="41" s="1"/>
  <c r="ED38" i="41"/>
  <c r="EE38" i="41"/>
  <c r="EE43" i="41" s="1"/>
  <c r="O25" i="41"/>
  <c r="BC43" i="41"/>
  <c r="DG7" i="41"/>
  <c r="DG48" i="41" s="1"/>
  <c r="CA43" i="41"/>
  <c r="EQ43" i="41"/>
  <c r="FZ34" i="41"/>
  <c r="FW43" i="41"/>
  <c r="FE16" i="41"/>
  <c r="U34" i="41"/>
  <c r="W27" i="41"/>
  <c r="W34" i="41" s="1"/>
  <c r="AX43" i="41"/>
  <c r="BJ37" i="41"/>
  <c r="BK37" i="41"/>
  <c r="EP43" i="41"/>
  <c r="BK45" i="41"/>
  <c r="BK46" i="41" s="1"/>
  <c r="BI46" i="41"/>
  <c r="DS25" i="41"/>
  <c r="CU43" i="41"/>
  <c r="U25" i="41"/>
  <c r="GQ43" i="41"/>
  <c r="FG16" i="41"/>
  <c r="EA43" i="41"/>
  <c r="CL25" i="41"/>
  <c r="FJ25" i="41"/>
  <c r="CD25" i="41"/>
  <c r="ET34" i="41"/>
  <c r="FR25" i="41"/>
  <c r="EH25" i="41"/>
  <c r="FB16" i="41"/>
  <c r="DF16" i="41"/>
  <c r="BZ43" i="41"/>
  <c r="BZ25" i="41"/>
  <c r="N34" i="41"/>
  <c r="CP16" i="41"/>
  <c r="FR7" i="41"/>
  <c r="N25" i="41"/>
  <c r="BB34" i="41"/>
  <c r="FV43" i="41"/>
  <c r="DZ16" i="41"/>
  <c r="DV43" i="41"/>
  <c r="BV25" i="41"/>
  <c r="CT25" i="41"/>
  <c r="FJ43" i="41"/>
  <c r="FJ16" i="41"/>
  <c r="ET16" i="41"/>
  <c r="CP43" i="41"/>
  <c r="DF34" i="41"/>
  <c r="DR16" i="41"/>
  <c r="AD16" i="41"/>
  <c r="DV34" i="41"/>
  <c r="DZ43" i="41"/>
  <c r="EL25" i="41"/>
  <c r="CD16" i="41"/>
  <c r="GX25" i="41"/>
  <c r="DF43" i="41"/>
  <c r="FZ25" i="41"/>
  <c r="EH16" i="41"/>
  <c r="BV16" i="41"/>
  <c r="EP25" i="41"/>
  <c r="GP16" i="41"/>
  <c r="AD25" i="41"/>
  <c r="AX16" i="41"/>
  <c r="ET25" i="41"/>
  <c r="CP25" i="41"/>
  <c r="FV16" i="41"/>
  <c r="DV25" i="41"/>
  <c r="FB34" i="41"/>
  <c r="BF25" i="41"/>
  <c r="BZ16" i="41"/>
  <c r="BJ7" i="41"/>
  <c r="DF25" i="41"/>
  <c r="DR25" i="41"/>
  <c r="BB25" i="41"/>
  <c r="EP16" i="41"/>
  <c r="BF16" i="41"/>
  <c r="BB43" i="41"/>
  <c r="GP43" i="41"/>
  <c r="DZ34" i="41"/>
  <c r="CT34" i="41"/>
  <c r="FB25" i="41"/>
  <c r="EX34" i="41"/>
  <c r="EP34" i="41"/>
  <c r="CL43" i="41"/>
  <c r="AD34" i="41"/>
  <c r="FR34" i="41"/>
  <c r="AX34" i="41"/>
  <c r="CL34" i="41"/>
  <c r="EL43" i="41"/>
  <c r="FB43" i="41"/>
  <c r="EH43" i="41"/>
  <c r="DR34" i="41"/>
  <c r="FR43" i="41"/>
  <c r="DR43" i="41"/>
  <c r="CP34" i="41"/>
  <c r="ED25" i="41"/>
  <c r="EH34" i="41"/>
  <c r="BZ34" i="41"/>
  <c r="BV34" i="41"/>
  <c r="CD34" i="41"/>
  <c r="FV34" i="41"/>
  <c r="BF34" i="41"/>
  <c r="FJ34" i="41"/>
  <c r="GX34" i="41"/>
  <c r="GP34" i="41"/>
  <c r="ET43" i="41"/>
  <c r="EL34" i="41"/>
  <c r="AM48" i="41"/>
  <c r="AP48" i="41"/>
  <c r="DW48" i="41"/>
  <c r="EW48" i="41"/>
  <c r="AL48" i="41"/>
  <c r="DB48" i="41"/>
  <c r="AH48" i="41"/>
  <c r="DY48" i="41"/>
  <c r="FF45" i="41"/>
  <c r="FF46" i="41" s="1"/>
  <c r="FR49" i="41"/>
  <c r="O49" i="41"/>
  <c r="FW49" i="41"/>
  <c r="J48" i="41"/>
  <c r="R48" i="41"/>
  <c r="BZ49" i="41"/>
  <c r="BB49" i="41"/>
  <c r="CU49" i="41"/>
  <c r="AI48" i="41"/>
  <c r="FO48" i="41"/>
  <c r="DJ48" i="41"/>
  <c r="BA48" i="41"/>
  <c r="EG48" i="41"/>
  <c r="DK48" i="41"/>
  <c r="EI49" i="41"/>
  <c r="GW48" i="41"/>
  <c r="BY48" i="41"/>
  <c r="FA48" i="41"/>
  <c r="BV49" i="41"/>
  <c r="GY49" i="41"/>
  <c r="FY48" i="41"/>
  <c r="K48" i="41"/>
  <c r="DN48" i="41"/>
  <c r="DC48" i="41"/>
  <c r="EA49" i="41"/>
  <c r="CS48" i="41"/>
  <c r="EK48" i="41"/>
  <c r="CP49" i="41"/>
  <c r="CD49" i="41"/>
  <c r="DE48" i="41"/>
  <c r="FC49" i="41"/>
  <c r="ET49" i="41"/>
  <c r="FI48" i="41"/>
  <c r="S48" i="41"/>
  <c r="AY49" i="41"/>
  <c r="AA48" i="41"/>
  <c r="CX48" i="41"/>
  <c r="DR49" i="41"/>
  <c r="AD49" i="41"/>
  <c r="AC48" i="41"/>
  <c r="GQ49" i="41"/>
  <c r="CY48" i="41"/>
  <c r="CT49" i="41"/>
  <c r="CQ49" i="41"/>
  <c r="Z48" i="41"/>
  <c r="CO48" i="41"/>
  <c r="DQ48" i="41"/>
  <c r="EL49" i="41"/>
  <c r="FU48" i="41"/>
  <c r="DV49" i="41"/>
  <c r="AX49" i="41"/>
  <c r="FZ49" i="41"/>
  <c r="EX49" i="41"/>
  <c r="EO48" i="41"/>
  <c r="N49" i="41"/>
  <c r="BF49" i="41"/>
  <c r="DZ49" i="41"/>
  <c r="AW48" i="41"/>
  <c r="GX49" i="41"/>
  <c r="EC49" i="41"/>
  <c r="FV49" i="41"/>
  <c r="DW49" i="41"/>
  <c r="BE48" i="41"/>
  <c r="EH49" i="41"/>
  <c r="BC49" i="41"/>
  <c r="EY49" i="41"/>
  <c r="M48" i="41"/>
  <c r="FS49" i="41"/>
  <c r="DF49" i="41"/>
  <c r="CL49" i="41"/>
  <c r="CK48" i="41"/>
  <c r="FJ49" i="41"/>
  <c r="EP49" i="41"/>
  <c r="GA49" i="41"/>
  <c r="DU48" i="41"/>
  <c r="FE49" i="41"/>
  <c r="BG49" i="41"/>
  <c r="GP49" i="41"/>
  <c r="EU49" i="41"/>
  <c r="AE49" i="41"/>
  <c r="EQ49" i="41"/>
  <c r="CE49" i="41"/>
  <c r="FB49" i="41"/>
  <c r="ES48" i="41"/>
  <c r="ED45" i="41"/>
  <c r="ED46" i="41" s="1"/>
  <c r="GO48" i="41"/>
  <c r="BI49" i="41"/>
  <c r="BU48" i="41"/>
  <c r="CC48" i="41"/>
  <c r="FQ48" i="41"/>
  <c r="FN48" i="41"/>
  <c r="V45" i="41"/>
  <c r="V46" i="41" s="1"/>
  <c r="CA49" i="41"/>
  <c r="DS49" i="41"/>
  <c r="U49" i="41"/>
  <c r="V37" i="41"/>
  <c r="FF24" i="41"/>
  <c r="FF42" i="41"/>
  <c r="FF13" i="41"/>
  <c r="BJ38" i="41"/>
  <c r="ED37" i="41"/>
  <c r="ED39" i="41"/>
  <c r="ED30" i="41"/>
  <c r="V21" i="41"/>
  <c r="V27" i="41"/>
  <c r="BJ30" i="41"/>
  <c r="V19" i="41"/>
  <c r="AE48" i="41"/>
  <c r="FF12" i="41"/>
  <c r="V30" i="41"/>
  <c r="BJ27" i="41"/>
  <c r="ED31" i="41"/>
  <c r="FF22" i="41"/>
  <c r="V23" i="41"/>
  <c r="ED27" i="41"/>
  <c r="AS48" i="41"/>
  <c r="V38" i="41"/>
  <c r="V36" i="41"/>
  <c r="V6" i="41"/>
  <c r="V7" i="41" s="1"/>
  <c r="FF23" i="41"/>
  <c r="BJ36" i="41"/>
  <c r="BJ22" i="41"/>
  <c r="FF6" i="41"/>
  <c r="FF7" i="41" s="1"/>
  <c r="FF14" i="41"/>
  <c r="BJ42" i="41"/>
  <c r="FF38" i="41"/>
  <c r="BJ24" i="41"/>
  <c r="FG6" i="41"/>
  <c r="FG7" i="41" s="1"/>
  <c r="V28" i="41"/>
  <c r="V29" i="41"/>
  <c r="ED33" i="41"/>
  <c r="FF15" i="41"/>
  <c r="ED32" i="41"/>
  <c r="V32" i="41"/>
  <c r="BK6" i="41"/>
  <c r="BK7" i="41" s="1"/>
  <c r="BJ33" i="41"/>
  <c r="V33" i="41"/>
  <c r="BJ32" i="41"/>
  <c r="BJ29" i="41"/>
  <c r="FF28" i="41"/>
  <c r="BJ15" i="41"/>
  <c r="FF32" i="41"/>
  <c r="BJ28" i="41"/>
  <c r="FF29" i="41"/>
  <c r="FF33" i="41"/>
  <c r="G23" i="93"/>
  <c r="C24" i="93"/>
  <c r="G23" i="92"/>
  <c r="C24" i="92"/>
  <c r="V43" i="41" l="1"/>
  <c r="BK16" i="41"/>
  <c r="EE34" i="41"/>
  <c r="BK25" i="41"/>
  <c r="BJ25" i="41"/>
  <c r="FG43" i="41"/>
  <c r="FG48" i="41" s="1"/>
  <c r="BK43" i="41"/>
  <c r="BJ16" i="41"/>
  <c r="V25" i="41"/>
  <c r="W25" i="41"/>
  <c r="FF25" i="41"/>
  <c r="FF34" i="41"/>
  <c r="FF43" i="41"/>
  <c r="V34" i="41"/>
  <c r="FF16" i="41"/>
  <c r="ED43" i="41"/>
  <c r="BJ43" i="41"/>
  <c r="ED34" i="41"/>
  <c r="BJ34" i="41"/>
  <c r="FG49" i="41"/>
  <c r="AX48" i="41"/>
  <c r="BF48" i="41"/>
  <c r="EU48" i="41"/>
  <c r="FZ48" i="41"/>
  <c r="EX48" i="41"/>
  <c r="GY48" i="41"/>
  <c r="EH48" i="41"/>
  <c r="EL48" i="41"/>
  <c r="AY48" i="41"/>
  <c r="O48" i="41"/>
  <c r="DV48" i="41"/>
  <c r="N48" i="41"/>
  <c r="GA48" i="41"/>
  <c r="CP48" i="41"/>
  <c r="CD48" i="41"/>
  <c r="GX48" i="41"/>
  <c r="CT48" i="41"/>
  <c r="EQ48" i="41"/>
  <c r="EI48" i="41"/>
  <c r="DZ48" i="41"/>
  <c r="FV48" i="41"/>
  <c r="CE48" i="41"/>
  <c r="DF48" i="41"/>
  <c r="EP48" i="41"/>
  <c r="CQ48" i="41"/>
  <c r="BC48" i="41"/>
  <c r="BZ48" i="41"/>
  <c r="BV48" i="41"/>
  <c r="W49" i="41"/>
  <c r="BJ49" i="41"/>
  <c r="FE48" i="41"/>
  <c r="FW48" i="41"/>
  <c r="GQ48" i="41"/>
  <c r="ET48" i="41"/>
  <c r="CL48" i="41"/>
  <c r="DS48" i="41"/>
  <c r="CA48" i="41"/>
  <c r="FC48" i="41"/>
  <c r="ED49" i="41"/>
  <c r="EA48" i="41"/>
  <c r="BK49" i="41"/>
  <c r="BG48" i="41"/>
  <c r="BB48" i="41"/>
  <c r="FJ48" i="41"/>
  <c r="DR48" i="41"/>
  <c r="CU48" i="41"/>
  <c r="EY48" i="41"/>
  <c r="GP48" i="41"/>
  <c r="EE49" i="41"/>
  <c r="V49" i="41"/>
  <c r="EC48" i="41"/>
  <c r="BI48" i="41"/>
  <c r="FS48" i="41"/>
  <c r="FF49" i="41"/>
  <c r="FB48" i="41"/>
  <c r="U48" i="41"/>
  <c r="AD48" i="41"/>
  <c r="FR48" i="41"/>
  <c r="AT48" i="41"/>
  <c r="AU48" i="41"/>
  <c r="B24" i="93"/>
  <c r="E24" i="93"/>
  <c r="E24" i="92"/>
  <c r="B24" i="92"/>
  <c r="W48" i="41" l="1"/>
  <c r="BJ48" i="41"/>
  <c r="V48" i="41"/>
  <c r="ED48" i="41"/>
  <c r="EE48" i="41"/>
  <c r="FF48" i="41"/>
  <c r="BK48" i="41"/>
  <c r="C25" i="92"/>
  <c r="G24" i="92"/>
  <c r="C25" i="93"/>
  <c r="G24" i="93"/>
  <c r="E25" i="93" l="1"/>
  <c r="B25" i="93"/>
  <c r="E25" i="92"/>
  <c r="B25" i="92"/>
  <c r="G25" i="92" l="1"/>
  <c r="C26" i="92"/>
  <c r="C26" i="93"/>
  <c r="G25" i="93"/>
  <c r="E26" i="93" l="1"/>
  <c r="B26" i="93"/>
  <c r="B26" i="92"/>
  <c r="E26" i="92"/>
  <c r="C27" i="92" l="1"/>
  <c r="G26" i="92"/>
  <c r="G26" i="93"/>
  <c r="C27" i="93"/>
  <c r="E27" i="93" l="1"/>
  <c r="B27" i="93"/>
  <c r="B27" i="92"/>
  <c r="E27" i="92"/>
  <c r="C28" i="92" l="1"/>
  <c r="G27" i="92"/>
  <c r="C28" i="93"/>
  <c r="G27" i="93"/>
  <c r="E28" i="93" l="1"/>
  <c r="B28" i="93"/>
  <c r="E28" i="92"/>
  <c r="B28" i="92"/>
  <c r="G28" i="92" l="1"/>
  <c r="C29" i="92"/>
  <c r="G28" i="93"/>
  <c r="C29" i="93"/>
  <c r="B29" i="93" l="1"/>
  <c r="E29" i="93"/>
  <c r="E29" i="92"/>
  <c r="B29" i="92"/>
  <c r="C30" i="92" l="1"/>
  <c r="G29" i="92"/>
  <c r="C30" i="93"/>
  <c r="G29" i="93"/>
  <c r="E30" i="93" l="1"/>
  <c r="B30" i="93"/>
  <c r="E30" i="92"/>
  <c r="B30" i="92"/>
  <c r="G30" i="92" l="1"/>
  <c r="C31" i="92"/>
  <c r="C31" i="93"/>
  <c r="G30" i="93"/>
  <c r="E31" i="93" l="1"/>
  <c r="B31" i="93"/>
  <c r="E31" i="92"/>
  <c r="B31" i="92"/>
  <c r="G31" i="92" l="1"/>
  <c r="C32" i="92"/>
  <c r="G31" i="93"/>
  <c r="C32" i="93"/>
  <c r="E32" i="93" l="1"/>
  <c r="B32" i="93"/>
  <c r="B32" i="92"/>
  <c r="E32" i="92"/>
  <c r="C33" i="92" l="1"/>
  <c r="G32" i="92"/>
  <c r="G32" i="93"/>
  <c r="C33" i="93"/>
  <c r="E33" i="93" l="1"/>
  <c r="B33" i="93"/>
  <c r="E33" i="92"/>
  <c r="B33" i="92"/>
  <c r="G33" i="92" l="1"/>
  <c r="C34" i="92"/>
  <c r="C34" i="93"/>
  <c r="G33" i="93"/>
  <c r="E34" i="93" l="1"/>
  <c r="B34" i="93"/>
  <c r="E34" i="92"/>
  <c r="C35" i="92" s="1"/>
  <c r="B34" i="92"/>
  <c r="E35" i="92" l="1"/>
  <c r="B35" i="92"/>
  <c r="G34" i="92"/>
  <c r="G34" i="93"/>
  <c r="C36" i="92" l="1"/>
  <c r="G35" i="92"/>
  <c r="G36" i="93"/>
  <c r="G37" i="93" s="1"/>
  <c r="B36" i="92" l="1"/>
  <c r="E36" i="92"/>
  <c r="G36" i="92" s="1"/>
  <c r="G39" i="92" s="1"/>
  <c r="G40" i="92" s="1"/>
  <c r="BQ9" i="27"/>
  <c r="BQ8" i="27"/>
  <c r="GC5" i="41" s="1"/>
  <c r="BQ11" i="27"/>
  <c r="GC10" i="41" s="1"/>
  <c r="GE10" i="41" s="1"/>
  <c r="BQ12" i="27"/>
  <c r="BQ13" i="27"/>
  <c r="GC12" i="41" s="1"/>
  <c r="GE12" i="41" s="1"/>
  <c r="BQ16" i="27"/>
  <c r="BQ15" i="27"/>
  <c r="BQ18" i="27"/>
  <c r="BQ17" i="27"/>
  <c r="GC18" i="41" s="1"/>
  <c r="BQ20" i="27"/>
  <c r="BQ19" i="27"/>
  <c r="BQ26" i="27"/>
  <c r="BQ25" i="27"/>
  <c r="BQ27" i="27"/>
  <c r="GC30" i="41" s="1"/>
  <c r="GE30" i="41" s="1"/>
  <c r="BQ29" i="27"/>
  <c r="BQ32" i="27"/>
  <c r="BQ31" i="27"/>
  <c r="BQ30" i="27"/>
  <c r="BQ33" i="27"/>
  <c r="BQ34" i="27"/>
  <c r="BQ10" i="27" l="1"/>
  <c r="GC9" i="41" s="1"/>
  <c r="BQ14" i="27"/>
  <c r="B14" i="27" s="1"/>
  <c r="BQ21" i="27"/>
  <c r="BQ22" i="27"/>
  <c r="B22" i="27" s="1"/>
  <c r="BQ23" i="27"/>
  <c r="BQ28" i="27"/>
  <c r="BQ24" i="27"/>
  <c r="GC11" i="41"/>
  <c r="GE11" i="41" s="1"/>
  <c r="B12" i="27"/>
  <c r="GE18" i="41"/>
  <c r="GD18" i="41"/>
  <c r="GC38" i="41"/>
  <c r="GC31" i="41"/>
  <c r="GE31" i="41" s="1"/>
  <c r="GC20" i="41"/>
  <c r="GE20" i="41" s="1"/>
  <c r="GD10" i="41"/>
  <c r="GC21" i="41"/>
  <c r="GE21" i="41" s="1"/>
  <c r="GC19" i="41"/>
  <c r="GE19" i="41" s="1"/>
  <c r="GD12" i="41"/>
  <c r="GD30" i="41"/>
  <c r="GC14" i="41"/>
  <c r="GE14" i="41" s="1"/>
  <c r="GC37" i="41"/>
  <c r="GE37" i="41" s="1"/>
  <c r="GC23" i="41"/>
  <c r="GC13" i="41"/>
  <c r="GE13" i="41" s="1"/>
  <c r="GC39" i="41"/>
  <c r="GE39" i="41" s="1"/>
  <c r="GC36" i="41"/>
  <c r="GC28" i="41"/>
  <c r="GE28" i="41" s="1"/>
  <c r="GC29" i="41"/>
  <c r="GE29" i="41" s="1"/>
  <c r="GC15" i="41"/>
  <c r="GE15" i="41" s="1"/>
  <c r="GC33" i="41"/>
  <c r="GE33" i="41" s="1"/>
  <c r="GC32" i="41"/>
  <c r="GE32" i="41" s="1"/>
  <c r="GC6" i="41"/>
  <c r="GC7" i="41" s="1"/>
  <c r="BQ36" i="27"/>
  <c r="GC41" i="41" s="1"/>
  <c r="GE41" i="41" s="1"/>
  <c r="BQ35" i="27"/>
  <c r="GC40" i="41" s="1"/>
  <c r="GE40" i="41" s="1"/>
  <c r="BQ38" i="27"/>
  <c r="GC45" i="41" s="1"/>
  <c r="BQ37" i="27"/>
  <c r="GC42" i="41" s="1"/>
  <c r="GE42" i="41" s="1"/>
  <c r="GD5" i="41"/>
  <c r="GE5" i="41"/>
  <c r="B16" i="27"/>
  <c r="B31" i="27"/>
  <c r="B32" i="27"/>
  <c r="B10" i="27"/>
  <c r="B13" i="27"/>
  <c r="B29" i="27"/>
  <c r="B11" i="27"/>
  <c r="B30" i="27"/>
  <c r="AY40" i="27"/>
  <c r="M8" i="27"/>
  <c r="B26" i="27"/>
  <c r="B28" i="27"/>
  <c r="B33" i="27"/>
  <c r="B25" i="27"/>
  <c r="B34" i="27"/>
  <c r="B20" i="27"/>
  <c r="B19" i="27"/>
  <c r="B18" i="27"/>
  <c r="B9" i="27"/>
  <c r="B17" i="27"/>
  <c r="B27" i="27"/>
  <c r="B15" i="27"/>
  <c r="GD9" i="41" l="1"/>
  <c r="GE9" i="41"/>
  <c r="GE16" i="41" s="1"/>
  <c r="GC22" i="41"/>
  <c r="B21" i="27"/>
  <c r="GC24" i="41"/>
  <c r="B23" i="27"/>
  <c r="GC27" i="41"/>
  <c r="B24" i="27"/>
  <c r="GD11" i="41"/>
  <c r="GE45" i="41"/>
  <c r="GE46" i="41" s="1"/>
  <c r="GC46" i="41"/>
  <c r="GD38" i="41"/>
  <c r="GE38" i="41"/>
  <c r="GE36" i="41"/>
  <c r="GC43" i="41"/>
  <c r="GC16" i="41"/>
  <c r="GD23" i="41"/>
  <c r="GE23" i="41"/>
  <c r="GD14" i="41"/>
  <c r="GD37" i="41"/>
  <c r="GD21" i="41"/>
  <c r="GD41" i="41"/>
  <c r="GD36" i="41"/>
  <c r="GD19" i="41"/>
  <c r="GD31" i="41"/>
  <c r="GD40" i="41"/>
  <c r="GD20" i="41"/>
  <c r="GD39" i="41"/>
  <c r="GD45" i="41"/>
  <c r="GD46" i="41" s="1"/>
  <c r="GD42" i="41"/>
  <c r="BQ40" i="27"/>
  <c r="GD13" i="41"/>
  <c r="GD6" i="41"/>
  <c r="GD7" i="41" s="1"/>
  <c r="GD33" i="41"/>
  <c r="GD29" i="41"/>
  <c r="GE6" i="41"/>
  <c r="GE7" i="41" s="1"/>
  <c r="GD15" i="41"/>
  <c r="GD28" i="41"/>
  <c r="GD32" i="41"/>
  <c r="B37" i="27"/>
  <c r="B38" i="27"/>
  <c r="B35" i="27"/>
  <c r="B36" i="27"/>
  <c r="B8" i="27"/>
  <c r="GE22" i="41" l="1"/>
  <c r="GC25" i="41"/>
  <c r="GC49" i="41"/>
  <c r="GD22" i="41"/>
  <c r="GE24" i="41"/>
  <c r="GD24" i="41"/>
  <c r="GE27" i="41"/>
  <c r="GC34" i="41"/>
  <c r="GD27" i="41"/>
  <c r="GD34" i="41" s="1"/>
  <c r="GE43" i="41"/>
  <c r="GD16" i="41"/>
  <c r="GD43" i="41"/>
  <c r="M40" i="27"/>
  <c r="B40" i="27" s="1"/>
  <c r="GD49" i="41" l="1"/>
  <c r="GC48" i="41"/>
  <c r="GD25" i="41"/>
  <c r="GD48" i="41" s="1"/>
  <c r="GE25" i="41"/>
  <c r="GE34" i="41"/>
  <c r="GE49" i="41"/>
  <c r="GE48" i="41" l="1"/>
  <c r="D5" i="41"/>
  <c r="AK10" i="86" l="1"/>
  <c r="AE10" i="86" l="1"/>
  <c r="GT5" i="41"/>
  <c r="GT7" i="41" s="1"/>
  <c r="E5" i="41"/>
  <c r="GU5" i="41"/>
  <c r="AL10" i="86" l="1"/>
  <c r="F5" i="41"/>
  <c r="G5" i="41"/>
  <c r="AM10" i="86" l="1"/>
  <c r="AF10" i="86"/>
  <c r="AG10" i="86" l="1"/>
  <c r="GU6" i="41"/>
  <c r="GU7" i="41" s="1"/>
  <c r="E6" i="41"/>
  <c r="E7" i="41" s="1"/>
  <c r="D6" i="41"/>
  <c r="G6" i="41" l="1"/>
  <c r="G7" i="41" s="1"/>
  <c r="AK11" i="86"/>
  <c r="AK12" i="86" s="1"/>
  <c r="AL11" i="86"/>
  <c r="AL12" i="86" s="1"/>
  <c r="F6" i="41"/>
  <c r="F7" i="41" s="1"/>
  <c r="D7" i="41"/>
  <c r="H55" i="41" s="1"/>
  <c r="E55" i="41" l="1"/>
  <c r="I55" i="41"/>
  <c r="AE11" i="86"/>
  <c r="AE12" i="86" s="1"/>
  <c r="AM11" i="86"/>
  <c r="AM12" i="86" s="1"/>
  <c r="AF11" i="86"/>
  <c r="AF12" i="86" s="1"/>
  <c r="AG11" i="86" l="1"/>
  <c r="AG12" i="86" s="1"/>
  <c r="K55" i="41"/>
  <c r="J55" i="41"/>
  <c r="D10" i="41"/>
  <c r="AK15" i="86" s="1"/>
  <c r="AE15" i="86" s="1"/>
  <c r="D15" i="41"/>
  <c r="AK20" i="86" s="1"/>
  <c r="AE20" i="86" s="1"/>
  <c r="E10" i="41"/>
  <c r="AL15" i="86" s="1"/>
  <c r="D9" i="41"/>
  <c r="D13" i="41"/>
  <c r="AK18" i="86" s="1"/>
  <c r="AE18" i="86" s="1"/>
  <c r="E12" i="41"/>
  <c r="AL17" i="86" s="1"/>
  <c r="D12" i="41"/>
  <c r="AK17" i="86" s="1"/>
  <c r="E15" i="41"/>
  <c r="E11" i="41"/>
  <c r="D11" i="41"/>
  <c r="D55" i="41" s="1"/>
  <c r="E13" i="41"/>
  <c r="AL18" i="86" s="1"/>
  <c r="E14" i="41"/>
  <c r="D14" i="41"/>
  <c r="AK19" i="86" s="1"/>
  <c r="AE19" i="86" s="1"/>
  <c r="E9" i="41"/>
  <c r="E16" i="41" l="1"/>
  <c r="I56" i="41" s="1"/>
  <c r="F15" i="41"/>
  <c r="G11" i="41"/>
  <c r="G14" i="41"/>
  <c r="F10" i="41"/>
  <c r="AE17" i="86"/>
  <c r="AF17" i="86"/>
  <c r="AM17" i="86"/>
  <c r="AM15" i="86"/>
  <c r="AF15" i="86"/>
  <c r="AG15" i="86" s="1"/>
  <c r="AM18" i="86"/>
  <c r="AF18" i="86"/>
  <c r="AG18" i="86" s="1"/>
  <c r="F55" i="41"/>
  <c r="G55" i="41"/>
  <c r="F11" i="41"/>
  <c r="F9" i="41"/>
  <c r="AK16" i="86"/>
  <c r="AE16" i="86" s="1"/>
  <c r="AL16" i="86"/>
  <c r="AK14" i="86"/>
  <c r="G13" i="41"/>
  <c r="F13" i="41"/>
  <c r="AL14" i="86"/>
  <c r="F14" i="41"/>
  <c r="F12" i="41"/>
  <c r="G9" i="41"/>
  <c r="G15" i="41"/>
  <c r="AL19" i="86"/>
  <c r="G12" i="41"/>
  <c r="G10" i="41"/>
  <c r="D16" i="41"/>
  <c r="H56" i="41" s="1"/>
  <c r="AL20" i="86"/>
  <c r="AK21" i="86" l="1"/>
  <c r="AL21" i="86"/>
  <c r="K56" i="41"/>
  <c r="J56" i="41"/>
  <c r="D56" i="41"/>
  <c r="G16" i="41"/>
  <c r="F16" i="41"/>
  <c r="AF20" i="86"/>
  <c r="AG20" i="86" s="1"/>
  <c r="AM20" i="86"/>
  <c r="E56" i="41"/>
  <c r="AM19" i="86"/>
  <c r="AF19" i="86"/>
  <c r="AG19" i="86" s="1"/>
  <c r="AG17" i="86"/>
  <c r="AM16" i="86"/>
  <c r="AF16" i="86"/>
  <c r="AG16" i="86" s="1"/>
  <c r="AF14" i="86"/>
  <c r="AM14" i="86"/>
  <c r="AE14" i="86"/>
  <c r="AE21" i="86" s="1"/>
  <c r="AM21" i="86" l="1"/>
  <c r="AF21" i="86"/>
  <c r="G56" i="41"/>
  <c r="F56" i="41"/>
  <c r="AG14" i="86"/>
  <c r="AG21" i="86" s="1"/>
  <c r="D20" i="41"/>
  <c r="AK25" i="86" s="1"/>
  <c r="AE25" i="86" s="1"/>
  <c r="E20" i="41"/>
  <c r="D24" i="41"/>
  <c r="AK29" i="86" s="1"/>
  <c r="AE29" i="86" s="1"/>
  <c r="E24" i="41"/>
  <c r="E22" i="41"/>
  <c r="AL27" i="86" s="1"/>
  <c r="D22" i="41"/>
  <c r="AK27" i="86" s="1"/>
  <c r="AE27" i="86" s="1"/>
  <c r="D23" i="41"/>
  <c r="AK28" i="86" s="1"/>
  <c r="AE28" i="86" s="1"/>
  <c r="D18" i="41"/>
  <c r="E21" i="41"/>
  <c r="D21" i="41"/>
  <c r="AK26" i="86" s="1"/>
  <c r="E23" i="41"/>
  <c r="E19" i="41"/>
  <c r="D19" i="41"/>
  <c r="AK24" i="86" s="1"/>
  <c r="AE24" i="86" s="1"/>
  <c r="E18" i="41"/>
  <c r="E25" i="41" l="1"/>
  <c r="I57" i="41" s="1"/>
  <c r="F20" i="41"/>
  <c r="F23" i="41"/>
  <c r="F19" i="41"/>
  <c r="G24" i="41"/>
  <c r="F21" i="41"/>
  <c r="D25" i="41"/>
  <c r="AL26" i="86"/>
  <c r="AM26" i="86" s="1"/>
  <c r="AL29" i="86"/>
  <c r="AE26" i="86"/>
  <c r="AF27" i="86"/>
  <c r="AG27" i="86" s="1"/>
  <c r="AM27" i="86"/>
  <c r="AK23" i="86"/>
  <c r="AK30" i="86" s="1"/>
  <c r="G21" i="41"/>
  <c r="F22" i="41"/>
  <c r="G23" i="41"/>
  <c r="F18" i="41"/>
  <c r="AL23" i="86"/>
  <c r="AL28" i="86"/>
  <c r="G20" i="41"/>
  <c r="AL25" i="86"/>
  <c r="G18" i="41"/>
  <c r="G19" i="41"/>
  <c r="AL24" i="86"/>
  <c r="F24" i="41"/>
  <c r="G22" i="41"/>
  <c r="D57" i="41" l="1"/>
  <c r="H57" i="41"/>
  <c r="E57" i="41"/>
  <c r="AL30" i="86"/>
  <c r="G25" i="41"/>
  <c r="F25" i="41"/>
  <c r="AF26" i="86"/>
  <c r="AG26" i="86" s="1"/>
  <c r="AM29" i="86"/>
  <c r="AF29" i="86"/>
  <c r="AG29" i="86" s="1"/>
  <c r="AF23" i="86"/>
  <c r="AM23" i="86"/>
  <c r="AF24" i="86"/>
  <c r="AG24" i="86" s="1"/>
  <c r="AM24" i="86"/>
  <c r="AM25" i="86"/>
  <c r="AF25" i="86"/>
  <c r="AG25" i="86" s="1"/>
  <c r="AM28" i="86"/>
  <c r="AF28" i="86"/>
  <c r="AG28" i="86" s="1"/>
  <c r="AE23" i="86"/>
  <c r="AE30" i="86" s="1"/>
  <c r="G57" i="41" l="1"/>
  <c r="F57" i="41"/>
  <c r="AF30" i="86"/>
  <c r="AM30" i="86"/>
  <c r="AG23" i="86"/>
  <c r="AG30" i="86" s="1"/>
  <c r="D31" i="41"/>
  <c r="AK36" i="86" s="1"/>
  <c r="AE36" i="86" s="1"/>
  <c r="D27" i="41"/>
  <c r="E28" i="41"/>
  <c r="D28" i="41"/>
  <c r="AK33" i="86" s="1"/>
  <c r="AE33" i="86" s="1"/>
  <c r="E33" i="41"/>
  <c r="D33" i="41"/>
  <c r="AK38" i="86" s="1"/>
  <c r="AE38" i="86" s="1"/>
  <c r="E27" i="41"/>
  <c r="E29" i="41"/>
  <c r="D29" i="41"/>
  <c r="AK34" i="86" s="1"/>
  <c r="AE34" i="86" s="1"/>
  <c r="E31" i="41"/>
  <c r="E30" i="41"/>
  <c r="D30" i="41"/>
  <c r="AK35" i="86" s="1"/>
  <c r="E32" i="41"/>
  <c r="AL37" i="86" s="1"/>
  <c r="D32" i="41"/>
  <c r="AK37" i="86" s="1"/>
  <c r="AE37" i="86" s="1"/>
  <c r="AK32" i="86" l="1"/>
  <c r="AK39" i="86" s="1"/>
  <c r="E34" i="41"/>
  <c r="G28" i="41"/>
  <c r="F30" i="41"/>
  <c r="F33" i="41"/>
  <c r="G31" i="41"/>
  <c r="G29" i="41"/>
  <c r="AL35" i="86"/>
  <c r="AM35" i="86" s="1"/>
  <c r="AL33" i="86"/>
  <c r="AM33" i="86" s="1"/>
  <c r="G30" i="41"/>
  <c r="AF37" i="86"/>
  <c r="AG37" i="86" s="1"/>
  <c r="AM37" i="86"/>
  <c r="AE35" i="86"/>
  <c r="F31" i="41"/>
  <c r="G32" i="41"/>
  <c r="F32" i="41"/>
  <c r="F27" i="41"/>
  <c r="F29" i="41"/>
  <c r="AL34" i="86"/>
  <c r="AL36" i="86"/>
  <c r="F28" i="41"/>
  <c r="G27" i="41"/>
  <c r="AL38" i="86"/>
  <c r="G33" i="41"/>
  <c r="D34" i="41"/>
  <c r="H58" i="41" s="1"/>
  <c r="AL32" i="86"/>
  <c r="E58" i="41" l="1"/>
  <c r="I58" i="41"/>
  <c r="AE32" i="86"/>
  <c r="AE39" i="86" s="1"/>
  <c r="K57" i="41"/>
  <c r="J57" i="41"/>
  <c r="AL39" i="86"/>
  <c r="AF35" i="86"/>
  <c r="AG35" i="86" s="1"/>
  <c r="AF33" i="86"/>
  <c r="AG33" i="86" s="1"/>
  <c r="G34" i="41"/>
  <c r="F34" i="41"/>
  <c r="AM34" i="86"/>
  <c r="AF34" i="86"/>
  <c r="AG34" i="86" s="1"/>
  <c r="AF38" i="86"/>
  <c r="AG38" i="86" s="1"/>
  <c r="AM38" i="86"/>
  <c r="AF32" i="86"/>
  <c r="AM32" i="86"/>
  <c r="D58" i="41"/>
  <c r="AF36" i="86"/>
  <c r="AG36" i="86" s="1"/>
  <c r="AM36" i="86"/>
  <c r="K58" i="41" l="1"/>
  <c r="J58" i="41"/>
  <c r="AM39" i="86"/>
  <c r="AF39" i="86"/>
  <c r="AG32" i="86"/>
  <c r="AG39" i="86" s="1"/>
  <c r="G58" i="41"/>
  <c r="F58" i="41"/>
  <c r="D36" i="41"/>
  <c r="D42" i="41"/>
  <c r="AK47" i="86" s="1"/>
  <c r="AE47" i="86" s="1"/>
  <c r="D38" i="41"/>
  <c r="AK43" i="86" s="1"/>
  <c r="AE43" i="86" s="1"/>
  <c r="E42" i="41"/>
  <c r="E38" i="41"/>
  <c r="D40" i="41"/>
  <c r="AK45" i="86" s="1"/>
  <c r="AE45" i="86" s="1"/>
  <c r="E41" i="41"/>
  <c r="D41" i="41"/>
  <c r="AK46" i="86" s="1"/>
  <c r="AE46" i="86" s="1"/>
  <c r="E40" i="41"/>
  <c r="E39" i="41"/>
  <c r="D39" i="41"/>
  <c r="AK44" i="86" s="1"/>
  <c r="E36" i="41"/>
  <c r="E37" i="41"/>
  <c r="D37" i="41"/>
  <c r="E43" i="41" l="1"/>
  <c r="I59" i="41" s="1"/>
  <c r="F39" i="41"/>
  <c r="F40" i="41"/>
  <c r="D43" i="41"/>
  <c r="G37" i="41"/>
  <c r="G41" i="41"/>
  <c r="F36" i="41"/>
  <c r="F38" i="41"/>
  <c r="G42" i="41"/>
  <c r="AL45" i="86"/>
  <c r="AM45" i="86" s="1"/>
  <c r="AL42" i="86"/>
  <c r="AF42" i="86" s="1"/>
  <c r="AL43" i="86"/>
  <c r="AF43" i="86" s="1"/>
  <c r="AG43" i="86" s="1"/>
  <c r="AE44" i="86"/>
  <c r="AL47" i="86"/>
  <c r="F41" i="41"/>
  <c r="AL46" i="86"/>
  <c r="AK42" i="86"/>
  <c r="AE42" i="86" s="1"/>
  <c r="G36" i="41"/>
  <c r="G40" i="41"/>
  <c r="G38" i="41"/>
  <c r="G39" i="41"/>
  <c r="F42" i="41"/>
  <c r="F37" i="41"/>
  <c r="AK41" i="86"/>
  <c r="AL44" i="86"/>
  <c r="AL41" i="86"/>
  <c r="D59" i="41" l="1"/>
  <c r="H59" i="41"/>
  <c r="J59" i="41" s="1"/>
  <c r="K59" i="41"/>
  <c r="AK48" i="86"/>
  <c r="AL48" i="86"/>
  <c r="G43" i="41"/>
  <c r="AG42" i="86"/>
  <c r="F43" i="41"/>
  <c r="AM43" i="86"/>
  <c r="AF45" i="86"/>
  <c r="AG45" i="86" s="1"/>
  <c r="AF47" i="86"/>
  <c r="AG47" i="86" s="1"/>
  <c r="AM47" i="86"/>
  <c r="AF41" i="86"/>
  <c r="AM41" i="86"/>
  <c r="E59" i="41"/>
  <c r="AF44" i="86"/>
  <c r="AM44" i="86"/>
  <c r="AM46" i="86"/>
  <c r="AF46" i="86"/>
  <c r="AG46" i="86" s="1"/>
  <c r="AM42" i="86"/>
  <c r="AE41" i="86"/>
  <c r="AE48" i="86" l="1"/>
  <c r="AF48" i="86"/>
  <c r="AM48" i="86"/>
  <c r="AG41" i="86"/>
  <c r="AG44" i="86"/>
  <c r="G59" i="41"/>
  <c r="F59" i="41"/>
  <c r="GS49" i="41"/>
  <c r="GR49" i="41"/>
  <c r="GR48" i="41"/>
  <c r="GT49" i="41"/>
  <c r="GT48" i="41"/>
  <c r="GU49" i="41"/>
  <c r="GU48" i="41"/>
  <c r="D45" i="41"/>
  <c r="E45" i="41"/>
  <c r="E46" i="41" s="1"/>
  <c r="I60" i="41" s="1"/>
  <c r="GS48" i="41"/>
  <c r="D49" i="41" l="1"/>
  <c r="AG48" i="86"/>
  <c r="F45" i="41"/>
  <c r="F46" i="41" s="1"/>
  <c r="F48" i="41" s="1"/>
  <c r="G45" i="41"/>
  <c r="G46" i="41" s="1"/>
  <c r="AL50" i="86"/>
  <c r="D46" i="41"/>
  <c r="E49" i="41"/>
  <c r="AK50" i="86"/>
  <c r="D48" i="41" l="1"/>
  <c r="H60" i="41"/>
  <c r="AK51" i="86"/>
  <c r="AK53" i="86" s="1"/>
  <c r="AK54" i="86"/>
  <c r="AL51" i="86"/>
  <c r="AL53" i="86" s="1"/>
  <c r="AL54" i="86"/>
  <c r="F49" i="41"/>
  <c r="AE50" i="86"/>
  <c r="E48" i="41"/>
  <c r="E60" i="41"/>
  <c r="D60" i="41"/>
  <c r="AF50" i="86"/>
  <c r="AM50" i="86"/>
  <c r="G49" i="41"/>
  <c r="G48" i="41"/>
  <c r="J60" i="41" l="1"/>
  <c r="K60" i="41"/>
  <c r="AE51" i="86"/>
  <c r="AE53" i="86" s="1"/>
  <c r="AE54" i="86"/>
  <c r="AF51" i="86"/>
  <c r="AF53" i="86" s="1"/>
  <c r="AF54" i="86"/>
  <c r="AM51" i="86"/>
  <c r="AM53" i="86" s="1"/>
  <c r="AM54" i="86"/>
  <c r="F60" i="41"/>
  <c r="G60" i="41"/>
  <c r="AG50" i="86"/>
  <c r="AG51" i="86" l="1"/>
  <c r="AG53" i="86" s="1"/>
  <c r="AG54" i="86"/>
  <c r="K41" i="109"/>
  <c r="G41" i="109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<sst xmlns="http://schemas.openxmlformats.org/spreadsheetml/2006/main" count="3361" uniqueCount="506">
  <si>
    <t>SALES ORDER</t>
  </si>
  <si>
    <t>Week</t>
  </si>
  <si>
    <t>DATE</t>
  </si>
  <si>
    <t>TOTAL</t>
  </si>
  <si>
    <t>FOB SETU-AAE</t>
  </si>
  <si>
    <t>FOB SETU- SIDO</t>
  </si>
  <si>
    <t>FOB SETU - GIG</t>
  </si>
  <si>
    <t>FOB SETU - SALMAH</t>
  </si>
  <si>
    <t>FOB SETU - NNE</t>
  </si>
  <si>
    <t>FOB SETU - GAS</t>
  </si>
  <si>
    <t>FOB SETU -SBE</t>
  </si>
  <si>
    <t>FOB SETU -DAMASINDO</t>
  </si>
  <si>
    <t>FOB SETU-LARAS</t>
  </si>
  <si>
    <t>FOB SETU-KIRANA</t>
  </si>
  <si>
    <t>FOB KHT-APE</t>
  </si>
  <si>
    <t>FOB KHT - JPEN</t>
  </si>
  <si>
    <t>FOB KHT - Laras</t>
  </si>
  <si>
    <t>FOB KHT - ANAGATA</t>
  </si>
  <si>
    <t>Sub Total</t>
  </si>
  <si>
    <t>Total</t>
  </si>
  <si>
    <t>Difference</t>
  </si>
  <si>
    <t>CLIN</t>
  </si>
  <si>
    <t>BI</t>
  </si>
  <si>
    <t>MKG</t>
  </si>
  <si>
    <t>STM</t>
  </si>
  <si>
    <t>OAJ</t>
  </si>
  <si>
    <t>NNI</t>
  </si>
  <si>
    <t>SHB</t>
  </si>
  <si>
    <t>GTL</t>
  </si>
  <si>
    <t>TWK</t>
  </si>
  <si>
    <t>BYC</t>
  </si>
  <si>
    <t>GF RANCA</t>
  </si>
  <si>
    <t>SMA</t>
  </si>
  <si>
    <t>UMI</t>
  </si>
  <si>
    <t>TOI</t>
  </si>
  <si>
    <t>HLI</t>
  </si>
  <si>
    <t>CERES</t>
  </si>
  <si>
    <t>DIC</t>
  </si>
  <si>
    <t>KSN</t>
  </si>
  <si>
    <t>ADP</t>
  </si>
  <si>
    <t>ALT (KSO MASAMI)</t>
  </si>
  <si>
    <t>IDP (KSO AAE)</t>
  </si>
  <si>
    <t>FJI (KSO SALMAH)</t>
  </si>
  <si>
    <t>PSD (KSO WIRA)</t>
  </si>
  <si>
    <t>WINGLOK (KSO EBM)</t>
  </si>
  <si>
    <t>CISF (KSO RRS)</t>
  </si>
  <si>
    <t>KGM (KSO RRS)</t>
  </si>
  <si>
    <t>PUJ - LUBRICANT</t>
  </si>
  <si>
    <t>TORA 1  (KSO EKA)</t>
  </si>
  <si>
    <t>TORA 2 HF (KSO EKA)</t>
  </si>
  <si>
    <t>TORA 3 IC (KSO EKA)</t>
  </si>
  <si>
    <t>CALBEE (KSO BMI)</t>
  </si>
  <si>
    <t>IP</t>
  </si>
  <si>
    <t>BEM</t>
  </si>
  <si>
    <t>AMI</t>
  </si>
  <si>
    <t>KA</t>
  </si>
  <si>
    <t>KTN</t>
  </si>
  <si>
    <t>NIAGA GARAM</t>
  </si>
  <si>
    <t>PCI 84</t>
  </si>
  <si>
    <t>PCI MENGGER</t>
  </si>
  <si>
    <t>INDOFOOD</t>
  </si>
  <si>
    <t>HCI</t>
  </si>
  <si>
    <t>ASAHIMAS</t>
  </si>
  <si>
    <t>ABC KOGEN</t>
  </si>
  <si>
    <t>TONGJI ( KSO GAS)</t>
  </si>
  <si>
    <t>CITYMALL GARUT</t>
  </si>
  <si>
    <t>PERHUTANI (KSO PTGN)</t>
  </si>
  <si>
    <t>PA</t>
  </si>
  <si>
    <t>RPI</t>
  </si>
  <si>
    <t>RB</t>
  </si>
  <si>
    <t>GF ATOM</t>
  </si>
  <si>
    <t>GF KULIT</t>
  </si>
  <si>
    <t>HSK (KSO GAS)</t>
  </si>
  <si>
    <t>SDM</t>
  </si>
  <si>
    <t>CCS</t>
  </si>
  <si>
    <t>JARGAS</t>
  </si>
  <si>
    <t>SBI</t>
  </si>
  <si>
    <t>SP GLOBAL</t>
  </si>
  <si>
    <t>5. Penyesuaian volume MS SETU, kuota Torabika IC di tambahkan ke Torabika Cikupa mulai April 2025</t>
  </si>
  <si>
    <t>6. Pengurangan volume MS SETU PT Ceres, customer off mulai 22 April 2025</t>
  </si>
  <si>
    <t>SALES ORDER GAS</t>
  </si>
  <si>
    <t>MS SETU</t>
  </si>
  <si>
    <t>MS KHT</t>
  </si>
  <si>
    <t>MS BLORA</t>
  </si>
  <si>
    <t>MS BITUNG</t>
  </si>
  <si>
    <t>MS ZEBRA</t>
  </si>
  <si>
    <t>MS TAMBAKLOROK</t>
  </si>
  <si>
    <t>MS SAG</t>
  </si>
  <si>
    <t>MS SADANG</t>
  </si>
  <si>
    <t>Daily Sales</t>
  </si>
  <si>
    <t>DAY</t>
  </si>
  <si>
    <t>TARGET</t>
  </si>
  <si>
    <t>ACTUAL</t>
  </si>
  <si>
    <t>SELISIH</t>
  </si>
  <si>
    <t>PERSENTASE</t>
  </si>
  <si>
    <t>MONTHLY  SALES</t>
  </si>
  <si>
    <t>Target</t>
  </si>
  <si>
    <t>Actual</t>
  </si>
  <si>
    <t>Selisih</t>
  </si>
  <si>
    <t>Persentase</t>
  </si>
  <si>
    <t>Summary Gas</t>
  </si>
  <si>
    <t>SO MS</t>
  </si>
  <si>
    <t>SUMMARY FOB</t>
  </si>
  <si>
    <t>SUMMARY SALES</t>
  </si>
  <si>
    <t>SERAPAN GAS MS</t>
  </si>
  <si>
    <t>SALES</t>
  </si>
  <si>
    <t>Total Serapan Gas</t>
  </si>
  <si>
    <t>Total sales</t>
  </si>
  <si>
    <t>SALES FOB</t>
  </si>
  <si>
    <t>SALES NON FOB</t>
  </si>
  <si>
    <t>FOB</t>
  </si>
  <si>
    <t>No</t>
  </si>
  <si>
    <t>Tanggal</t>
  </si>
  <si>
    <t xml:space="preserve"> SELISIH TOTAL Volume SM3</t>
  </si>
  <si>
    <t>TOTAL SETU</t>
  </si>
  <si>
    <t>TOTAL KHT</t>
  </si>
  <si>
    <t>TOTAL BLORA</t>
  </si>
  <si>
    <t>Rata-rata perhari</t>
  </si>
  <si>
    <t>Summary Sales</t>
  </si>
  <si>
    <t>TANGGAL</t>
  </si>
  <si>
    <t>% SALES/GAS</t>
  </si>
  <si>
    <t>PENGAMBILAN GAS SM3</t>
  </si>
  <si>
    <t>Total GAS</t>
  </si>
  <si>
    <t>SETU</t>
  </si>
  <si>
    <t>KHT</t>
  </si>
  <si>
    <t>BLORA</t>
  </si>
  <si>
    <t>MS TAMBAK LOROK</t>
  </si>
  <si>
    <t>GAGAS SADANG</t>
  </si>
  <si>
    <t>TOTAL SALES</t>
  </si>
  <si>
    <t>UJL (KSO CIPTA)</t>
  </si>
  <si>
    <t>TOYOBO (KSO INEKO)</t>
  </si>
  <si>
    <t>Pemakaian Gas</t>
  </si>
  <si>
    <t>Aliya Digital</t>
  </si>
  <si>
    <t>SUMMARY</t>
  </si>
  <si>
    <t>Maks. Flow</t>
  </si>
  <si>
    <t>Start</t>
  </si>
  <si>
    <t>Finish</t>
  </si>
  <si>
    <t>Lama Pemakaian</t>
  </si>
  <si>
    <t>EVC</t>
  </si>
  <si>
    <t>Volume SM3</t>
  </si>
  <si>
    <t>Flow perjam</t>
  </si>
  <si>
    <t>Keterangan</t>
  </si>
  <si>
    <t>Jam</t>
  </si>
  <si>
    <t>ALIYA DIGITAL PRINTING</t>
  </si>
  <si>
    <t>Off</t>
  </si>
  <si>
    <t>KSN MAJALENGKA</t>
  </si>
  <si>
    <t>PT. HLI</t>
  </si>
  <si>
    <t>PT. DIC</t>
  </si>
  <si>
    <t>PT BELFOOD INDONESIA</t>
  </si>
  <si>
    <t>PT CIPTA LESTARI IDEA NUSA (BATIK)</t>
  </si>
  <si>
    <t>TAWAKAL CATTERING</t>
  </si>
  <si>
    <t>PT. SHB</t>
  </si>
  <si>
    <t>PT STM</t>
  </si>
  <si>
    <t>PT. ATEJA</t>
  </si>
  <si>
    <t>PT. KTN</t>
  </si>
  <si>
    <t>PT. ULTRAJAYA MILK INDUSTRIES</t>
  </si>
  <si>
    <t>OFF</t>
  </si>
  <si>
    <t>PT. PCI MENGGER</t>
  </si>
  <si>
    <t>PT. PCI 84</t>
  </si>
  <si>
    <t>PT. SARI MURNI (MOMOGI)</t>
  </si>
  <si>
    <t>PT.ALUMINIUM</t>
  </si>
  <si>
    <t>Bulan December 2023</t>
  </si>
  <si>
    <t>PT. TOI (TEXTILE ONE Indonesia)</t>
  </si>
  <si>
    <t>KALBEE WINGS FOOS</t>
  </si>
  <si>
    <t>PT CEDEA</t>
  </si>
  <si>
    <t>NO TS</t>
  </si>
  <si>
    <t>NO.DO RCE</t>
  </si>
  <si>
    <t>Tanggal DO</t>
  </si>
  <si>
    <t>MS</t>
  </si>
  <si>
    <t>Pemakaian</t>
  </si>
  <si>
    <t>KETERANGAN</t>
  </si>
  <si>
    <t>Pressure</t>
  </si>
  <si>
    <t>PT INDO PACIFIC TEXTILE</t>
  </si>
  <si>
    <t>PT. HCI (HONG CHUAN Indonesia)</t>
  </si>
  <si>
    <t>PT, PERTAMINALUBRICANT</t>
  </si>
  <si>
    <t>PT KARISMA</t>
  </si>
  <si>
    <t>PT KBRU</t>
  </si>
  <si>
    <t>ANUGERAH BOGA PRIMA</t>
  </si>
  <si>
    <t>FAKTOR KONVERSI</t>
  </si>
  <si>
    <t>PT BYC INDONESIA</t>
  </si>
  <si>
    <t>PT NEWTREND</t>
  </si>
  <si>
    <t>TURBIN METER</t>
  </si>
  <si>
    <t>koefisien</t>
  </si>
  <si>
    <t>Volume SM3 (volume konversi)</t>
  </si>
  <si>
    <t>PT MKG</t>
  </si>
  <si>
    <t>PT GALVANIS TRI LESTARI</t>
  </si>
  <si>
    <t>PT OPTIMA ADHI JAYA</t>
  </si>
  <si>
    <t>PT. PERKASA ALOY</t>
  </si>
  <si>
    <t>CIBADAK INDAH SARI FARM</t>
  </si>
  <si>
    <t>EBM</t>
  </si>
  <si>
    <t>NIAGAGARAM</t>
  </si>
  <si>
    <t>PT. KSN-M</t>
  </si>
  <si>
    <t>PT. TOMIMOTO</t>
  </si>
  <si>
    <t>PT. Tongtji</t>
  </si>
  <si>
    <t>Kalbio Global Medika</t>
  </si>
  <si>
    <t>NO DO</t>
  </si>
  <si>
    <t>NO.TS</t>
  </si>
  <si>
    <t>PRESS</t>
  </si>
  <si>
    <t>TEMP</t>
  </si>
  <si>
    <t>AWAL</t>
  </si>
  <si>
    <t>AKHIR</t>
  </si>
  <si>
    <t>TS-2</t>
  </si>
  <si>
    <t>CITYMALL</t>
  </si>
  <si>
    <r>
      <rPr>
        <b/>
        <sz val="12"/>
        <color rgb="FF0070C0"/>
        <rFont val="Calibri"/>
        <family val="2"/>
      </rPr>
      <t>Konversi Nm</t>
    </r>
    <r>
      <rPr>
        <b/>
        <vertAlign val="superscript"/>
        <sz val="12"/>
        <color rgb="FF0070C0"/>
        <rFont val="Calibri"/>
        <family val="2"/>
      </rPr>
      <t>3</t>
    </r>
    <r>
      <rPr>
        <b/>
        <sz val="12"/>
        <color rgb="FF0070C0"/>
        <rFont val="Calibri"/>
        <family val="2"/>
      </rPr>
      <t xml:space="preserve"> 
ke Sm</t>
    </r>
    <r>
      <rPr>
        <b/>
        <vertAlign val="superscript"/>
        <sz val="12"/>
        <color rgb="FF0070C0"/>
        <rFont val="Calibri"/>
        <family val="2"/>
      </rPr>
      <t>3</t>
    </r>
  </si>
  <si>
    <t>PESONA SQUARE DEPOK</t>
  </si>
  <si>
    <t>PT. SIDO MUNCUL</t>
  </si>
  <si>
    <t>.</t>
  </si>
  <si>
    <t>PT. BRTK</t>
  </si>
  <si>
    <t>PT. Sango Ceramic Indonesia</t>
  </si>
  <si>
    <t>PT. JARGAS</t>
  </si>
  <si>
    <t>PT. SBI</t>
  </si>
  <si>
    <t>HSK</t>
  </si>
  <si>
    <t>PT. CCS</t>
  </si>
  <si>
    <t>PT. RAJA BESI</t>
  </si>
  <si>
    <t>NO.DO</t>
  </si>
  <si>
    <t>Awal</t>
  </si>
  <si>
    <t>Ahhir (v disp filling)</t>
  </si>
  <si>
    <t>Volume</t>
  </si>
  <si>
    <t>PT IAMI</t>
  </si>
  <si>
    <t>PT INDONEPTUNE</t>
  </si>
  <si>
    <t>press</t>
  </si>
  <si>
    <t>temp</t>
  </si>
  <si>
    <t>PT CIPTA - Unitama Jaya Lestari</t>
  </si>
  <si>
    <t>Press</t>
  </si>
  <si>
    <t>Temp</t>
  </si>
  <si>
    <t>Pemakaian GTM</t>
  </si>
  <si>
    <t>PT. ALTINEX</t>
  </si>
  <si>
    <t>Total pemakaian</t>
  </si>
  <si>
    <t>NO</t>
  </si>
  <si>
    <t xml:space="preserve">TGL </t>
  </si>
  <si>
    <t>No. TS</t>
  </si>
  <si>
    <t>Flow per jam</t>
  </si>
  <si>
    <t>start</t>
  </si>
  <si>
    <t>Stop</t>
  </si>
  <si>
    <t>PT. GFI ATOM (JES)</t>
  </si>
  <si>
    <t>No DO</t>
  </si>
  <si>
    <t>VOLUME DISPENSER</t>
  </si>
  <si>
    <t>selisih volume (dispenser VS EVC)</t>
  </si>
  <si>
    <t>persentase</t>
  </si>
  <si>
    <t>PT. SURYA PAMENANG (GLOBAL)</t>
  </si>
  <si>
    <t>No. DO</t>
  </si>
  <si>
    <t>PT. SURYA PAMENANG (JES)</t>
  </si>
  <si>
    <t>PT. GARUDA FOOD ATOM</t>
  </si>
  <si>
    <t>PT. GARUDA FOOD KULIT</t>
  </si>
  <si>
    <t>PT. GARUDA FOOD ATOM (JES)</t>
  </si>
  <si>
    <t>PT. GFI RANCAEKEK</t>
  </si>
  <si>
    <t>PT BUMI DUTA PERSADA</t>
  </si>
  <si>
    <t>AMP BDP</t>
  </si>
  <si>
    <t>PERHUTANI</t>
  </si>
  <si>
    <t>PT. GFI RANCAEKEK 2</t>
  </si>
  <si>
    <t>PT TORABIKA HF</t>
  </si>
  <si>
    <t>Asal MS</t>
  </si>
  <si>
    <t>PT TORABIKA IC</t>
  </si>
  <si>
    <t>PT TORABIKA CIKUPA</t>
  </si>
  <si>
    <t>PT SWS</t>
  </si>
  <si>
    <t>ASAL MS</t>
  </si>
  <si>
    <t>PT TOYOBO</t>
  </si>
  <si>
    <t>PT. SIDOGAS</t>
  </si>
  <si>
    <t>PT, MADUSARI</t>
  </si>
  <si>
    <t>PAI</t>
  </si>
  <si>
    <t xml:space="preserve">KEBUTUHAN GAS </t>
  </si>
  <si>
    <t>KUOTA GAS</t>
  </si>
  <si>
    <t>KEBUTUHAN GAS</t>
  </si>
  <si>
    <t>JABAR</t>
  </si>
  <si>
    <t>JATENG</t>
  </si>
  <si>
    <t>JATIM</t>
  </si>
  <si>
    <t>Sun</t>
  </si>
  <si>
    <t>Mon</t>
  </si>
  <si>
    <t>Tue</t>
  </si>
  <si>
    <t>Wed</t>
  </si>
  <si>
    <t>Thu</t>
  </si>
  <si>
    <t>Fri</t>
  </si>
  <si>
    <t>Sat</t>
  </si>
  <si>
    <t>WEEKLY SALES</t>
  </si>
  <si>
    <t>PT PENTAWIRA</t>
  </si>
  <si>
    <t>PT. KSN RANCAEKEK</t>
  </si>
  <si>
    <t>KSN RANCA</t>
  </si>
  <si>
    <t>PENTAWIRA (KSO REN)</t>
  </si>
  <si>
    <t>Bulan June 2026</t>
  </si>
  <si>
    <t>BAGS</t>
  </si>
  <si>
    <t>TS-13</t>
  </si>
  <si>
    <t>MS RCE WUNUT</t>
  </si>
  <si>
    <t>RCE-2026-100029</t>
  </si>
  <si>
    <t>Greenpulse</t>
  </si>
  <si>
    <t>DJARUM</t>
  </si>
  <si>
    <t>TS-0055</t>
  </si>
  <si>
    <t>TS-0044</t>
  </si>
  <si>
    <t>TS-0043</t>
  </si>
  <si>
    <t>RCE-2026-100070</t>
  </si>
  <si>
    <t>RCE-2026-100079</t>
  </si>
  <si>
    <t>RCE-2026-100116</t>
  </si>
  <si>
    <t>RCE-2026-100137</t>
  </si>
  <si>
    <t>TS-1</t>
  </si>
  <si>
    <t>TS-4</t>
  </si>
  <si>
    <t>TS-8</t>
  </si>
  <si>
    <t>RCE-2026-100105</t>
  </si>
  <si>
    <t>RCE-2026-100127</t>
  </si>
  <si>
    <t>TS-044</t>
  </si>
  <si>
    <t>TS-023</t>
  </si>
  <si>
    <t>TS-025</t>
  </si>
  <si>
    <t>PT GREENPULSE</t>
  </si>
  <si>
    <t>GREENPULSE</t>
  </si>
  <si>
    <t>RCE-2026-100144</t>
  </si>
  <si>
    <t>RCE-2026-100174</t>
  </si>
  <si>
    <t>TS-12</t>
  </si>
  <si>
    <t>TS-7</t>
  </si>
  <si>
    <t>RCE-2026-100161</t>
  </si>
  <si>
    <t>RCE-2026-100167</t>
  </si>
  <si>
    <t>TS-07</t>
  </si>
  <si>
    <t>RCE-2026-100130</t>
  </si>
  <si>
    <t>RCE-2026-100164A</t>
  </si>
  <si>
    <t>TS-11</t>
  </si>
  <si>
    <t>BAGS-2026-3085</t>
  </si>
  <si>
    <t>BAGS-2026-3087</t>
  </si>
  <si>
    <t>BAGS-2026-3091</t>
  </si>
  <si>
    <t>SALES AGUSTUS 2026</t>
  </si>
  <si>
    <t>PT. DJARUM</t>
  </si>
  <si>
    <t>BaGS-2026-3099</t>
  </si>
  <si>
    <t>BaGS-2026-3100</t>
  </si>
  <si>
    <t>BaGS-2026-3107</t>
  </si>
  <si>
    <t>BaGS-2026-3111</t>
  </si>
  <si>
    <t>TS-0056</t>
  </si>
  <si>
    <t>RCE-2026-100197</t>
  </si>
  <si>
    <t>TS-3</t>
  </si>
  <si>
    <t>RCE-2026-100183</t>
  </si>
  <si>
    <t>RCE-2026-100195</t>
  </si>
  <si>
    <t>TS-047</t>
  </si>
  <si>
    <t>TS-021</t>
  </si>
  <si>
    <t>RCE-2026-100184</t>
  </si>
  <si>
    <t>RCE-2026-100204</t>
  </si>
  <si>
    <t>BaGS-2026-3117</t>
  </si>
  <si>
    <t>BaGS-2026-3118</t>
  </si>
  <si>
    <t>BaGS-2026-3124</t>
  </si>
  <si>
    <t>RCE-2026-100219</t>
  </si>
  <si>
    <t>RCE-2026-100243</t>
  </si>
  <si>
    <t>RCE-2026-100225</t>
  </si>
  <si>
    <t>RCE-2026-100233</t>
  </si>
  <si>
    <t>TS-013</t>
  </si>
  <si>
    <t>TS-012</t>
  </si>
  <si>
    <t>RCE-2026-100227A</t>
  </si>
  <si>
    <t>RCE-2026-100248</t>
  </si>
  <si>
    <t>RCE-2026-100251</t>
  </si>
  <si>
    <t>TS-026</t>
  </si>
  <si>
    <t>MS BaGS</t>
  </si>
  <si>
    <t>SELISIH GAS JABAR</t>
  </si>
  <si>
    <t>SELISIH GAS TOTAL</t>
  </si>
  <si>
    <t>BaGS-2026-3128</t>
  </si>
  <si>
    <t>BaGS-2026-3129</t>
  </si>
  <si>
    <t>RCE-2026-100264</t>
  </si>
  <si>
    <t>RCE-2026-100263</t>
  </si>
  <si>
    <t>RCE-2026-100281</t>
  </si>
  <si>
    <t>TS-029</t>
  </si>
  <si>
    <t>RCE-2026-100268</t>
  </si>
  <si>
    <t>TS-6</t>
  </si>
  <si>
    <t>Belum Gas In</t>
  </si>
  <si>
    <t>RCE-2026-100295</t>
  </si>
  <si>
    <t>RCE-2026-100307</t>
  </si>
  <si>
    <t>RCE-2026-100312</t>
  </si>
  <si>
    <t>RCE-2026-100088</t>
  </si>
  <si>
    <t>TS-9</t>
  </si>
  <si>
    <t>RCE-2026-100308</t>
  </si>
  <si>
    <t>BaGS-2026-3135</t>
  </si>
  <si>
    <t>BaGS-2026-3138</t>
  </si>
  <si>
    <t>BaGS-2026-3139</t>
  </si>
  <si>
    <t>BaGS-2026-3146</t>
  </si>
  <si>
    <t>BaGS-2026-3150</t>
  </si>
  <si>
    <t>BaGS-2026-3151</t>
  </si>
  <si>
    <t>RCE-2026-100331</t>
  </si>
  <si>
    <t>RCE-2026-100338</t>
  </si>
  <si>
    <t>RCE-2026-100339</t>
  </si>
  <si>
    <t>RCE-2026-100350</t>
  </si>
  <si>
    <t>RCE-2026-100352</t>
  </si>
  <si>
    <t>TS-046</t>
  </si>
  <si>
    <t>BaGS-2026-3157</t>
  </si>
  <si>
    <t>BaGS-2026-3161</t>
  </si>
  <si>
    <t>BaGS-2026-3162</t>
  </si>
  <si>
    <t>BaGS-2026-3168</t>
  </si>
  <si>
    <t>BaGS-2026-3172</t>
  </si>
  <si>
    <t xml:space="preserve">RCE-2026-100358 </t>
  </si>
  <si>
    <t>off</t>
  </si>
  <si>
    <t>RCE-2026-100370A</t>
  </si>
  <si>
    <t>RCE-2026-100378</t>
  </si>
  <si>
    <t>RCE-2026-100386A</t>
  </si>
  <si>
    <t>RCE-2026-100383</t>
  </si>
  <si>
    <t>RCE-2026-100394</t>
  </si>
  <si>
    <t>TS-034</t>
  </si>
  <si>
    <t>TS-015</t>
  </si>
  <si>
    <t>TS-050</t>
  </si>
  <si>
    <t>RCE-2026-100370B</t>
  </si>
  <si>
    <t>RCE-2026-100381A</t>
  </si>
  <si>
    <t>RCE-2026-100395A</t>
  </si>
  <si>
    <t>RCE-2026-100409</t>
  </si>
  <si>
    <t>RCE-2026-100424</t>
  </si>
  <si>
    <t>RCE-2026-100407</t>
  </si>
  <si>
    <t>RCE-2026-100422</t>
  </si>
  <si>
    <t>TS-045</t>
  </si>
  <si>
    <t>RCE-2026-100402A</t>
  </si>
  <si>
    <t>RCE-2026-100418</t>
  </si>
  <si>
    <t>RCE-2026-100430</t>
  </si>
  <si>
    <t>inject dari KSN Ranca</t>
  </si>
  <si>
    <t>RCE-2026-100433A</t>
  </si>
  <si>
    <t>RCE-2026-100445</t>
  </si>
  <si>
    <t>RCE-2026-100198A</t>
  </si>
  <si>
    <t>RCE-2026-100302A</t>
  </si>
  <si>
    <t>RCE-2026-100352A</t>
  </si>
  <si>
    <t>RCE-2026-100439A</t>
  </si>
  <si>
    <t>RCE-2026-100451A</t>
  </si>
  <si>
    <t>RCE-2026-100458</t>
  </si>
  <si>
    <t>RCE-2026-100482</t>
  </si>
  <si>
    <t>RCE-2026-100463</t>
  </si>
  <si>
    <t>RCE-2026-100480</t>
  </si>
  <si>
    <t>RCE-2026-100452</t>
  </si>
  <si>
    <t>RCE-2026-100500A</t>
  </si>
  <si>
    <t>TS-14</t>
  </si>
  <si>
    <t>RCE-2026-100479</t>
  </si>
  <si>
    <t>RCE-2026-100506</t>
  </si>
  <si>
    <t>RCE-2026-100525</t>
  </si>
  <si>
    <t>RCE-2026-100511</t>
  </si>
  <si>
    <t>TS-016</t>
  </si>
  <si>
    <t>RCE-2026-100498</t>
  </si>
  <si>
    <t>RCE-2026-100523</t>
  </si>
  <si>
    <t>RCE-2026-100533</t>
  </si>
  <si>
    <t>RCE-2026-100557</t>
  </si>
  <si>
    <t>RCE-2026-100529</t>
  </si>
  <si>
    <t>RCE-2026-100559</t>
  </si>
  <si>
    <t>RCE-2026-100570</t>
  </si>
  <si>
    <t>RCE-2026-100548</t>
  </si>
  <si>
    <t>RCE-2026-100589</t>
  </si>
  <si>
    <t>TS-027</t>
  </si>
  <si>
    <t>TS-011</t>
  </si>
  <si>
    <t>RCE-2026-100574</t>
  </si>
  <si>
    <t>RCE-2026-100479A</t>
  </si>
  <si>
    <t>RCE-2026-100500B</t>
  </si>
  <si>
    <t>RCE-2026-100592</t>
  </si>
  <si>
    <t>RCE-2026-100619</t>
  </si>
  <si>
    <t>RCE-2026-200543</t>
  </si>
  <si>
    <t>RCE-2026-100590</t>
  </si>
  <si>
    <t>RCE-2026-100603</t>
  </si>
  <si>
    <t>RCE-2026-100616</t>
  </si>
  <si>
    <t>TS-048</t>
  </si>
  <si>
    <t>RCE-2026-100595A</t>
  </si>
  <si>
    <t>RCE-2026-100613</t>
  </si>
  <si>
    <t>RCE-2026-100570A</t>
  </si>
  <si>
    <t>RCE-2026-100063</t>
  </si>
  <si>
    <t>RCE-2026-100286</t>
  </si>
  <si>
    <t>RCE-2026-100286B</t>
  </si>
  <si>
    <t>GAS IN</t>
  </si>
  <si>
    <t>RCE-2026-100637</t>
  </si>
  <si>
    <t>RCE-2026-100642</t>
  </si>
  <si>
    <t>RCE-2026-100649</t>
  </si>
  <si>
    <t>RCE-2026-100663</t>
  </si>
  <si>
    <t>RCE-2026-100693</t>
  </si>
  <si>
    <t>RCE-2026-100674</t>
  </si>
  <si>
    <t>RCE-2026-100694</t>
  </si>
  <si>
    <t>RCE-2026-100622</t>
  </si>
  <si>
    <t>RCE-2026-100654A</t>
  </si>
  <si>
    <t>RCE-2026-100669</t>
  </si>
  <si>
    <t>RCE-2026-100688</t>
  </si>
  <si>
    <t>RCE-2026-100699</t>
  </si>
  <si>
    <t>RCE-2026-100722</t>
  </si>
  <si>
    <t>RCE-2026-100737</t>
  </si>
  <si>
    <t>RCE-2026-100748</t>
  </si>
  <si>
    <t xml:space="preserve">RCE-2026-100756 </t>
  </si>
  <si>
    <t>TS-033</t>
  </si>
  <si>
    <t>RCE-2026-100706</t>
  </si>
  <si>
    <t>RCE-2026-100755</t>
  </si>
  <si>
    <t>RCE-2026-100759</t>
  </si>
  <si>
    <t>RCE-2026-100790</t>
  </si>
  <si>
    <t>RCE-2026-100770</t>
  </si>
  <si>
    <t>RCE-2026-100784A</t>
  </si>
  <si>
    <t>RCE-2026-100801</t>
  </si>
  <si>
    <t>RCE-2026-100809</t>
  </si>
  <si>
    <t>RCE-2026-100812</t>
  </si>
  <si>
    <t>RCE-2026-100815</t>
  </si>
  <si>
    <t>RCE-2026-100838</t>
  </si>
  <si>
    <t>RCE-2026-100846</t>
  </si>
  <si>
    <t>RCE-2026-100834A</t>
  </si>
  <si>
    <t>RCE-2026-100858</t>
  </si>
  <si>
    <t>RCE-2026-100862</t>
  </si>
  <si>
    <t>RCE-2026-100876</t>
  </si>
  <si>
    <t>RCE-2026-100853</t>
  </si>
  <si>
    <t>TS-022</t>
  </si>
  <si>
    <t>RCE-2026-100889</t>
  </si>
  <si>
    <t>RCE-2026-100894</t>
  </si>
  <si>
    <t>RCE-2026-100880</t>
  </si>
  <si>
    <t>RCE-2026-200631</t>
  </si>
  <si>
    <t>TS-04</t>
  </si>
  <si>
    <t>RCE-2026-100885A</t>
  </si>
  <si>
    <t>RCE-2026-100916A</t>
  </si>
  <si>
    <t>TS-017</t>
  </si>
  <si>
    <t>RCE-2026-100937</t>
  </si>
  <si>
    <t>RCE-2026-100957</t>
  </si>
  <si>
    <t>RCE-2026-100887</t>
  </si>
  <si>
    <t>RCE-2026-100911</t>
  </si>
  <si>
    <t>RCE-2026-100925</t>
  </si>
  <si>
    <t>RCE-2026-100951</t>
  </si>
  <si>
    <t>RCE-2026-100970</t>
  </si>
  <si>
    <t>RCE-2026-100969</t>
  </si>
  <si>
    <t>RCE-2026-100965</t>
  </si>
  <si>
    <t>RCE-2026-101003</t>
  </si>
  <si>
    <t>RCE-2026-101022</t>
  </si>
  <si>
    <t>RCE-2026-100997</t>
  </si>
  <si>
    <t>RCE-2026-100998</t>
  </si>
  <si>
    <t>RCE-2026-101020</t>
  </si>
  <si>
    <t>pengisian bulan Agustus 2026</t>
  </si>
  <si>
    <t>revisi 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</si>
</sst>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8">
    <numFmt numFmtId="41" formatCode="_-* #,##0_-;\-* #,##0_-;_-* &quot;-&quot;_-;_-@_-"/>
    <numFmt numFmtId="44" formatCode="_-&quot;Rp&quot;* #,##0.00_-;\-&quot;Rp&quot;* #,##0.00_-;_-&quot;Rp&quot;* &quot;-&quot;??_-;_-@_-"/>
    <numFmt numFmtId="43" formatCode="_-* #,##0.00_-;\-* #,##0.00_-;_-* &quot;-&quot;??_-;_-@_-"/>
    <numFmt numFmtId="164" formatCode="_(* #,##0.00_);_(* \(#,##0.00\);_(* &quot;-&quot;??_);_(@_)"/>
    <numFmt numFmtId="165" formatCode="000000"/>
    <numFmt numFmtId="166" formatCode="_(* #,##0_);_(* \(#,##0\);_(* &quot;-&quot;_);_(@_)"/>
    <numFmt numFmtId="167" formatCode="_ * #,##0_ ;_ * \-#,##0_ ;_ * &quot;-&quot;_ ;_ @_ "/>
    <numFmt numFmtId="168" formatCode="&quot;$&quot;#,##0.00_);\(&quot;$&quot;#,##0.00\)"/>
    <numFmt numFmtId="169" formatCode="_(* #,##0_);_(* \(#,##0\);_(* \-_);_(@_)"/>
    <numFmt numFmtId="170" formatCode="_-* #,##0\ _k_r_._-;\-* #,##0\ _k_r_._-;_-* &quot;-&quot;\ _k_r_._-;_-@_-"/>
    <numFmt numFmtId="171" formatCode="_(* #,##0_);_(* \(#,##0\);_(* \-??_);_(@_)"/>
    <numFmt numFmtId="172" formatCode="[$-409]dddd\,\ mmmm\ dd\,\ yyyy"/>
    <numFmt numFmtId="173" formatCode="_(* #,##0.00_);_(* \(#,##0.00\);_(* \-??_);_(@_)"/>
    <numFmt numFmtId="174" formatCode="&quot;$&quot;#,##0_);\(&quot;$&quot;#,##0\)"/>
    <numFmt numFmtId="175" formatCode="#,##0.0"/>
    <numFmt numFmtId="176" formatCode="_ * #,##0.00_ ;_ * \-#,##0.00_ ;_ * &quot;-&quot;??_ ;_ @_ "/>
    <numFmt numFmtId="177" formatCode="_(&quot;Rp&quot;* #,##0_);_(&quot;Rp&quot;* \(#,##0\);_(&quot;Rp&quot;* &quot;-&quot;_);_(@_)"/>
    <numFmt numFmtId="178" formatCode="_(* #,##0_);_(* \(#,##0\);_(* &quot;-&quot;??_);_(@_)"/>
    <numFmt numFmtId="179" formatCode="&quot;$&quot;#,##0.00_);&quot;($&quot;#,##0.00\)"/>
    <numFmt numFmtId="180" formatCode="[$-409]d\-mmm\-yy;@"/>
    <numFmt numFmtId="181" formatCode="&quot;$&quot;#,##0_);[Red]\(&quot;$&quot;#,##0\)"/>
    <numFmt numFmtId="182" formatCode="_-* #,##0\ _F_-;\-* #,##0\ _F_-;_-* &quot;-&quot;\ _F_-;_-@_-"/>
    <numFmt numFmtId="183" formatCode="d&quot;. &quot;mmm&quot;. &quot;yyyy"/>
    <numFmt numFmtId="184" formatCode="&quot;$&quot;#,##0.00;[Red]\-&quot;$&quot;#,##0.00"/>
    <numFmt numFmtId="185" formatCode="[$-409]h:mm:ss\ AM/PM"/>
    <numFmt numFmtId="186" formatCode="&quot;Yes&quot;;&quot;Yes&quot;;&quot;No&quot;"/>
    <numFmt numFmtId="187" formatCode="_(* #.##0.00_);_(* \(#.##0.00\);_(* &quot;-&quot;??_);_(@_)"/>
    <numFmt numFmtId="188" formatCode="_(* #,##0.0000_);_(* \(#,##0.0000\);_(* \-??_);_(@_)"/>
    <numFmt numFmtId="189" formatCode="_(&quot;$&quot;* #,##0.00_);_(&quot;$&quot;* \(#,##0.00\);_(&quot;$&quot;* &quot;-&quot;??_);_(@_)"/>
    <numFmt numFmtId="190" formatCode="_(&quot;Rp&quot;* #,##0.00_);_(&quot;Rp&quot;* \(#,##0.00\);_(&quot;Rp&quot;* &quot;-&quot;??_);_(@_)"/>
    <numFmt numFmtId="191" formatCode="&quot;$&quot;#,##0\ ;\(&quot;$&quot;#,##0\)"/>
    <numFmt numFmtId="192" formatCode="_-* #,##0.00\ _F_-;\-* #,##0.00\ _F_-;_-* &quot;-&quot;??\ _F_-;_-@_-"/>
    <numFmt numFmtId="193" formatCode="_-* #,##0\ &quot;F&quot;_-;\-* #,##0\ &quot;F&quot;_-;_-* &quot;-&quot;\ &quot;F&quot;_-;_-@_-"/>
    <numFmt numFmtId="194" formatCode="_-* #,##0.00\ &quot;F&quot;_-;\-* #,##0.00\ &quot;F&quot;_-;_-* &quot;-&quot;??\ &quot;F&quot;_-;_-@_-"/>
    <numFmt numFmtId="195" formatCode="0.00_)"/>
    <numFmt numFmtId="196" formatCode="&quot;$&quot;#,##0.00_);[Red]\(&quot;$&quot;#,##0.00\)"/>
    <numFmt numFmtId="197" formatCode="[h]:mm"/>
    <numFmt numFmtId="198" formatCode="#,##0.000"/>
    <numFmt numFmtId="199" formatCode="[$-409]d\-mmm;@"/>
    <numFmt numFmtId="200" formatCode="0.000"/>
    <numFmt numFmtId="201" formatCode="h:mm;@"/>
    <numFmt numFmtId="202" formatCode="#,##0.000_ ;\-#,##0.000\ "/>
    <numFmt numFmtId="203" formatCode="[$-409]mmm\-yy;@"/>
    <numFmt numFmtId="204" formatCode="d\-mmm\-yy;@"/>
    <numFmt numFmtId="205" formatCode="[$-409]mmmm\-yy;@"/>
    <numFmt numFmtId="206" formatCode="[$-409]d\-mmm\-yyyy;@"/>
    <numFmt numFmtId="207" formatCode="#,##0.000000000000"/>
    <numFmt numFmtId="208" formatCode="[$-409]dd\-mmm;@"/>
  </numFmts>
  <fonts count="167">
    <font>
      <sz val="11"/>
      <color theme="1"/>
      <name val="Calibri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sto MT"/>
      <family val="1"/>
    </font>
    <font>
      <u/>
      <sz val="11"/>
      <color rgb="FF800080"/>
      <name val="Calibri"/>
      <family val="2"/>
      <scheme val="minor"/>
    </font>
    <font>
      <b/>
      <sz val="12"/>
      <color rgb="FF0070C0"/>
      <name val="Calibri"/>
      <family val="2"/>
    </font>
    <font>
      <sz val="9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6" tint="0.79992065187536243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rgb="FF333333"/>
      <name val="Arial"/>
      <family val="2"/>
    </font>
    <font>
      <sz val="11"/>
      <color theme="0"/>
      <name val="Calibri"/>
      <family val="2"/>
      <scheme val="minor"/>
    </font>
    <font>
      <b/>
      <sz val="12"/>
      <color rgb="FF0070C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rgb="FF0070C0"/>
      <name val="Calibri"/>
      <family val="2"/>
      <scheme val="minor"/>
    </font>
    <font>
      <b/>
      <sz val="12"/>
      <name val="Arial"/>
      <family val="2"/>
    </font>
    <font>
      <b/>
      <sz val="18"/>
      <color theme="1"/>
      <name val="Calibri"/>
      <family val="2"/>
      <scheme val="minor"/>
    </font>
    <font>
      <b/>
      <sz val="14"/>
      <name val="Arial"/>
      <family val="2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F0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b/>
      <sz val="16"/>
      <name val="Arial"/>
      <family val="2"/>
    </font>
    <font>
      <sz val="12"/>
      <name val="Arial"/>
      <family val="2"/>
    </font>
    <font>
      <b/>
      <sz val="12"/>
      <color rgb="FFFF0000"/>
      <name val="Arial"/>
      <family val="2"/>
    </font>
    <font>
      <sz val="12"/>
      <color rgb="FFFF0000"/>
      <name val="Arial"/>
      <family val="2"/>
    </font>
    <font>
      <b/>
      <sz val="12"/>
      <color rgb="FF00B0F0"/>
      <name val="Arial"/>
      <family val="2"/>
    </font>
    <font>
      <sz val="12"/>
      <color rgb="FF00B0F0"/>
      <name val="Arial"/>
      <family val="2"/>
    </font>
    <font>
      <sz val="12"/>
      <color theme="4" tint="-0.249977111117893"/>
      <name val="Arial"/>
      <family val="2"/>
    </font>
    <font>
      <sz val="12"/>
      <color rgb="FF0070C0"/>
      <name val="Arial"/>
      <family val="2"/>
    </font>
    <font>
      <b/>
      <sz val="12"/>
      <color rgb="FF0070C0"/>
      <name val="Arial"/>
      <family val="2"/>
    </font>
    <font>
      <b/>
      <sz val="16"/>
      <color rgb="FF0070C0"/>
      <name val="Arial"/>
      <family val="2"/>
    </font>
    <font>
      <b/>
      <sz val="14"/>
      <color rgb="FF0070C0"/>
      <name val="Arial"/>
      <family val="2"/>
    </font>
    <font>
      <sz val="8"/>
      <color theme="0"/>
      <name val="Arial"/>
      <family val="2"/>
    </font>
    <font>
      <sz val="10"/>
      <name val="Arial"/>
      <family val="2"/>
    </font>
    <font>
      <sz val="14"/>
      <name val="Arial"/>
      <family val="2"/>
    </font>
    <font>
      <sz val="12"/>
      <name val="¹ÙÅÁÃ¼"/>
      <charset val="129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b/>
      <sz val="10"/>
      <name val="Tms Rmn"/>
      <charset val="134"/>
    </font>
    <font>
      <sz val="12"/>
      <color theme="1"/>
      <name val="Times New Roman"/>
      <family val="1"/>
    </font>
    <font>
      <sz val="10"/>
      <name val="Arial Unicode MS"/>
      <family val="2"/>
    </font>
    <font>
      <sz val="6"/>
      <color indexed="24"/>
      <name val="Times New Roman"/>
      <family val="1"/>
    </font>
    <font>
      <b/>
      <sz val="11"/>
      <color indexed="62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2"/>
      <name val="Helv"/>
      <charset val="134"/>
    </font>
    <font>
      <b/>
      <sz val="10"/>
      <name val="Arial"/>
      <family val="2"/>
    </font>
    <font>
      <b/>
      <sz val="15"/>
      <color indexed="56"/>
      <name val="Calibri"/>
      <family val="2"/>
    </font>
    <font>
      <b/>
      <sz val="15"/>
      <color indexed="62"/>
      <name val="Calibri"/>
      <family val="2"/>
    </font>
    <font>
      <b/>
      <sz val="13"/>
      <color indexed="56"/>
      <name val="Calibri"/>
      <family val="2"/>
    </font>
    <font>
      <b/>
      <sz val="13"/>
      <color indexed="62"/>
      <name val="Calibri"/>
      <family val="2"/>
    </font>
    <font>
      <b/>
      <sz val="11"/>
      <color indexed="56"/>
      <name val="Calibri"/>
      <family val="2"/>
    </font>
    <font>
      <u/>
      <sz val="7.7"/>
      <color indexed="30"/>
      <name val="Calibri"/>
      <family val="2"/>
    </font>
    <font>
      <u/>
      <sz val="10"/>
      <color indexed="12"/>
      <name val="Arial"/>
      <family val="2"/>
    </font>
    <font>
      <u/>
      <sz val="11"/>
      <color indexed="3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8"/>
      <name val="Times New Roman"/>
      <family val="1"/>
    </font>
    <font>
      <sz val="11"/>
      <color indexed="60"/>
      <name val="Calibri"/>
      <family val="2"/>
    </font>
    <font>
      <b/>
      <i/>
      <sz val="16"/>
      <name val="Helv"/>
      <charset val="134"/>
    </font>
    <font>
      <sz val="11"/>
      <color rgb="FF333333"/>
      <name val="Calibri"/>
      <family val="2"/>
    </font>
    <font>
      <b/>
      <sz val="11"/>
      <color indexed="63"/>
      <name val="Calibri"/>
      <family val="2"/>
    </font>
    <font>
      <sz val="12"/>
      <color indexed="8"/>
      <name val="Times New Roman"/>
      <family val="1"/>
    </font>
    <font>
      <sz val="10"/>
      <name val="MS Sans Serif"/>
      <charset val="134"/>
    </font>
    <font>
      <b/>
      <sz val="11"/>
      <color indexed="8"/>
      <name val="Tahoma"/>
      <family val="2"/>
    </font>
    <font>
      <b/>
      <sz val="16"/>
      <color indexed="16"/>
      <name val="Arial"/>
      <family val="2"/>
    </font>
    <font>
      <sz val="8"/>
      <color indexed="8"/>
      <name val="Tahoma"/>
      <family val="2"/>
    </font>
    <font>
      <sz val="1"/>
      <color indexed="8"/>
      <name val="Arial"/>
      <family val="2"/>
    </font>
    <font>
      <sz val="8"/>
      <color indexed="10"/>
      <name val="Arial"/>
      <family val="2"/>
    </font>
    <font>
      <b/>
      <sz val="10"/>
      <color indexed="8"/>
      <name val="Tahoma"/>
      <family val="2"/>
    </font>
    <font>
      <sz val="8"/>
      <color indexed="8"/>
      <name val="Arial"/>
      <family val="2"/>
    </font>
    <font>
      <b/>
      <sz val="9"/>
      <color indexed="18"/>
      <name val="Arial"/>
      <family val="2"/>
    </font>
    <font>
      <sz val="10"/>
      <color indexed="8"/>
      <name val="Arial"/>
      <family val="2"/>
    </font>
    <font>
      <b/>
      <sz val="8"/>
      <color indexed="8"/>
      <name val="Arial"/>
      <family val="2"/>
    </font>
    <font>
      <b/>
      <sz val="18"/>
      <color indexed="56"/>
      <name val="Cambria"/>
      <family val="1"/>
    </font>
    <font>
      <b/>
      <sz val="18"/>
      <color indexed="62"/>
      <name val="Cambria"/>
      <family val="1"/>
    </font>
    <font>
      <b/>
      <sz val="11"/>
      <color indexed="8"/>
      <name val="Calibri"/>
      <family val="2"/>
    </font>
    <font>
      <sz val="10"/>
      <name val="Helv"/>
      <charset val="134"/>
    </font>
    <font>
      <sz val="11"/>
      <color indexed="10"/>
      <name val="Calibri"/>
      <family val="2"/>
    </font>
    <font>
      <sz val="12"/>
      <name val="Helv"/>
      <charset val="134"/>
    </font>
    <font>
      <b/>
      <vertAlign val="superscript"/>
      <sz val="12"/>
      <color rgb="FF0070C0"/>
      <name val="Calibri"/>
      <family val="2"/>
    </font>
    <font>
      <b/>
      <sz val="16"/>
      <color theme="1"/>
      <name val="Calibri"/>
      <family val="2"/>
      <scheme val="minor"/>
    </font>
    <font>
      <sz val="14"/>
      <name val="Arial"/>
      <family val="2"/>
      <charset val="1"/>
    </font>
    <font>
      <sz val="14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</fonts>
  <fills count="8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2065187536243"/>
        <bgColor indexed="64"/>
      </patternFill>
    </fill>
    <fill>
      <patternFill patternType="solid">
        <fgColor theme="7" tint="0.79992065187536243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89013336588644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34"/>
      </patternFill>
    </fill>
    <fill>
      <patternFill patternType="solid">
        <fgColor rgb="FF92D050"/>
        <bgColor indexed="9"/>
      </patternFill>
    </fill>
    <fill>
      <patternFill patternType="solid">
        <fgColor theme="2" tint="-0.24997711111789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29"/>
      </patternFill>
    </fill>
    <fill>
      <patternFill patternType="solid">
        <fgColor indexed="47"/>
        <bgColor indexed="22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27"/>
      </patternFill>
    </fill>
    <fill>
      <patternFill patternType="solid">
        <fgColor indexed="26"/>
        <bgColor indexed="9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2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41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31"/>
      </patternFill>
    </fill>
    <fill>
      <patternFill patternType="solid">
        <fgColor indexed="55"/>
        <bgColor indexed="22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45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49"/>
      </patternFill>
    </fill>
    <fill>
      <patternFill patternType="solid">
        <fgColor indexed="43"/>
        <bgColor indexed="26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13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21"/>
      </patternFill>
    </fill>
    <fill>
      <patternFill patternType="solid">
        <fgColor indexed="30"/>
        <bgColor indexed="62"/>
      </patternFill>
    </fill>
    <fill>
      <patternFill patternType="solid">
        <fgColor indexed="49"/>
        <bgColor indexed="40"/>
      </patternFill>
    </fill>
    <fill>
      <patternFill patternType="solid">
        <fgColor indexed="30"/>
        <bgColor indexed="64"/>
      </patternFill>
    </fill>
    <fill>
      <patternFill patternType="solid">
        <fgColor indexed="11"/>
        <bgColor indexed="17"/>
      </patternFill>
    </fill>
    <fill>
      <patternFill patternType="solid">
        <fgColor indexed="20"/>
        <bgColor indexed="36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51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56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0"/>
      </patternFill>
    </fill>
    <fill>
      <patternFill patternType="solid">
        <fgColor indexed="10"/>
        <bgColor indexed="53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21"/>
      </patternFill>
    </fill>
    <fill>
      <patternFill patternType="solid">
        <fgColor indexed="57"/>
        <bgColor indexed="54"/>
      </patternFill>
    </fill>
    <fill>
      <patternFill patternType="solid">
        <fgColor indexed="57"/>
        <bgColor indexed="64"/>
      </patternFill>
    </fill>
    <fill>
      <patternFill patternType="solid">
        <fgColor indexed="54"/>
        <bgColor indexed="23"/>
      </patternFill>
    </fill>
    <fill>
      <patternFill patternType="solid">
        <fgColor indexed="53"/>
        <bgColor indexed="52"/>
      </patternFill>
    </fill>
    <fill>
      <patternFill patternType="solid">
        <fgColor indexed="53"/>
        <bgColor indexed="10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31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23"/>
      </patternFill>
    </fill>
    <fill>
      <patternFill patternType="solid">
        <fgColor indexed="55"/>
        <bgColor indexed="64"/>
      </patternFill>
    </fill>
    <fill>
      <patternFill patternType="gray125">
        <fgColor indexed="8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</fills>
  <borders count="189">
    <border>
      <left/>
      <right/>
      <top/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hair">
        <color auto="1"/>
      </right>
      <top style="thick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ck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ck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ck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ck">
        <color auto="1"/>
      </left>
      <right style="hair">
        <color auto="1"/>
      </right>
      <top style="hair">
        <color auto="1"/>
      </top>
      <bottom style="thick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thick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thick">
        <color auto="1"/>
      </right>
      <top style="hair">
        <color auto="1"/>
      </top>
      <bottom/>
      <diagonal/>
    </border>
    <border>
      <left style="hair">
        <color auto="1"/>
      </left>
      <right style="thick">
        <color auto="1"/>
      </right>
      <top style="thick">
        <color auto="1"/>
      </top>
      <bottom style="hair">
        <color auto="1"/>
      </bottom>
      <diagonal/>
    </border>
    <border>
      <left style="hair">
        <color auto="1"/>
      </left>
      <right style="thick">
        <color auto="1"/>
      </right>
      <top style="hair">
        <color auto="1"/>
      </top>
      <bottom style="thick">
        <color auto="1"/>
      </bottom>
      <diagonal/>
    </border>
    <border>
      <left style="hair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auto="1"/>
      </left>
      <right style="hair">
        <color auto="1"/>
      </right>
      <top style="thick">
        <color auto="1"/>
      </top>
      <bottom style="thick">
        <color auto="1"/>
      </bottom>
      <diagonal/>
    </border>
    <border>
      <left style="hair">
        <color auto="1"/>
      </left>
      <right style="hair">
        <color auto="1"/>
      </right>
      <top style="thick">
        <color auto="1"/>
      </top>
      <bottom style="thick">
        <color auto="1"/>
      </bottom>
      <diagonal/>
    </border>
    <border>
      <left style="hair">
        <color auto="1"/>
      </left>
      <right/>
      <top style="thick">
        <color auto="1"/>
      </top>
      <bottom style="thick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hair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/>
      <right style="hair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 style="medium">
        <color auto="1"/>
      </right>
      <top/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/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dashed">
        <color auto="1"/>
      </left>
      <right style="thick">
        <color auto="1"/>
      </right>
      <top style="hair">
        <color auto="1"/>
      </top>
      <bottom style="hair">
        <color auto="1"/>
      </bottom>
      <diagonal/>
    </border>
    <border>
      <left style="dashed">
        <color auto="1"/>
      </left>
      <right style="thick">
        <color auto="1"/>
      </right>
      <top/>
      <bottom/>
      <diagonal/>
    </border>
    <border>
      <left style="dashed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 style="double">
        <color auto="1"/>
      </left>
      <right style="hair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hair">
        <color auto="1"/>
      </left>
      <right style="thick">
        <color auto="1"/>
      </right>
      <top/>
      <bottom style="hair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ck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double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 style="hair">
        <color auto="1"/>
      </left>
      <right/>
      <top style="thick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ck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hair">
        <color auto="1"/>
      </right>
      <top style="double">
        <color auto="1"/>
      </top>
      <bottom style="hair">
        <color auto="1"/>
      </bottom>
      <diagonal/>
    </border>
    <border>
      <left style="hair">
        <color auto="1"/>
      </left>
      <right/>
      <top style="double">
        <color auto="1"/>
      </top>
      <bottom style="hair">
        <color auto="1"/>
      </bottom>
      <diagonal/>
    </border>
    <border>
      <left style="dashed">
        <color auto="1"/>
      </left>
      <right style="dashed">
        <color auto="1"/>
      </right>
      <top style="double">
        <color auto="1"/>
      </top>
      <bottom style="hair">
        <color auto="1"/>
      </bottom>
      <diagonal/>
    </border>
    <border>
      <left/>
      <right style="hair">
        <color auto="1"/>
      </right>
      <top style="double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double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dashed">
        <color auto="1"/>
      </left>
      <right style="dashed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 style="thick">
        <color auto="1"/>
      </left>
      <right/>
      <top/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ck">
        <color auto="1"/>
      </left>
      <right/>
      <top style="double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ck">
        <color auto="1"/>
      </left>
      <right style="thin">
        <color auto="1"/>
      </right>
      <top style="thick">
        <color auto="1"/>
      </top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ck">
        <color auto="1"/>
      </bottom>
      <diagonal/>
    </border>
    <border>
      <left/>
      <right/>
      <top style="double">
        <color auto="1"/>
      </top>
      <bottom/>
      <diagonal/>
    </border>
    <border>
      <left/>
      <right/>
      <top style="double">
        <color indexed="8"/>
      </top>
      <bottom/>
      <diagonal/>
    </border>
    <border>
      <left/>
      <right/>
      <top/>
      <bottom style="double">
        <color auto="1"/>
      </bottom>
      <diagonal/>
    </border>
    <border>
      <left style="thick">
        <color auto="1"/>
      </left>
      <right style="thin">
        <color indexed="8"/>
      </right>
      <top style="thick">
        <color auto="1"/>
      </top>
      <bottom style="thick">
        <color auto="1"/>
      </bottom>
      <diagonal/>
    </border>
    <border>
      <left style="thin">
        <color indexed="8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dashed">
        <color auto="1"/>
      </right>
      <top style="thick">
        <color auto="1"/>
      </top>
      <bottom/>
      <diagonal/>
    </border>
    <border>
      <left style="dashed">
        <color auto="1"/>
      </left>
      <right style="dashed">
        <color auto="1"/>
      </right>
      <top style="thick">
        <color auto="1"/>
      </top>
      <bottom style="dashed">
        <color auto="1"/>
      </bottom>
      <diagonal/>
    </border>
    <border>
      <left style="thick">
        <color auto="1"/>
      </left>
      <right style="dashed">
        <color auto="1"/>
      </right>
      <top/>
      <bottom/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thick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ck">
        <color indexed="8"/>
      </left>
      <right style="thin">
        <color indexed="8"/>
      </right>
      <top style="thin">
        <color indexed="8"/>
      </top>
      <bottom style="thick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ck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indexed="8"/>
      </left>
      <right/>
      <top/>
      <bottom/>
      <diagonal/>
    </border>
    <border>
      <left style="thin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40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55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auto="1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double">
        <color indexed="8"/>
      </left>
      <right style="dashed">
        <color indexed="8"/>
      </right>
      <top style="double">
        <color indexed="8"/>
      </top>
      <bottom/>
      <diagonal/>
    </border>
    <border>
      <left style="dashed">
        <color indexed="8"/>
      </left>
      <right style="dashed">
        <color indexed="8"/>
      </right>
      <top style="double">
        <color indexed="8"/>
      </top>
      <bottom/>
      <diagonal/>
    </border>
    <border>
      <left style="dashed">
        <color indexed="8"/>
      </left>
      <right style="double">
        <color indexed="8"/>
      </right>
      <top style="double">
        <color indexed="8"/>
      </top>
      <bottom/>
      <diagonal/>
    </border>
    <border>
      <left style="dashed">
        <color auto="1"/>
      </left>
      <right style="dashed">
        <color auto="1"/>
      </right>
      <top style="double">
        <color auto="1"/>
      </top>
      <bottom/>
      <diagonal/>
    </border>
    <border>
      <left style="dashed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auto="1"/>
      </left>
      <right style="thin">
        <color indexed="8"/>
      </right>
      <top style="thick">
        <color auto="1"/>
      </top>
      <bottom/>
      <diagonal/>
    </border>
    <border>
      <left style="thin">
        <color indexed="8"/>
      </left>
      <right/>
      <top style="thick">
        <color auto="1"/>
      </top>
      <bottom/>
      <diagonal/>
    </border>
    <border>
      <left style="thin">
        <color auto="1"/>
      </left>
      <right style="thick">
        <color auto="1"/>
      </right>
      <top style="double">
        <color auto="1"/>
      </top>
      <bottom style="thin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 style="thin">
        <color auto="1"/>
      </left>
      <right style="thin">
        <color indexed="8"/>
      </right>
      <top style="hair">
        <color indexed="8"/>
      </top>
      <bottom style="thick">
        <color auto="1"/>
      </bottom>
      <diagonal/>
    </border>
    <border>
      <left/>
      <right/>
      <top style="hair">
        <color indexed="8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double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dashed">
        <color auto="1"/>
      </left>
      <right style="dashed">
        <color auto="1"/>
      </right>
      <top/>
      <bottom style="dashed">
        <color auto="1"/>
      </bottom>
      <diagonal/>
    </border>
    <border>
      <left style="thick">
        <color indexed="8"/>
      </left>
      <right style="thin">
        <color indexed="8"/>
      </right>
      <top style="thick">
        <color indexed="8"/>
      </top>
      <bottom style="thin">
        <color indexed="8"/>
      </bottom>
      <diagonal/>
    </border>
    <border>
      <left style="double">
        <color auto="1"/>
      </left>
      <right style="dashed">
        <color auto="1"/>
      </right>
      <top style="double">
        <color auto="1"/>
      </top>
      <bottom/>
      <diagonal/>
    </border>
    <border>
      <left/>
      <right style="thin">
        <color indexed="8"/>
      </right>
      <top/>
      <bottom style="hair">
        <color indexed="8"/>
      </bottom>
      <diagonal/>
    </border>
    <border>
      <left style="thin">
        <color indexed="8"/>
      </left>
      <right style="thin">
        <color indexed="8"/>
      </right>
      <top/>
      <bottom style="hair">
        <color indexed="8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</borders>
  <cellStyleXfs count="209">
    <xf numFmtId="0" fontId="0" fillId="0" borderId="0"/>
    <xf numFmtId="164" fontId="78" fillId="0" borderId="0" applyFont="0" applyFill="0" applyBorder="0" applyAlignment="0" applyProtection="0"/>
    <xf numFmtId="9" fontId="78" fillId="0" borderId="0" applyFont="0" applyFill="0" applyBorder="0" applyAlignment="0" applyProtection="0"/>
    <xf numFmtId="41" fontId="78" fillId="0" borderId="0" applyFont="0" applyFill="0" applyBorder="0" applyAlignment="0" applyProtection="0"/>
    <xf numFmtId="0" fontId="77" fillId="0" borderId="0" applyNumberFormat="0" applyFill="0" applyBorder="0" applyAlignment="0" applyProtection="0"/>
    <xf numFmtId="165" fontId="111" fillId="0" borderId="0">
      <protection locked="0"/>
    </xf>
    <xf numFmtId="9" fontId="113" fillId="0" borderId="0" applyFont="0" applyFill="0" applyBorder="0" applyAlignment="0" applyProtection="0"/>
    <xf numFmtId="0" fontId="114" fillId="21" borderId="0" applyNumberFormat="0" applyBorder="0" applyAlignment="0" applyProtection="0"/>
    <xf numFmtId="0" fontId="114" fillId="22" borderId="0" applyNumberFormat="0" applyBorder="0" applyAlignment="0" applyProtection="0"/>
    <xf numFmtId="0" fontId="114" fillId="23" borderId="0" applyNumberFormat="0" applyBorder="0" applyAlignment="0" applyProtection="0"/>
    <xf numFmtId="0" fontId="114" fillId="24" borderId="0" applyNumberFormat="0" applyBorder="0" applyAlignment="0" applyProtection="0"/>
    <xf numFmtId="0" fontId="114" fillId="25" borderId="0" applyNumberFormat="0" applyBorder="0" applyAlignment="0" applyProtection="0"/>
    <xf numFmtId="0" fontId="114" fillId="26" borderId="0" applyNumberFormat="0" applyBorder="0" applyAlignment="0" applyProtection="0"/>
    <xf numFmtId="0" fontId="114" fillId="27" borderId="0" applyNumberFormat="0" applyBorder="0" applyAlignment="0" applyProtection="0"/>
    <xf numFmtId="0" fontId="114" fillId="28" borderId="0" applyNumberFormat="0" applyBorder="0" applyAlignment="0" applyProtection="0"/>
    <xf numFmtId="0" fontId="114" fillId="29" borderId="0" applyNumberFormat="0" applyBorder="0" applyAlignment="0" applyProtection="0"/>
    <xf numFmtId="0" fontId="114" fillId="30" borderId="0" applyNumberFormat="0" applyBorder="0" applyAlignment="0" applyProtection="0"/>
    <xf numFmtId="0" fontId="114" fillId="31" borderId="0" applyNumberFormat="0" applyBorder="0" applyAlignment="0" applyProtection="0"/>
    <xf numFmtId="0" fontId="114" fillId="32" borderId="0" applyNumberFormat="0" applyBorder="0" applyAlignment="0" applyProtection="0"/>
    <xf numFmtId="0" fontId="114" fillId="33" borderId="0" applyNumberFormat="0" applyBorder="0" applyAlignment="0" applyProtection="0"/>
    <xf numFmtId="0" fontId="114" fillId="34" borderId="0" applyNumberFormat="0" applyBorder="0" applyAlignment="0" applyProtection="0"/>
    <xf numFmtId="0" fontId="114" fillId="35" borderId="0" applyNumberFormat="0" applyBorder="0" applyAlignment="0" applyProtection="0"/>
    <xf numFmtId="0" fontId="114" fillId="36" borderId="0" applyNumberFormat="0" applyBorder="0" applyAlignment="0" applyProtection="0"/>
    <xf numFmtId="0" fontId="114" fillId="37" borderId="0" applyNumberFormat="0" applyBorder="0" applyAlignment="0" applyProtection="0"/>
    <xf numFmtId="0" fontId="114" fillId="38" borderId="0" applyNumberFormat="0" applyBorder="0" applyAlignment="0" applyProtection="0"/>
    <xf numFmtId="0" fontId="114" fillId="39" borderId="0" applyNumberFormat="0" applyBorder="0" applyAlignment="0" applyProtection="0"/>
    <xf numFmtId="0" fontId="114" fillId="40" borderId="0" applyNumberFormat="0" applyBorder="0" applyAlignment="0" applyProtection="0"/>
    <xf numFmtId="0" fontId="114" fillId="41" borderId="0" applyNumberFormat="0" applyBorder="0" applyAlignment="0" applyProtection="0"/>
    <xf numFmtId="0" fontId="114" fillId="42" borderId="0" applyNumberFormat="0" applyBorder="0" applyAlignment="0" applyProtection="0"/>
    <xf numFmtId="0" fontId="114" fillId="43" borderId="0" applyNumberFormat="0" applyBorder="0" applyAlignment="0" applyProtection="0"/>
    <xf numFmtId="0" fontId="114" fillId="44" borderId="0" applyNumberFormat="0" applyBorder="0" applyAlignment="0" applyProtection="0"/>
    <xf numFmtId="0" fontId="115" fillId="45" borderId="0" applyNumberFormat="0" applyBorder="0" applyAlignment="0" applyProtection="0"/>
    <xf numFmtId="0" fontId="115" fillId="46" borderId="0" applyNumberFormat="0" applyBorder="0" applyAlignment="0" applyProtection="0"/>
    <xf numFmtId="0" fontId="115" fillId="47" borderId="0" applyNumberFormat="0" applyBorder="0" applyAlignment="0" applyProtection="0"/>
    <xf numFmtId="0" fontId="115" fillId="48" borderId="0" applyNumberFormat="0" applyBorder="0" applyAlignment="0" applyProtection="0"/>
    <xf numFmtId="0" fontId="115" fillId="38" borderId="0" applyNumberFormat="0" applyBorder="0" applyAlignment="0" applyProtection="0"/>
    <xf numFmtId="0" fontId="115" fillId="39" borderId="0" applyNumberFormat="0" applyBorder="0" applyAlignment="0" applyProtection="0"/>
    <xf numFmtId="0" fontId="115" fillId="40" borderId="0" applyNumberFormat="0" applyBorder="0" applyAlignment="0" applyProtection="0"/>
    <xf numFmtId="0" fontId="115" fillId="49" borderId="0" applyNumberFormat="0" applyBorder="0" applyAlignment="0" applyProtection="0"/>
    <xf numFmtId="0" fontId="115" fillId="41" borderId="0" applyNumberFormat="0" applyBorder="0" applyAlignment="0" applyProtection="0"/>
    <xf numFmtId="0" fontId="115" fillId="42" borderId="0" applyNumberFormat="0" applyBorder="0" applyAlignment="0" applyProtection="0"/>
    <xf numFmtId="0" fontId="115" fillId="50" borderId="0" applyNumberFormat="0" applyBorder="0" applyAlignment="0" applyProtection="0"/>
    <xf numFmtId="0" fontId="115" fillId="36" borderId="0" applyNumberFormat="0" applyBorder="0" applyAlignment="0" applyProtection="0"/>
    <xf numFmtId="0" fontId="115" fillId="51" borderId="0" applyNumberFormat="0" applyBorder="0" applyAlignment="0" applyProtection="0"/>
    <xf numFmtId="0" fontId="115" fillId="52" borderId="0" applyNumberFormat="0" applyBorder="0" applyAlignment="0" applyProtection="0"/>
    <xf numFmtId="0" fontId="115" fillId="53" borderId="0" applyNumberFormat="0" applyBorder="0" applyAlignment="0" applyProtection="0"/>
    <xf numFmtId="0" fontId="115" fillId="25" borderId="0" applyNumberFormat="0" applyBorder="0" applyAlignment="0" applyProtection="0"/>
    <xf numFmtId="0" fontId="115" fillId="54" borderId="0" applyNumberFormat="0" applyBorder="0" applyAlignment="0" applyProtection="0"/>
    <xf numFmtId="0" fontId="115" fillId="55" borderId="0" applyNumberFormat="0" applyBorder="0" applyAlignment="0" applyProtection="0"/>
    <xf numFmtId="0" fontId="115" fillId="56" borderId="0" applyNumberFormat="0" applyBorder="0" applyAlignment="0" applyProtection="0"/>
    <xf numFmtId="0" fontId="115" fillId="57" borderId="0" applyNumberFormat="0" applyBorder="0" applyAlignment="0" applyProtection="0"/>
    <xf numFmtId="0" fontId="115" fillId="58" borderId="0" applyNumberFormat="0" applyBorder="0" applyAlignment="0" applyProtection="0"/>
    <xf numFmtId="0" fontId="115" fillId="59" borderId="0" applyNumberFormat="0" applyBorder="0" applyAlignment="0" applyProtection="0"/>
    <xf numFmtId="0" fontId="115" fillId="60" borderId="0" applyNumberFormat="0" applyBorder="0" applyAlignment="0" applyProtection="0"/>
    <xf numFmtId="0" fontId="115" fillId="61" borderId="0" applyNumberFormat="0" applyBorder="0" applyAlignment="0" applyProtection="0"/>
    <xf numFmtId="0" fontId="115" fillId="62" borderId="0" applyNumberFormat="0" applyBorder="0" applyAlignment="0" applyProtection="0"/>
    <xf numFmtId="0" fontId="115" fillId="63" borderId="0" applyNumberFormat="0" applyBorder="0" applyAlignment="0" applyProtection="0"/>
    <xf numFmtId="0" fontId="115" fillId="64" borderId="0" applyNumberFormat="0" applyBorder="0" applyAlignment="0" applyProtection="0"/>
    <xf numFmtId="0" fontId="115" fillId="65" borderId="0" applyNumberFormat="0" applyBorder="0" applyAlignment="0" applyProtection="0"/>
    <xf numFmtId="0" fontId="115" fillId="66" borderId="0" applyNumberFormat="0" applyBorder="0" applyAlignment="0" applyProtection="0"/>
    <xf numFmtId="0" fontId="111" fillId="0" borderId="0" applyFont="0" applyFill="0" applyBorder="0" applyAlignment="0" applyProtection="0"/>
    <xf numFmtId="0" fontId="116" fillId="24" borderId="0" applyNumberFormat="0" applyBorder="0" applyAlignment="0" applyProtection="0"/>
    <xf numFmtId="0" fontId="116" fillId="26" borderId="0" applyNumberFormat="0" applyBorder="0" applyAlignment="0" applyProtection="0"/>
    <xf numFmtId="0" fontId="113" fillId="0" borderId="0"/>
    <xf numFmtId="0" fontId="117" fillId="67" borderId="133" applyNumberFormat="0" applyAlignment="0" applyProtection="0"/>
    <xf numFmtId="0" fontId="117" fillId="22" borderId="133" applyNumberFormat="0" applyAlignment="0" applyProtection="0"/>
    <xf numFmtId="0" fontId="117" fillId="68" borderId="133" applyNumberFormat="0" applyAlignment="0" applyProtection="0"/>
    <xf numFmtId="0" fontId="118" fillId="69" borderId="134" applyNumberFormat="0" applyAlignment="0" applyProtection="0"/>
    <xf numFmtId="0" fontId="118" fillId="36" borderId="134" applyNumberFormat="0" applyAlignment="0" applyProtection="0"/>
    <xf numFmtId="0" fontId="118" fillId="70" borderId="134" applyNumberFormat="0" applyAlignment="0" applyProtection="0"/>
    <xf numFmtId="0" fontId="119" fillId="0" borderId="0"/>
    <xf numFmtId="166" fontId="111" fillId="0" borderId="0" applyFill="0" applyBorder="0" applyAlignment="0" applyProtection="0"/>
    <xf numFmtId="41" fontId="114" fillId="0" borderId="0" applyFont="0" applyFill="0" applyBorder="0" applyAlignment="0" applyProtection="0"/>
    <xf numFmtId="167" fontId="111" fillId="0" borderId="0" applyFont="0" applyFill="0" applyBorder="0" applyAlignment="0" applyProtection="0"/>
    <xf numFmtId="166" fontId="111" fillId="0" borderId="0" applyFont="0" applyFill="0" applyBorder="0" applyAlignment="0" applyProtection="0"/>
    <xf numFmtId="166" fontId="78" fillId="0" borderId="0" applyFont="0" applyFill="0" applyBorder="0" applyAlignment="0" applyProtection="0"/>
    <xf numFmtId="166" fontId="114" fillId="0" borderId="0" applyFont="0" applyFill="0" applyBorder="0" applyAlignment="0" applyProtection="0"/>
    <xf numFmtId="168" fontId="111" fillId="0" borderId="0" applyFill="0" applyBorder="0" applyAlignment="0" applyProtection="0"/>
    <xf numFmtId="167" fontId="114" fillId="0" borderId="0" applyFont="0" applyFill="0" applyBorder="0" applyAlignment="0" applyProtection="0"/>
    <xf numFmtId="169" fontId="114" fillId="0" borderId="0" applyFill="0" applyBorder="0" applyAlignment="0" applyProtection="0"/>
    <xf numFmtId="43" fontId="114" fillId="0" borderId="0" applyFill="0" applyBorder="0" applyAlignment="0" applyProtection="0"/>
    <xf numFmtId="170" fontId="111" fillId="0" borderId="0" applyFont="0" applyFill="0" applyBorder="0" applyAlignment="0" applyProtection="0"/>
    <xf numFmtId="171" fontId="114" fillId="0" borderId="0" applyFont="0" applyFill="0" applyBorder="0" applyAlignment="0" applyProtection="0"/>
    <xf numFmtId="43" fontId="114" fillId="0" borderId="0" applyFont="0" applyFill="0" applyBorder="0" applyAlignment="0" applyProtection="0"/>
    <xf numFmtId="164" fontId="111" fillId="0" borderId="0" applyFont="0" applyFill="0" applyBorder="0" applyAlignment="0" applyProtection="0"/>
    <xf numFmtId="172" fontId="114" fillId="0" borderId="0" applyFill="0" applyBorder="0" applyAlignment="0" applyProtection="0"/>
    <xf numFmtId="173" fontId="114" fillId="0" borderId="0" applyFill="0" applyBorder="0" applyAlignment="0" applyProtection="0"/>
    <xf numFmtId="174" fontId="114" fillId="0" borderId="0" applyFont="0" applyFill="0" applyBorder="0" applyAlignment="0" applyProtection="0"/>
    <xf numFmtId="175" fontId="114" fillId="0" borderId="0" applyFont="0" applyFill="0" applyBorder="0" applyAlignment="0" applyProtection="0"/>
    <xf numFmtId="174" fontId="78" fillId="0" borderId="0" applyFont="0" applyFill="0" applyBorder="0" applyAlignment="0" applyProtection="0"/>
    <xf numFmtId="43" fontId="111" fillId="0" borderId="0" applyFont="0" applyFill="0" applyBorder="0" applyAlignment="0" applyProtection="0"/>
    <xf numFmtId="164" fontId="114" fillId="0" borderId="0" applyFont="0" applyFill="0" applyBorder="0" applyAlignment="0" applyProtection="0"/>
    <xf numFmtId="176" fontId="111" fillId="0" borderId="0" applyFont="0" applyFill="0" applyBorder="0" applyAlignment="0" applyProtection="0"/>
    <xf numFmtId="164" fontId="120" fillId="0" borderId="0" applyFont="0" applyFill="0" applyBorder="0" applyAlignment="0" applyProtection="0"/>
    <xf numFmtId="177" fontId="111" fillId="0" borderId="0" applyFont="0" applyFill="0" applyBorder="0" applyAlignment="0" applyProtection="0"/>
    <xf numFmtId="178" fontId="111" fillId="0" borderId="0" applyFont="0" applyFill="0" applyBorder="0" applyAlignment="0" applyProtection="0"/>
    <xf numFmtId="173" fontId="111" fillId="0" borderId="0" applyFill="0" applyBorder="0" applyAlignment="0" applyProtection="0"/>
    <xf numFmtId="168" fontId="114" fillId="0" borderId="0" applyFill="0" applyBorder="0" applyAlignment="0" applyProtection="0"/>
    <xf numFmtId="179" fontId="114" fillId="0" borderId="0" applyFill="0" applyBorder="0" applyAlignment="0" applyProtection="0"/>
    <xf numFmtId="44" fontId="121" fillId="0" borderId="0" applyFill="0" applyBorder="0" applyAlignment="0" applyProtection="0"/>
    <xf numFmtId="176" fontId="114" fillId="0" borderId="0" applyFont="0" applyFill="0" applyBorder="0" applyAlignment="0" applyProtection="0"/>
    <xf numFmtId="43" fontId="78" fillId="0" borderId="0" applyFont="0" applyFill="0" applyBorder="0" applyAlignment="0" applyProtection="0"/>
    <xf numFmtId="180" fontId="111" fillId="0" borderId="0" applyFont="0" applyFill="0" applyBorder="0" applyAlignment="0" applyProtection="0"/>
    <xf numFmtId="181" fontId="111" fillId="0" borderId="0" applyFont="0" applyFill="0" applyBorder="0" applyAlignment="0" applyProtection="0"/>
    <xf numFmtId="182" fontId="111" fillId="0" borderId="0" applyFont="0" applyFill="0" applyBorder="0" applyAlignment="0" applyProtection="0"/>
    <xf numFmtId="183" fontId="111" fillId="0" borderId="0" applyFont="0" applyFill="0" applyBorder="0" applyAlignment="0" applyProtection="0"/>
    <xf numFmtId="41" fontId="111" fillId="0" borderId="0" applyFont="0" applyFill="0" applyBorder="0" applyAlignment="0" applyProtection="0"/>
    <xf numFmtId="184" fontId="111" fillId="0" borderId="0" applyFont="0" applyFill="0" applyBorder="0" applyAlignment="0" applyProtection="0"/>
    <xf numFmtId="180" fontId="114" fillId="0" borderId="0" applyFont="0" applyFill="0" applyBorder="0" applyAlignment="0" applyProtection="0"/>
    <xf numFmtId="44" fontId="114" fillId="0" borderId="0" applyFill="0" applyBorder="0" applyAlignment="0" applyProtection="0"/>
    <xf numFmtId="185" fontId="114" fillId="0" borderId="0" applyFill="0" applyBorder="0" applyAlignment="0" applyProtection="0"/>
    <xf numFmtId="186" fontId="114" fillId="0" borderId="0" applyFill="0" applyBorder="0" applyAlignment="0" applyProtection="0"/>
    <xf numFmtId="187" fontId="114" fillId="0" borderId="0" applyFont="0" applyFill="0" applyBorder="0" applyAlignment="0" applyProtection="0"/>
    <xf numFmtId="0" fontId="114" fillId="0" borderId="0" applyFill="0" applyBorder="0" applyAlignment="0" applyProtection="0"/>
    <xf numFmtId="188" fontId="114" fillId="0" borderId="0" applyFill="0" applyBorder="0" applyAlignment="0" applyProtection="0"/>
    <xf numFmtId="41" fontId="114" fillId="0" borderId="0" applyFill="0" applyBorder="0" applyAlignment="0" applyProtection="0"/>
    <xf numFmtId="3" fontId="122" fillId="0" borderId="0" applyFont="0" applyFill="0" applyBorder="0" applyAlignment="0" applyProtection="0"/>
    <xf numFmtId="189" fontId="114" fillId="0" borderId="0" applyFont="0" applyFill="0" applyBorder="0" applyAlignment="0" applyProtection="0"/>
    <xf numFmtId="190" fontId="111" fillId="0" borderId="0" applyFont="0" applyFill="0" applyBorder="0" applyAlignment="0" applyProtection="0"/>
    <xf numFmtId="189" fontId="78" fillId="0" borderId="0" applyFont="0" applyFill="0" applyBorder="0" applyAlignment="0" applyProtection="0"/>
    <xf numFmtId="191" fontId="122" fillId="0" borderId="0" applyFont="0" applyFill="0" applyBorder="0" applyAlignment="0" applyProtection="0"/>
    <xf numFmtId="0" fontId="122" fillId="0" borderId="0" applyFont="0" applyFill="0" applyBorder="0" applyAlignment="0" applyProtection="0"/>
    <xf numFmtId="169" fontId="121" fillId="0" borderId="0" applyFill="0" applyBorder="0" applyAlignment="0" applyProtection="0"/>
    <xf numFmtId="0" fontId="123" fillId="0" borderId="135" applyNumberFormat="0" applyFill="0" applyAlignment="0" applyProtection="0"/>
    <xf numFmtId="0" fontId="124" fillId="0" borderId="0" applyNumberFormat="0" applyFill="0" applyBorder="0" applyAlignment="0" applyProtection="0"/>
    <xf numFmtId="2" fontId="122" fillId="0" borderId="0" applyFont="0" applyFill="0" applyBorder="0" applyAlignment="0" applyProtection="0"/>
    <xf numFmtId="0" fontId="125" fillId="27" borderId="0" applyNumberFormat="0" applyBorder="0" applyAlignment="0" applyProtection="0"/>
    <xf numFmtId="0" fontId="125" fillId="29" borderId="0" applyNumberFormat="0" applyBorder="0" applyAlignment="0" applyProtection="0"/>
    <xf numFmtId="38" fontId="126" fillId="68" borderId="0" applyNumberFormat="0" applyBorder="0" applyAlignment="0" applyProtection="0"/>
    <xf numFmtId="0" fontId="127" fillId="71" borderId="136"/>
    <xf numFmtId="0" fontId="92" fillId="0" borderId="137" applyNumberFormat="0" applyAlignment="0" applyProtection="0">
      <alignment horizontal="left" vertical="center"/>
    </xf>
    <xf numFmtId="0" fontId="92" fillId="0" borderId="30">
      <alignment horizontal="left" vertical="center"/>
    </xf>
    <xf numFmtId="0" fontId="128" fillId="72" borderId="138">
      <alignment vertical="center" wrapText="1"/>
    </xf>
    <xf numFmtId="0" fontId="129" fillId="0" borderId="139" applyNumberFormat="0" applyFill="0" applyAlignment="0" applyProtection="0"/>
    <xf numFmtId="0" fontId="130" fillId="0" borderId="140" applyNumberFormat="0" applyFill="0" applyAlignment="0" applyProtection="0"/>
    <xf numFmtId="0" fontId="131" fillId="0" borderId="141" applyNumberFormat="0" applyFill="0" applyAlignment="0" applyProtection="0"/>
    <xf numFmtId="0" fontId="132" fillId="0" borderId="142" applyNumberFormat="0" applyFill="0" applyAlignment="0" applyProtection="0"/>
    <xf numFmtId="0" fontId="133" fillId="0" borderId="143" applyNumberFormat="0" applyFill="0" applyAlignment="0" applyProtection="0"/>
    <xf numFmtId="0" fontId="123" fillId="0" borderId="144" applyNumberFormat="0" applyFill="0" applyAlignment="0" applyProtection="0"/>
    <xf numFmtId="0" fontId="133" fillId="0" borderId="0" applyNumberFormat="0" applyFill="0" applyBorder="0" applyAlignment="0" applyProtection="0"/>
    <xf numFmtId="0" fontId="123" fillId="0" borderId="0" applyNumberFormat="0" applyFill="0" applyBorder="0" applyAlignment="0" applyProtection="0"/>
    <xf numFmtId="0" fontId="134" fillId="0" borderId="0" applyNumberFormat="0" applyFill="0" applyBorder="0" applyAlignment="0" applyProtection="0"/>
    <xf numFmtId="0" fontId="135" fillId="0" borderId="0" applyNumberFormat="0" applyFill="0" applyBorder="0" applyAlignment="0" applyProtection="0"/>
    <xf numFmtId="0" fontId="136" fillId="0" borderId="0" applyNumberFormat="0" applyFill="0" applyBorder="0" applyAlignment="0" applyProtection="0"/>
    <xf numFmtId="10" fontId="126" fillId="73" borderId="41" applyNumberFormat="0" applyBorder="0" applyAlignment="0" applyProtection="0"/>
    <xf numFmtId="0" fontId="137" fillId="25" borderId="133" applyNumberFormat="0" applyAlignment="0" applyProtection="0"/>
    <xf numFmtId="0" fontId="137" fillId="34" borderId="133" applyNumberFormat="0" applyAlignment="0" applyProtection="0"/>
    <xf numFmtId="0" fontId="138" fillId="0" borderId="145" applyNumberFormat="0" applyFill="0" applyAlignment="0" applyProtection="0"/>
    <xf numFmtId="182" fontId="139" fillId="0" borderId="0" applyFont="0" applyFill="0" applyBorder="0" applyAlignment="0" applyProtection="0"/>
    <xf numFmtId="192" fontId="139" fillId="0" borderId="0" applyFont="0" applyFill="0" applyBorder="0" applyAlignment="0" applyProtection="0"/>
    <xf numFmtId="193" fontId="139" fillId="0" borderId="0" applyFont="0" applyFill="0" applyBorder="0" applyAlignment="0" applyProtection="0"/>
    <xf numFmtId="194" fontId="139" fillId="0" borderId="0" applyFont="0" applyFill="0" applyBorder="0" applyAlignment="0" applyProtection="0"/>
    <xf numFmtId="0" fontId="140" fillId="41" borderId="0" applyNumberFormat="0" applyBorder="0" applyAlignment="0" applyProtection="0"/>
    <xf numFmtId="0" fontId="140" fillId="72" borderId="0" applyNumberFormat="0" applyBorder="0" applyAlignment="0" applyProtection="0"/>
    <xf numFmtId="195" fontId="141" fillId="0" borderId="0"/>
    <xf numFmtId="0" fontId="78" fillId="0" borderId="0"/>
    <xf numFmtId="0" fontId="142" fillId="0" borderId="0">
      <alignment vertical="center"/>
    </xf>
    <xf numFmtId="0" fontId="111" fillId="0" borderId="0"/>
    <xf numFmtId="0" fontId="114" fillId="0" borderId="0"/>
    <xf numFmtId="0" fontId="114" fillId="0" borderId="0">
      <protection locked="0"/>
    </xf>
    <xf numFmtId="0" fontId="111" fillId="0" borderId="0"/>
    <xf numFmtId="0" fontId="114" fillId="0" borderId="0"/>
    <xf numFmtId="0" fontId="78" fillId="0" borderId="0"/>
    <xf numFmtId="0" fontId="114" fillId="28" borderId="146" applyNumberFormat="0" applyAlignment="0" applyProtection="0"/>
    <xf numFmtId="0" fontId="111" fillId="28" borderId="147" applyNumberFormat="0" applyAlignment="0" applyProtection="0"/>
    <xf numFmtId="0" fontId="114" fillId="73" borderId="146" applyNumberFormat="0" applyFont="0" applyAlignment="0" applyProtection="0"/>
    <xf numFmtId="0" fontId="111" fillId="28" borderId="146" applyNumberFormat="0" applyAlignment="0" applyProtection="0"/>
    <xf numFmtId="0" fontId="111" fillId="73" borderId="146" applyNumberFormat="0" applyFont="0" applyAlignment="0" applyProtection="0"/>
    <xf numFmtId="0" fontId="143" fillId="67" borderId="148" applyNumberFormat="0" applyAlignment="0" applyProtection="0"/>
    <xf numFmtId="0" fontId="143" fillId="22" borderId="148" applyNumberFormat="0" applyAlignment="0" applyProtection="0"/>
    <xf numFmtId="0" fontId="143" fillId="68" borderId="148" applyNumberFormat="0" applyAlignment="0" applyProtection="0"/>
    <xf numFmtId="10" fontId="111" fillId="0" borderId="0" applyFont="0" applyFill="0" applyBorder="0" applyAlignment="0" applyProtection="0"/>
    <xf numFmtId="9" fontId="114" fillId="0" borderId="0" applyFont="0" applyFill="0" applyBorder="0" applyAlignment="0" applyProtection="0"/>
    <xf numFmtId="9" fontId="111" fillId="0" borderId="0" applyFont="0" applyFill="0" applyBorder="0" applyAlignment="0" applyProtection="0"/>
    <xf numFmtId="9" fontId="111" fillId="0" borderId="0" applyFill="0" applyBorder="0" applyAlignment="0" applyProtection="0"/>
    <xf numFmtId="9" fontId="114" fillId="0" borderId="0" applyFill="0" applyBorder="0" applyAlignment="0" applyProtection="0"/>
    <xf numFmtId="9" fontId="144" fillId="0" borderId="0" applyFont="0" applyFill="0" applyBorder="0" applyAlignment="0" applyProtection="0"/>
    <xf numFmtId="9" fontId="145" fillId="0" borderId="149" applyNumberFormat="0" applyBorder="0"/>
    <xf numFmtId="0" fontId="146" fillId="0" borderId="0">
      <alignment horizontal="center" vertical="top"/>
    </xf>
    <xf numFmtId="4" fontId="146" fillId="0" borderId="0">
      <alignment horizontal="center" vertical="top"/>
    </xf>
    <xf numFmtId="0" fontId="147" fillId="0" borderId="0">
      <alignment horizontal="center" vertical="top"/>
    </xf>
    <xf numFmtId="4" fontId="147" fillId="0" borderId="0">
      <alignment horizontal="center" vertical="top"/>
    </xf>
    <xf numFmtId="0" fontId="148" fillId="0" borderId="0">
      <alignment horizontal="center" vertical="top"/>
    </xf>
    <xf numFmtId="0" fontId="149" fillId="0" borderId="0">
      <alignment horizontal="left" vertical="top"/>
    </xf>
    <xf numFmtId="0" fontId="148" fillId="0" borderId="0">
      <alignment horizontal="left" vertical="top"/>
    </xf>
    <xf numFmtId="4" fontId="148" fillId="0" borderId="0">
      <alignment horizontal="right" vertical="top"/>
    </xf>
    <xf numFmtId="4" fontId="150" fillId="0" borderId="0">
      <alignment horizontal="right" vertical="top"/>
    </xf>
    <xf numFmtId="0" fontId="151" fillId="0" borderId="0">
      <alignment horizontal="center" vertical="top"/>
    </xf>
    <xf numFmtId="4" fontId="151" fillId="0" borderId="0">
      <alignment horizontal="center" vertical="top"/>
    </xf>
    <xf numFmtId="4" fontId="152" fillId="0" borderId="0">
      <alignment horizontal="right" vertical="top"/>
    </xf>
    <xf numFmtId="0" fontId="153" fillId="0" borderId="0">
      <alignment horizontal="center" vertical="top"/>
    </xf>
    <xf numFmtId="4" fontId="153" fillId="0" borderId="0">
      <alignment horizontal="center" vertical="top"/>
    </xf>
    <xf numFmtId="0" fontId="154" fillId="0" borderId="0">
      <alignment horizontal="left" vertical="top"/>
    </xf>
    <xf numFmtId="0" fontId="155" fillId="0" borderId="0">
      <alignment horizontal="left" vertical="top"/>
    </xf>
    <xf numFmtId="4" fontId="148" fillId="0" borderId="0">
      <alignment horizontal="center" vertical="top"/>
    </xf>
    <xf numFmtId="4" fontId="155" fillId="0" borderId="0">
      <alignment horizontal="right" vertical="top"/>
    </xf>
    <xf numFmtId="4" fontId="148" fillId="0" borderId="0">
      <alignment horizontal="left" vertical="top"/>
    </xf>
    <xf numFmtId="0" fontId="152" fillId="0" borderId="0">
      <alignment horizontal="left" vertical="top"/>
    </xf>
    <xf numFmtId="3" fontId="111" fillId="0" borderId="41" applyNumberFormat="0" applyFont="0" applyFill="0" applyAlignment="0" applyProtection="0">
      <alignment vertical="center"/>
    </xf>
    <xf numFmtId="0" fontId="156" fillId="0" borderId="0" applyNumberFormat="0" applyFill="0" applyBorder="0" applyAlignment="0" applyProtection="0"/>
    <xf numFmtId="0" fontId="157" fillId="0" borderId="0" applyNumberFormat="0" applyFill="0" applyBorder="0" applyAlignment="0" applyProtection="0"/>
    <xf numFmtId="0" fontId="158" fillId="0" borderId="150" applyNumberFormat="0" applyFill="0" applyAlignment="0" applyProtection="0"/>
    <xf numFmtId="0" fontId="158" fillId="0" borderId="151" applyNumberFormat="0" applyFill="0" applyAlignment="0" applyProtection="0"/>
    <xf numFmtId="4" fontId="159" fillId="0" borderId="0" applyFont="0" applyFill="0" applyBorder="0" applyAlignment="0" applyProtection="0"/>
    <xf numFmtId="196" fontId="159" fillId="0" borderId="0" applyFont="0" applyFill="0" applyBorder="0" applyAlignment="0" applyProtection="0"/>
    <xf numFmtId="0" fontId="160" fillId="0" borderId="0" applyNumberFormat="0" applyFill="0" applyBorder="0" applyAlignment="0" applyProtection="0"/>
    <xf numFmtId="0" fontId="161" fillId="0" borderId="152"/>
    <xf numFmtId="0" fontId="54" fillId="0" borderId="0"/>
    <xf numFmtId="41" fontId="54" fillId="0" borderId="0" applyFont="0" applyFill="0" applyBorder="0" applyAlignment="0" applyProtection="0"/>
  </cellStyleXfs>
  <cellXfs count="1038">
    <xf numFmtId="0" fontId="0" fillId="0" borderId="0" xfId="0"/>
    <xf numFmtId="0" fontId="0" fillId="0" borderId="0" xfId="0" applyAlignment="1">
      <alignment vertical="center"/>
    </xf>
    <xf numFmtId="0" fontId="74" fillId="0" borderId="0" xfId="0" applyFont="1" applyAlignment="1">
      <alignment vertical="center"/>
    </xf>
    <xf numFmtId="0" fontId="75" fillId="0" borderId="0" xfId="0" applyFont="1" applyAlignment="1">
      <alignment vertical="center"/>
    </xf>
    <xf numFmtId="16" fontId="74" fillId="0" borderId="1" xfId="0" applyNumberFormat="1" applyFont="1" applyBorder="1" applyAlignment="1">
      <alignment vertical="center"/>
    </xf>
    <xf numFmtId="0" fontId="75" fillId="0" borderId="5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6" fontId="0" fillId="0" borderId="7" xfId="0" applyNumberFormat="1" applyBorder="1" applyAlignment="1">
      <alignment horizontal="center" vertical="center"/>
    </xf>
    <xf numFmtId="16" fontId="0" fillId="0" borderId="8" xfId="0" applyNumberFormat="1" applyBorder="1" applyAlignment="1">
      <alignment horizontal="center" vertical="center"/>
    </xf>
    <xf numFmtId="20" fontId="0" fillId="0" borderId="8" xfId="0" applyNumberFormat="1" applyBorder="1" applyAlignment="1">
      <alignment vertical="center"/>
    </xf>
    <xf numFmtId="197" fontId="0" fillId="0" borderId="8" xfId="0" applyNumberFormat="1" applyBorder="1" applyAlignment="1">
      <alignment horizontal="center" vertical="center"/>
    </xf>
    <xf numFmtId="4" fontId="0" fillId="0" borderId="8" xfId="0" applyNumberFormat="1" applyBorder="1" applyAlignment="1">
      <alignment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6" fontId="0" fillId="0" borderId="11" xfId="0" applyNumberFormat="1" applyBorder="1" applyAlignment="1">
      <alignment horizontal="center" vertical="center"/>
    </xf>
    <xf numFmtId="0" fontId="0" fillId="0" borderId="11" xfId="0" applyBorder="1" applyAlignment="1">
      <alignment vertical="center"/>
    </xf>
    <xf numFmtId="4" fontId="0" fillId="0" borderId="11" xfId="0" applyNumberFormat="1" applyBorder="1" applyAlignment="1">
      <alignment vertical="center"/>
    </xf>
    <xf numFmtId="0" fontId="76" fillId="2" borderId="6" xfId="0" applyFont="1" applyFill="1" applyBorder="1" applyAlignment="1">
      <alignment vertical="center"/>
    </xf>
    <xf numFmtId="0" fontId="76" fillId="2" borderId="7" xfId="0" applyFont="1" applyFill="1" applyBorder="1" applyAlignment="1">
      <alignment horizontal="center" vertical="center"/>
    </xf>
    <xf numFmtId="197" fontId="76" fillId="2" borderId="7" xfId="0" applyNumberFormat="1" applyFont="1" applyFill="1" applyBorder="1" applyAlignment="1">
      <alignment horizontal="center" vertical="center"/>
    </xf>
    <xf numFmtId="4" fontId="76" fillId="2" borderId="7" xfId="0" applyNumberFormat="1" applyFont="1" applyFill="1" applyBorder="1" applyAlignment="1">
      <alignment horizontal="right" vertical="center"/>
    </xf>
    <xf numFmtId="0" fontId="76" fillId="2" borderId="12" xfId="0" applyFont="1" applyFill="1" applyBorder="1" applyAlignment="1">
      <alignment vertical="center"/>
    </xf>
    <xf numFmtId="0" fontId="76" fillId="2" borderId="13" xfId="0" applyFont="1" applyFill="1" applyBorder="1" applyAlignment="1">
      <alignment horizontal="center" vertical="center"/>
    </xf>
    <xf numFmtId="197" fontId="76" fillId="2" borderId="13" xfId="0" applyNumberFormat="1" applyFont="1" applyFill="1" applyBorder="1" applyAlignment="1">
      <alignment horizontal="center" vertical="center"/>
    </xf>
    <xf numFmtId="4" fontId="76" fillId="2" borderId="13" xfId="0" applyNumberFormat="1" applyFont="1" applyFill="1" applyBorder="1" applyAlignment="1">
      <alignment horizontal="right" vertical="center"/>
    </xf>
    <xf numFmtId="0" fontId="77" fillId="3" borderId="14" xfId="4" applyFill="1" applyBorder="1" applyAlignment="1">
      <alignment horizontal="center" vertical="center"/>
    </xf>
    <xf numFmtId="1" fontId="74" fillId="0" borderId="0" xfId="0" applyNumberFormat="1" applyFont="1" applyAlignment="1">
      <alignment vertical="center"/>
    </xf>
    <xf numFmtId="4" fontId="0" fillId="0" borderId="17" xfId="0" applyNumberFormat="1" applyBorder="1" applyAlignment="1">
      <alignment vertical="center"/>
    </xf>
    <xf numFmtId="0" fontId="78" fillId="0" borderId="18" xfId="0" applyFont="1" applyBorder="1" applyAlignment="1">
      <alignment vertical="center"/>
    </xf>
    <xf numFmtId="1" fontId="0" fillId="0" borderId="0" xfId="0" applyNumberFormat="1" applyAlignment="1">
      <alignment vertical="center"/>
    </xf>
    <xf numFmtId="4" fontId="0" fillId="0" borderId="19" xfId="0" applyNumberFormat="1" applyBorder="1" applyAlignment="1">
      <alignment vertical="center"/>
    </xf>
    <xf numFmtId="0" fontId="0" fillId="0" borderId="20" xfId="0" applyBorder="1" applyAlignment="1">
      <alignment vertical="center"/>
    </xf>
    <xf numFmtId="4" fontId="76" fillId="2" borderId="7" xfId="3" applyNumberFormat="1" applyFont="1" applyFill="1" applyBorder="1" applyAlignment="1">
      <alignment horizontal="right" vertical="center"/>
    </xf>
    <xf numFmtId="0" fontId="76" fillId="2" borderId="21" xfId="0" applyFont="1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/>
    </xf>
    <xf numFmtId="198" fontId="0" fillId="0" borderId="0" xfId="0" applyNumberFormat="1" applyAlignment="1">
      <alignment vertical="center"/>
    </xf>
    <xf numFmtId="198" fontId="74" fillId="0" borderId="0" xfId="0" applyNumberFormat="1" applyFont="1" applyAlignment="1">
      <alignment vertical="center"/>
    </xf>
    <xf numFmtId="198" fontId="75" fillId="0" borderId="5" xfId="0" applyNumberFormat="1" applyFont="1" applyBorder="1" applyAlignment="1">
      <alignment horizontal="center" vertical="center"/>
    </xf>
    <xf numFmtId="198" fontId="0" fillId="0" borderId="8" xfId="0" applyNumberFormat="1" applyBorder="1" applyAlignment="1">
      <alignment vertical="center"/>
    </xf>
    <xf numFmtId="198" fontId="0" fillId="0" borderId="11" xfId="0" applyNumberFormat="1" applyBorder="1" applyAlignment="1">
      <alignment vertical="center"/>
    </xf>
    <xf numFmtId="0" fontId="78" fillId="0" borderId="23" xfId="0" applyFont="1" applyBorder="1" applyAlignment="1">
      <alignment vertical="center"/>
    </xf>
    <xf numFmtId="199" fontId="0" fillId="0" borderId="0" xfId="0" applyNumberFormat="1" applyAlignment="1">
      <alignment horizontal="center" vertical="center"/>
    </xf>
    <xf numFmtId="4" fontId="0" fillId="0" borderId="0" xfId="0" applyNumberFormat="1" applyAlignment="1">
      <alignment vertical="center"/>
    </xf>
    <xf numFmtId="199" fontId="74" fillId="0" borderId="0" xfId="0" applyNumberFormat="1" applyFont="1" applyAlignment="1">
      <alignment horizontal="center" vertical="center"/>
    </xf>
    <xf numFmtId="0" fontId="74" fillId="0" borderId="0" xfId="0" applyFont="1" applyAlignment="1">
      <alignment horizontal="center" vertical="center"/>
    </xf>
    <xf numFmtId="0" fontId="75" fillId="0" borderId="25" xfId="0" applyFont="1" applyBorder="1" applyAlignment="1">
      <alignment horizontal="center" vertical="center"/>
    </xf>
    <xf numFmtId="199" fontId="75" fillId="0" borderId="5" xfId="0" applyNumberFormat="1" applyFont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16" fontId="0" fillId="4" borderId="8" xfId="0" applyNumberFormat="1" applyFill="1" applyBorder="1" applyAlignment="1">
      <alignment horizontal="center" vertical="center"/>
    </xf>
    <xf numFmtId="0" fontId="79" fillId="4" borderId="8" xfId="0" applyFont="1" applyFill="1" applyBorder="1" applyAlignment="1">
      <alignment horizontal="center" vertical="center"/>
    </xf>
    <xf numFmtId="1" fontId="79" fillId="4" borderId="11" xfId="0" applyNumberFormat="1" applyFont="1" applyFill="1" applyBorder="1" applyAlignment="1">
      <alignment horizontal="center" vertical="center"/>
    </xf>
    <xf numFmtId="199" fontId="79" fillId="4" borderId="11" xfId="0" applyNumberFormat="1" applyFont="1" applyFill="1" applyBorder="1" applyAlignment="1">
      <alignment horizontal="center" vertical="center"/>
    </xf>
    <xf numFmtId="20" fontId="79" fillId="4" borderId="19" xfId="0" applyNumberFormat="1" applyFont="1" applyFill="1" applyBorder="1" applyAlignment="1">
      <alignment horizontal="center" vertical="center"/>
    </xf>
    <xf numFmtId="199" fontId="79" fillId="4" borderId="19" xfId="0" applyNumberFormat="1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99" fontId="0" fillId="0" borderId="11" xfId="0" applyNumberFormat="1" applyBorder="1" applyAlignment="1">
      <alignment horizontal="center" vertical="center"/>
    </xf>
    <xf numFmtId="20" fontId="0" fillId="0" borderId="19" xfId="0" applyNumberFormat="1" applyBorder="1" applyAlignment="1">
      <alignment vertical="center"/>
    </xf>
    <xf numFmtId="0" fontId="76" fillId="2" borderId="31" xfId="0" applyFont="1" applyFill="1" applyBorder="1" applyAlignment="1">
      <alignment vertical="center"/>
    </xf>
    <xf numFmtId="0" fontId="0" fillId="2" borderId="32" xfId="0" applyFill="1" applyBorder="1" applyAlignment="1">
      <alignment vertical="center"/>
    </xf>
    <xf numFmtId="199" fontId="0" fillId="2" borderId="32" xfId="0" applyNumberFormat="1" applyFill="1" applyBorder="1" applyAlignment="1">
      <alignment horizontal="center" vertical="center"/>
    </xf>
    <xf numFmtId="20" fontId="0" fillId="2" borderId="33" xfId="0" applyNumberFormat="1" applyFill="1" applyBorder="1" applyAlignment="1">
      <alignment vertical="center"/>
    </xf>
    <xf numFmtId="4" fontId="74" fillId="0" borderId="0" xfId="0" applyNumberFormat="1" applyFont="1" applyAlignment="1">
      <alignment vertical="center"/>
    </xf>
    <xf numFmtId="4" fontId="77" fillId="3" borderId="14" xfId="4" applyNumberFormat="1" applyFill="1" applyBorder="1" applyAlignment="1">
      <alignment horizontal="center" vertical="center"/>
    </xf>
    <xf numFmtId="1" fontId="75" fillId="0" borderId="5" xfId="0" applyNumberFormat="1" applyFont="1" applyBorder="1" applyAlignment="1">
      <alignment horizontal="center" vertical="center"/>
    </xf>
    <xf numFmtId="4" fontId="75" fillId="0" borderId="36" xfId="0" applyNumberFormat="1" applyFont="1" applyBorder="1" applyAlignment="1">
      <alignment horizontal="center" vertical="center"/>
    </xf>
    <xf numFmtId="1" fontId="79" fillId="4" borderId="19" xfId="0" applyNumberFormat="1" applyFont="1" applyFill="1" applyBorder="1" applyAlignment="1">
      <alignment horizontal="center" vertical="center"/>
    </xf>
    <xf numFmtId="0" fontId="79" fillId="4" borderId="19" xfId="0" applyFont="1" applyFill="1" applyBorder="1" applyAlignment="1">
      <alignment horizontal="center" vertical="center"/>
    </xf>
    <xf numFmtId="4" fontId="79" fillId="4" borderId="19" xfId="0" applyNumberFormat="1" applyFont="1" applyFill="1" applyBorder="1" applyAlignment="1">
      <alignment vertical="center"/>
    </xf>
    <xf numFmtId="0" fontId="79" fillId="4" borderId="11" xfId="0" applyFont="1" applyFill="1" applyBorder="1" applyAlignment="1">
      <alignment horizontal="center" vertical="center"/>
    </xf>
    <xf numFmtId="0" fontId="80" fillId="0" borderId="18" xfId="0" applyFont="1" applyBorder="1" applyAlignment="1">
      <alignment vertical="center"/>
    </xf>
    <xf numFmtId="1" fontId="0" fillId="0" borderId="19" xfId="0" applyNumberFormat="1" applyBorder="1" applyAlignment="1">
      <alignment vertical="center"/>
    </xf>
    <xf numFmtId="1" fontId="0" fillId="2" borderId="33" xfId="0" applyNumberFormat="1" applyFill="1" applyBorder="1" applyAlignment="1">
      <alignment vertical="center"/>
    </xf>
    <xf numFmtId="4" fontId="76" fillId="2" borderId="33" xfId="3" applyNumberFormat="1" applyFont="1" applyFill="1" applyBorder="1" applyAlignment="1">
      <alignment horizontal="right" vertical="center"/>
    </xf>
    <xf numFmtId="0" fontId="0" fillId="2" borderId="37" xfId="0" applyFill="1" applyBorder="1" applyAlignment="1">
      <alignment vertical="center"/>
    </xf>
    <xf numFmtId="4" fontId="78" fillId="0" borderId="0" xfId="0" applyNumberFormat="1" applyFont="1" applyAlignment="1">
      <alignment vertical="center"/>
    </xf>
    <xf numFmtId="2" fontId="0" fillId="0" borderId="0" xfId="0" applyNumberFormat="1" applyAlignment="1">
      <alignment vertical="center"/>
    </xf>
    <xf numFmtId="16" fontId="74" fillId="0" borderId="0" xfId="0" applyNumberFormat="1" applyFont="1" applyAlignment="1">
      <alignment vertical="center"/>
    </xf>
    <xf numFmtId="0" fontId="75" fillId="0" borderId="38" xfId="0" applyFont="1" applyBorder="1" applyAlignment="1">
      <alignment horizontal="center" vertical="center"/>
    </xf>
    <xf numFmtId="0" fontId="75" fillId="0" borderId="0" xfId="0" applyFont="1" applyAlignment="1">
      <alignment horizontal="center" vertical="center"/>
    </xf>
    <xf numFmtId="199" fontId="75" fillId="0" borderId="0" xfId="0" applyNumberFormat="1" applyFont="1" applyAlignment="1">
      <alignment horizontal="center" vertical="center"/>
    </xf>
    <xf numFmtId="20" fontId="79" fillId="4" borderId="19" xfId="0" applyNumberFormat="1" applyFont="1" applyFill="1" applyBorder="1" applyAlignment="1">
      <alignment horizontal="right" vertical="center"/>
    </xf>
    <xf numFmtId="20" fontId="79" fillId="4" borderId="17" xfId="0" applyNumberFormat="1" applyFont="1" applyFill="1" applyBorder="1" applyAlignment="1">
      <alignment vertical="center"/>
    </xf>
    <xf numFmtId="1" fontId="75" fillId="0" borderId="0" xfId="0" applyNumberFormat="1" applyFont="1" applyAlignment="1">
      <alignment horizontal="center" vertical="center"/>
    </xf>
    <xf numFmtId="4" fontId="75" fillId="0" borderId="0" xfId="0" applyNumberFormat="1" applyFont="1" applyAlignment="1">
      <alignment horizontal="center" vertical="center"/>
    </xf>
    <xf numFmtId="0" fontId="79" fillId="4" borderId="19" xfId="0" applyFont="1" applyFill="1" applyBorder="1" applyAlignment="1">
      <alignment horizontal="right" vertical="center"/>
    </xf>
    <xf numFmtId="20" fontId="79" fillId="4" borderId="19" xfId="0" applyNumberFormat="1" applyFont="1" applyFill="1" applyBorder="1" applyAlignment="1">
      <alignment vertical="center"/>
    </xf>
    <xf numFmtId="0" fontId="79" fillId="4" borderId="19" xfId="0" applyFont="1" applyFill="1" applyBorder="1" applyAlignment="1">
      <alignment vertical="center"/>
    </xf>
    <xf numFmtId="1" fontId="79" fillId="4" borderId="19" xfId="0" applyNumberFormat="1" applyFont="1" applyFill="1" applyBorder="1" applyAlignment="1">
      <alignment horizontal="right" vertical="center"/>
    </xf>
    <xf numFmtId="0" fontId="75" fillId="0" borderId="39" xfId="0" applyFont="1" applyBorder="1" applyAlignment="1">
      <alignment horizontal="center" vertical="center"/>
    </xf>
    <xf numFmtId="16" fontId="0" fillId="4" borderId="11" xfId="0" applyNumberFormat="1" applyFill="1" applyBorder="1" applyAlignment="1">
      <alignment horizontal="center" vertical="center"/>
    </xf>
    <xf numFmtId="199" fontId="0" fillId="0" borderId="0" xfId="0" applyNumberFormat="1" applyAlignment="1">
      <alignment vertical="center"/>
    </xf>
    <xf numFmtId="199" fontId="74" fillId="0" borderId="0" xfId="0" applyNumberFormat="1" applyFont="1" applyAlignment="1">
      <alignment vertical="center"/>
    </xf>
    <xf numFmtId="199" fontId="0" fillId="2" borderId="32" xfId="0" applyNumberFormat="1" applyFill="1" applyBorder="1" applyAlignment="1">
      <alignment vertical="center"/>
    </xf>
    <xf numFmtId="4" fontId="79" fillId="4" borderId="19" xfId="0" applyNumberFormat="1" applyFont="1" applyFill="1" applyBorder="1" applyAlignment="1">
      <alignment horizontal="center" vertical="center"/>
    </xf>
    <xf numFmtId="0" fontId="78" fillId="0" borderId="20" xfId="0" applyFont="1" applyBorder="1" applyAlignment="1">
      <alignment vertical="center"/>
    </xf>
    <xf numFmtId="4" fontId="79" fillId="4" borderId="11" xfId="0" applyNumberFormat="1" applyFont="1" applyFill="1" applyBorder="1" applyAlignment="1">
      <alignment horizontal="center" vertical="center"/>
    </xf>
    <xf numFmtId="16" fontId="79" fillId="4" borderId="8" xfId="0" applyNumberFormat="1" applyFont="1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81" fillId="3" borderId="14" xfId="4" applyFont="1" applyFill="1" applyBorder="1" applyAlignment="1">
      <alignment horizontal="center" vertical="center"/>
    </xf>
    <xf numFmtId="0" fontId="78" fillId="0" borderId="21" xfId="0" applyFont="1" applyBorder="1" applyAlignment="1">
      <alignment horizontal="left" vertical="center"/>
    </xf>
    <xf numFmtId="0" fontId="78" fillId="0" borderId="18" xfId="0" applyFont="1" applyBorder="1" applyAlignment="1">
      <alignment horizontal="left" vertical="center"/>
    </xf>
    <xf numFmtId="0" fontId="78" fillId="0" borderId="21" xfId="0" applyFont="1" applyBorder="1" applyAlignment="1">
      <alignment vertical="center"/>
    </xf>
    <xf numFmtId="4" fontId="0" fillId="5" borderId="8" xfId="0" applyNumberFormat="1" applyFill="1" applyBorder="1" applyAlignment="1">
      <alignment vertical="center"/>
    </xf>
    <xf numFmtId="0" fontId="78" fillId="0" borderId="0" xfId="0" applyFont="1" applyAlignment="1">
      <alignment vertical="center"/>
    </xf>
    <xf numFmtId="0" fontId="0" fillId="0" borderId="18" xfId="0" applyBorder="1" applyAlignment="1">
      <alignment vertical="center"/>
    </xf>
    <xf numFmtId="180" fontId="0" fillId="0" borderId="0" xfId="0" applyNumberFormat="1" applyAlignment="1">
      <alignment vertical="center"/>
    </xf>
    <xf numFmtId="4" fontId="0" fillId="0" borderId="0" xfId="0" applyNumberFormat="1" applyAlignment="1">
      <alignment horizontal="right" vertical="center"/>
    </xf>
    <xf numFmtId="180" fontId="75" fillId="0" borderId="0" xfId="0" applyNumberFormat="1" applyFont="1" applyAlignment="1">
      <alignment horizontal="left" vertical="top"/>
    </xf>
    <xf numFmtId="180" fontId="74" fillId="0" borderId="0" xfId="0" applyNumberFormat="1" applyFont="1" applyAlignment="1">
      <alignment horizontal="center" vertical="center"/>
    </xf>
    <xf numFmtId="180" fontId="75" fillId="6" borderId="5" xfId="0" applyNumberFormat="1" applyFont="1" applyFill="1" applyBorder="1" applyAlignment="1">
      <alignment horizontal="center" vertical="center"/>
    </xf>
    <xf numFmtId="0" fontId="75" fillId="6" borderId="5" xfId="0" applyFont="1" applyFill="1" applyBorder="1" applyAlignment="1">
      <alignment horizontal="center" vertical="center"/>
    </xf>
    <xf numFmtId="0" fontId="78" fillId="0" borderId="43" xfId="0" applyFont="1" applyBorder="1" applyAlignment="1">
      <alignment horizontal="center" vertical="center"/>
    </xf>
    <xf numFmtId="16" fontId="0" fillId="0" borderId="44" xfId="0" applyNumberFormat="1" applyBorder="1" applyAlignment="1">
      <alignment horizontal="center" vertical="center"/>
    </xf>
    <xf numFmtId="1" fontId="78" fillId="4" borderId="43" xfId="0" applyNumberFormat="1" applyFont="1" applyFill="1" applyBorder="1" applyAlignment="1">
      <alignment vertical="center"/>
    </xf>
    <xf numFmtId="0" fontId="78" fillId="4" borderId="43" xfId="0" applyFont="1" applyFill="1" applyBorder="1" applyAlignment="1">
      <alignment vertical="center"/>
    </xf>
    <xf numFmtId="180" fontId="0" fillId="0" borderId="11" xfId="0" applyNumberFormat="1" applyBorder="1" applyAlignment="1">
      <alignment horizontal="center" vertical="center"/>
    </xf>
    <xf numFmtId="20" fontId="0" fillId="0" borderId="44" xfId="0" applyNumberFormat="1" applyBorder="1" applyAlignment="1">
      <alignment horizontal="center" vertical="center"/>
    </xf>
    <xf numFmtId="0" fontId="78" fillId="0" borderId="43" xfId="0" applyFont="1" applyBorder="1" applyAlignment="1">
      <alignment vertical="center"/>
    </xf>
    <xf numFmtId="1" fontId="78" fillId="0" borderId="43" xfId="0" applyNumberFormat="1" applyFont="1" applyBorder="1" applyAlignment="1">
      <alignment vertical="center"/>
    </xf>
    <xf numFmtId="1" fontId="78" fillId="4" borderId="46" xfId="0" applyNumberFormat="1" applyFont="1" applyFill="1" applyBorder="1" applyAlignment="1">
      <alignment vertical="center"/>
    </xf>
    <xf numFmtId="0" fontId="78" fillId="0" borderId="46" xfId="0" applyFont="1" applyBorder="1" applyAlignment="1">
      <alignment vertical="center"/>
    </xf>
    <xf numFmtId="1" fontId="78" fillId="0" borderId="46" xfId="0" applyNumberFormat="1" applyFont="1" applyBorder="1" applyAlignment="1">
      <alignment vertical="center"/>
    </xf>
    <xf numFmtId="0" fontId="0" fillId="0" borderId="46" xfId="0" applyBorder="1" applyAlignment="1">
      <alignment vertical="center"/>
    </xf>
    <xf numFmtId="180" fontId="0" fillId="0" borderId="11" xfId="0" applyNumberFormat="1" applyBorder="1" applyAlignment="1">
      <alignment vertical="center"/>
    </xf>
    <xf numFmtId="0" fontId="76" fillId="2" borderId="47" xfId="0" applyFont="1" applyFill="1" applyBorder="1" applyAlignment="1">
      <alignment vertical="center"/>
    </xf>
    <xf numFmtId="180" fontId="0" fillId="2" borderId="32" xfId="0" applyNumberFormat="1" applyFill="1" applyBorder="1" applyAlignment="1">
      <alignment vertical="center"/>
    </xf>
    <xf numFmtId="4" fontId="74" fillId="0" borderId="0" xfId="0" applyNumberFormat="1" applyFont="1" applyAlignment="1">
      <alignment horizontal="right" vertical="center"/>
    </xf>
    <xf numFmtId="4" fontId="75" fillId="0" borderId="0" xfId="0" applyNumberFormat="1" applyFont="1" applyAlignment="1">
      <alignment horizontal="right" vertical="center"/>
    </xf>
    <xf numFmtId="4" fontId="75" fillId="0" borderId="0" xfId="3" applyNumberFormat="1" applyFont="1" applyAlignment="1">
      <alignment horizontal="right" vertical="center"/>
    </xf>
    <xf numFmtId="4" fontId="75" fillId="6" borderId="5" xfId="0" applyNumberFormat="1" applyFont="1" applyFill="1" applyBorder="1" applyAlignment="1">
      <alignment horizontal="center" vertical="center"/>
    </xf>
    <xf numFmtId="20" fontId="0" fillId="0" borderId="8" xfId="0" applyNumberFormat="1" applyBorder="1" applyAlignment="1">
      <alignment horizontal="center" vertical="center"/>
    </xf>
    <xf numFmtId="0" fontId="0" fillId="0" borderId="8" xfId="0" applyBorder="1" applyAlignment="1">
      <alignment horizontal="right" vertical="center"/>
    </xf>
    <xf numFmtId="0" fontId="0" fillId="0" borderId="44" xfId="0" applyBorder="1" applyAlignment="1">
      <alignment horizontal="right" vertical="center"/>
    </xf>
    <xf numFmtId="4" fontId="0" fillId="4" borderId="44" xfId="3" applyNumberFormat="1" applyFont="1" applyFill="1" applyBorder="1" applyAlignment="1">
      <alignment horizontal="right" vertical="center"/>
    </xf>
    <xf numFmtId="20" fontId="78" fillId="0" borderId="8" xfId="0" applyNumberFormat="1" applyFont="1" applyBorder="1" applyAlignment="1">
      <alignment horizontal="center" vertical="center"/>
    </xf>
    <xf numFmtId="4" fontId="0" fillId="0" borderId="44" xfId="3" applyNumberFormat="1" applyFont="1" applyFill="1" applyBorder="1" applyAlignment="1">
      <alignment horizontal="right" vertical="center"/>
    </xf>
    <xf numFmtId="4" fontId="0" fillId="0" borderId="44" xfId="0" applyNumberFormat="1" applyBorder="1" applyAlignment="1">
      <alignment horizontal="right" vertical="center"/>
    </xf>
    <xf numFmtId="4" fontId="0" fillId="0" borderId="8" xfId="0" applyNumberFormat="1" applyBorder="1" applyAlignment="1">
      <alignment horizontal="right" vertical="center"/>
    </xf>
    <xf numFmtId="20" fontId="0" fillId="0" borderId="11" xfId="0" applyNumberFormat="1" applyBorder="1" applyAlignment="1">
      <alignment horizontal="center" vertical="center"/>
    </xf>
    <xf numFmtId="200" fontId="0" fillId="0" borderId="44" xfId="0" applyNumberFormat="1" applyBorder="1" applyAlignment="1">
      <alignment horizontal="right" vertical="center"/>
    </xf>
    <xf numFmtId="4" fontId="0" fillId="0" borderId="11" xfId="0" applyNumberFormat="1" applyBorder="1" applyAlignment="1">
      <alignment horizontal="right" vertical="center"/>
    </xf>
    <xf numFmtId="4" fontId="0" fillId="2" borderId="32" xfId="0" applyNumberFormat="1" applyFill="1" applyBorder="1" applyAlignment="1">
      <alignment horizontal="right" vertical="center"/>
    </xf>
    <xf numFmtId="4" fontId="76" fillId="2" borderId="32" xfId="0" applyNumberFormat="1" applyFont="1" applyFill="1" applyBorder="1" applyAlignment="1">
      <alignment horizontal="right" vertical="center"/>
    </xf>
    <xf numFmtId="9" fontId="0" fillId="4" borderId="44" xfId="3" applyNumberFormat="1" applyFont="1" applyFill="1" applyBorder="1" applyAlignment="1">
      <alignment horizontal="right" vertical="center"/>
    </xf>
    <xf numFmtId="197" fontId="0" fillId="4" borderId="44" xfId="0" applyNumberFormat="1" applyFill="1" applyBorder="1" applyAlignment="1">
      <alignment horizontal="center" vertical="center"/>
    </xf>
    <xf numFmtId="4" fontId="0" fillId="4" borderId="57" xfId="0" applyNumberFormat="1" applyFill="1" applyBorder="1" applyAlignment="1">
      <alignment vertical="center"/>
    </xf>
    <xf numFmtId="0" fontId="78" fillId="0" borderId="58" xfId="0" applyFont="1" applyBorder="1" applyAlignment="1">
      <alignment vertical="center"/>
    </xf>
    <xf numFmtId="0" fontId="0" fillId="0" borderId="59" xfId="0" applyBorder="1" applyAlignment="1">
      <alignment vertical="center"/>
    </xf>
    <xf numFmtId="9" fontId="76" fillId="2" borderId="32" xfId="0" applyNumberFormat="1" applyFont="1" applyFill="1" applyBorder="1" applyAlignment="1">
      <alignment horizontal="right" vertical="center"/>
    </xf>
    <xf numFmtId="201" fontId="76" fillId="2" borderId="32" xfId="0" applyNumberFormat="1" applyFont="1" applyFill="1" applyBorder="1" applyAlignment="1">
      <alignment horizontal="right" vertical="center"/>
    </xf>
    <xf numFmtId="0" fontId="0" fillId="2" borderId="33" xfId="0" applyFill="1" applyBorder="1" applyAlignment="1">
      <alignment vertical="center"/>
    </xf>
    <xf numFmtId="0" fontId="75" fillId="0" borderId="0" xfId="0" applyFont="1" applyAlignment="1">
      <alignment horizontal="left" vertical="top"/>
    </xf>
    <xf numFmtId="17" fontId="75" fillId="0" borderId="0" xfId="0" applyNumberFormat="1" applyFont="1" applyAlignment="1">
      <alignment horizontal="left" vertical="top"/>
    </xf>
    <xf numFmtId="0" fontId="78" fillId="4" borderId="42" xfId="0" applyFont="1" applyFill="1" applyBorder="1" applyAlignment="1">
      <alignment vertical="center"/>
    </xf>
    <xf numFmtId="199" fontId="0" fillId="0" borderId="8" xfId="0" applyNumberFormat="1" applyBorder="1" applyAlignment="1">
      <alignment horizontal="center" vertical="center"/>
    </xf>
    <xf numFmtId="1" fontId="78" fillId="4" borderId="42" xfId="0" applyNumberFormat="1" applyFont="1" applyFill="1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44" xfId="0" applyBorder="1" applyAlignment="1">
      <alignment vertical="center"/>
    </xf>
    <xf numFmtId="197" fontId="0" fillId="0" borderId="44" xfId="0" applyNumberFormat="1" applyBorder="1" applyAlignment="1">
      <alignment horizontal="center" vertical="center"/>
    </xf>
    <xf numFmtId="4" fontId="0" fillId="0" borderId="57" xfId="0" applyNumberFormat="1" applyBorder="1" applyAlignment="1">
      <alignment vertical="center"/>
    </xf>
    <xf numFmtId="4" fontId="0" fillId="0" borderId="44" xfId="0" applyNumberFormat="1" applyBorder="1" applyAlignment="1">
      <alignment vertical="center"/>
    </xf>
    <xf numFmtId="1" fontId="0" fillId="0" borderId="44" xfId="0" applyNumberFormat="1" applyBorder="1" applyAlignment="1">
      <alignment vertical="center"/>
    </xf>
    <xf numFmtId="4" fontId="78" fillId="4" borderId="44" xfId="3" applyNumberFormat="1" applyFont="1" applyFill="1" applyBorder="1" applyAlignment="1">
      <alignment horizontal="right" vertical="center"/>
    </xf>
    <xf numFmtId="4" fontId="0" fillId="2" borderId="33" xfId="0" applyNumberFormat="1" applyFill="1" applyBorder="1" applyAlignment="1">
      <alignment vertical="center"/>
    </xf>
    <xf numFmtId="16" fontId="78" fillId="4" borderId="43" xfId="0" applyNumberFormat="1" applyFont="1" applyFill="1" applyBorder="1" applyAlignment="1">
      <alignment vertical="center"/>
    </xf>
    <xf numFmtId="180" fontId="0" fillId="4" borderId="44" xfId="0" applyNumberFormat="1" applyFill="1" applyBorder="1" applyAlignment="1">
      <alignment horizontal="center" vertical="center"/>
    </xf>
    <xf numFmtId="20" fontId="0" fillId="4" borderId="44" xfId="0" applyNumberFormat="1" applyFill="1" applyBorder="1" applyAlignment="1">
      <alignment horizontal="center" vertical="center"/>
    </xf>
    <xf numFmtId="20" fontId="0" fillId="4" borderId="8" xfId="0" applyNumberFormat="1" applyFill="1" applyBorder="1" applyAlignment="1">
      <alignment horizontal="center" vertical="center"/>
    </xf>
    <xf numFmtId="0" fontId="0" fillId="4" borderId="8" xfId="0" applyFill="1" applyBorder="1" applyAlignment="1">
      <alignment horizontal="right" vertical="center"/>
    </xf>
    <xf numFmtId="180" fontId="0" fillId="0" borderId="44" xfId="0" applyNumberFormat="1" applyBorder="1" applyAlignment="1">
      <alignment horizontal="center" vertical="center"/>
    </xf>
    <xf numFmtId="180" fontId="0" fillId="0" borderId="8" xfId="0" applyNumberFormat="1" applyBorder="1" applyAlignment="1">
      <alignment horizontal="center" vertical="center"/>
    </xf>
    <xf numFmtId="4" fontId="0" fillId="4" borderId="44" xfId="0" applyNumberFormat="1" applyFill="1" applyBorder="1" applyAlignment="1">
      <alignment horizontal="right" vertical="center"/>
    </xf>
    <xf numFmtId="4" fontId="0" fillId="4" borderId="8" xfId="0" applyNumberFormat="1" applyFill="1" applyBorder="1" applyAlignment="1">
      <alignment horizontal="right" vertical="center"/>
    </xf>
    <xf numFmtId="0" fontId="0" fillId="0" borderId="60" xfId="0" applyBorder="1" applyAlignment="1">
      <alignment vertical="center"/>
    </xf>
    <xf numFmtId="16" fontId="74" fillId="0" borderId="0" xfId="0" applyNumberFormat="1" applyFont="1" applyAlignment="1">
      <alignment horizontal="center" vertical="center"/>
    </xf>
    <xf numFmtId="16" fontId="78" fillId="0" borderId="8" xfId="0" applyNumberFormat="1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20" fontId="0" fillId="0" borderId="17" xfId="0" applyNumberFormat="1" applyBorder="1" applyAlignment="1">
      <alignment vertical="center"/>
    </xf>
    <xf numFmtId="1" fontId="78" fillId="0" borderId="8" xfId="0" applyNumberFormat="1" applyFont="1" applyBorder="1" applyAlignment="1">
      <alignment horizontal="center" vertical="center"/>
    </xf>
    <xf numFmtId="20" fontId="78" fillId="0" borderId="17" xfId="0" applyNumberFormat="1" applyFont="1" applyBorder="1" applyAlignment="1">
      <alignment vertical="center"/>
    </xf>
    <xf numFmtId="0" fontId="78" fillId="0" borderId="8" xfId="0" applyFont="1" applyBorder="1" applyAlignment="1">
      <alignment horizontal="center" vertical="center"/>
    </xf>
    <xf numFmtId="1" fontId="0" fillId="0" borderId="8" xfId="0" applyNumberFormat="1" applyBorder="1" applyAlignment="1">
      <alignment horizontal="center" vertical="center"/>
    </xf>
    <xf numFmtId="1" fontId="0" fillId="4" borderId="8" xfId="0" applyNumberFormat="1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197" fontId="0" fillId="2" borderId="32" xfId="0" applyNumberFormat="1" applyFill="1" applyBorder="1" applyAlignment="1">
      <alignment horizontal="center" vertical="center"/>
    </xf>
    <xf numFmtId="4" fontId="75" fillId="0" borderId="25" xfId="0" applyNumberFormat="1" applyFont="1" applyBorder="1" applyAlignment="1">
      <alignment horizontal="center" vertical="center"/>
    </xf>
    <xf numFmtId="4" fontId="75" fillId="0" borderId="5" xfId="0" applyNumberFormat="1" applyFont="1" applyBorder="1" applyAlignment="1">
      <alignment horizontal="center" vertical="center"/>
    </xf>
    <xf numFmtId="1" fontId="0" fillId="0" borderId="17" xfId="0" applyNumberFormat="1" applyBorder="1" applyAlignment="1">
      <alignment vertical="center"/>
    </xf>
    <xf numFmtId="0" fontId="0" fillId="0" borderId="17" xfId="0" applyBorder="1" applyAlignment="1">
      <alignment vertical="center"/>
    </xf>
    <xf numFmtId="1" fontId="78" fillId="0" borderId="18" xfId="0" applyNumberFormat="1" applyFont="1" applyBorder="1" applyAlignment="1">
      <alignment horizontal="center" vertical="center"/>
    </xf>
    <xf numFmtId="20" fontId="0" fillId="0" borderId="17" xfId="0" applyNumberFormat="1" applyBorder="1" applyAlignment="1">
      <alignment horizontal="right" vertical="center"/>
    </xf>
    <xf numFmtId="41" fontId="76" fillId="2" borderId="32" xfId="3" applyFont="1" applyFill="1" applyBorder="1" applyAlignment="1">
      <alignment vertical="center"/>
    </xf>
    <xf numFmtId="4" fontId="76" fillId="2" borderId="33" xfId="3" applyNumberFormat="1" applyFont="1" applyFill="1" applyBorder="1" applyAlignment="1">
      <alignment vertical="center"/>
    </xf>
    <xf numFmtId="41" fontId="76" fillId="2" borderId="37" xfId="3" applyFont="1" applyFill="1" applyBorder="1" applyAlignment="1">
      <alignment vertical="center"/>
    </xf>
    <xf numFmtId="0" fontId="0" fillId="0" borderId="0" xfId="0" applyAlignment="1">
      <alignment horizontal="center" vertical="center"/>
    </xf>
    <xf numFmtId="16" fontId="78" fillId="0" borderId="43" xfId="0" applyNumberFormat="1" applyFont="1" applyBorder="1" applyAlignment="1">
      <alignment vertical="center"/>
    </xf>
    <xf numFmtId="0" fontId="78" fillId="0" borderId="45" xfId="0" applyFont="1" applyBorder="1" applyAlignment="1">
      <alignment horizontal="left" vertical="center"/>
    </xf>
    <xf numFmtId="0" fontId="0" fillId="0" borderId="11" xfId="0" applyBorder="1" applyAlignment="1">
      <alignment horizontal="right" vertical="center"/>
    </xf>
    <xf numFmtId="199" fontId="0" fillId="0" borderId="44" xfId="0" applyNumberFormat="1" applyBorder="1" applyAlignment="1">
      <alignment horizontal="center" vertical="center"/>
    </xf>
    <xf numFmtId="16" fontId="0" fillId="0" borderId="11" xfId="0" applyNumberFormat="1" applyBorder="1" applyAlignment="1">
      <alignment vertical="center"/>
    </xf>
    <xf numFmtId="4" fontId="74" fillId="0" borderId="0" xfId="0" applyNumberFormat="1" applyFont="1" applyAlignment="1">
      <alignment horizontal="center" vertical="center"/>
    </xf>
    <xf numFmtId="198" fontId="74" fillId="0" borderId="0" xfId="0" applyNumberFormat="1" applyFont="1" applyAlignment="1">
      <alignment horizontal="center" vertical="center"/>
    </xf>
    <xf numFmtId="198" fontId="75" fillId="0" borderId="0" xfId="0" applyNumberFormat="1" applyFont="1" applyAlignment="1">
      <alignment horizontal="center" vertical="center"/>
    </xf>
    <xf numFmtId="4" fontId="75" fillId="0" borderId="0" xfId="3" applyNumberFormat="1" applyFont="1" applyAlignment="1">
      <alignment horizontal="center" vertical="center"/>
    </xf>
    <xf numFmtId="198" fontId="75" fillId="6" borderId="5" xfId="0" applyNumberFormat="1" applyFont="1" applyFill="1" applyBorder="1" applyAlignment="1">
      <alignment horizontal="center" vertical="center"/>
    </xf>
    <xf numFmtId="4" fontId="0" fillId="2" borderId="32" xfId="0" applyNumberFormat="1" applyFill="1" applyBorder="1" applyAlignment="1">
      <alignment vertical="center"/>
    </xf>
    <xf numFmtId="198" fontId="0" fillId="2" borderId="32" xfId="0" applyNumberFormat="1" applyFill="1" applyBorder="1" applyAlignment="1">
      <alignment vertical="center"/>
    </xf>
    <xf numFmtId="16" fontId="79" fillId="4" borderId="11" xfId="0" applyNumberFormat="1" applyFont="1" applyFill="1" applyBorder="1" applyAlignment="1">
      <alignment horizontal="center" vertical="center"/>
    </xf>
    <xf numFmtId="0" fontId="78" fillId="0" borderId="11" xfId="0" applyFont="1" applyBorder="1" applyAlignment="1">
      <alignment horizontal="center" vertical="center"/>
    </xf>
    <xf numFmtId="0" fontId="0" fillId="0" borderId="19" xfId="0" applyBorder="1" applyAlignment="1">
      <alignment vertical="center"/>
    </xf>
    <xf numFmtId="0" fontId="0" fillId="0" borderId="61" xfId="0" applyBorder="1" applyAlignment="1">
      <alignment vertical="center"/>
    </xf>
    <xf numFmtId="0" fontId="78" fillId="0" borderId="19" xfId="0" applyFont="1" applyBorder="1" applyAlignment="1">
      <alignment horizontal="center" vertical="center"/>
    </xf>
    <xf numFmtId="0" fontId="78" fillId="0" borderId="62" xfId="0" applyFont="1" applyBorder="1" applyAlignment="1">
      <alignment vertical="center"/>
    </xf>
    <xf numFmtId="0" fontId="0" fillId="0" borderId="62" xfId="0" applyBorder="1" applyAlignment="1">
      <alignment vertical="center"/>
    </xf>
    <xf numFmtId="0" fontId="0" fillId="2" borderId="63" xfId="0" applyFill="1" applyBorder="1" applyAlignment="1">
      <alignment vertical="center"/>
    </xf>
    <xf numFmtId="1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20" fontId="0" fillId="0" borderId="17" xfId="0" applyNumberFormat="1" applyBorder="1" applyAlignment="1">
      <alignment horizontal="center" vertical="center"/>
    </xf>
    <xf numFmtId="16" fontId="78" fillId="0" borderId="11" xfId="0" applyNumberFormat="1" applyFont="1" applyBorder="1" applyAlignment="1">
      <alignment horizontal="center" vertical="center"/>
    </xf>
    <xf numFmtId="20" fontId="0" fillId="0" borderId="19" xfId="0" applyNumberFormat="1" applyBorder="1" applyAlignment="1">
      <alignment horizontal="center" vertical="center"/>
    </xf>
    <xf numFmtId="0" fontId="76" fillId="2" borderId="64" xfId="0" applyFont="1" applyFill="1" applyBorder="1" applyAlignment="1">
      <alignment vertical="center"/>
    </xf>
    <xf numFmtId="0" fontId="0" fillId="2" borderId="65" xfId="0" applyFill="1" applyBorder="1" applyAlignment="1">
      <alignment vertical="center"/>
    </xf>
    <xf numFmtId="0" fontId="0" fillId="2" borderId="32" xfId="0" applyFill="1" applyBorder="1" applyAlignment="1">
      <alignment horizontal="center" vertical="center"/>
    </xf>
    <xf numFmtId="20" fontId="0" fillId="2" borderId="33" xfId="0" applyNumberFormat="1" applyFill="1" applyBorder="1" applyAlignment="1">
      <alignment horizontal="center" vertical="center"/>
    </xf>
    <xf numFmtId="0" fontId="0" fillId="0" borderId="17" xfId="0" applyBorder="1" applyAlignment="1">
      <alignment horizontal="right" vertical="center"/>
    </xf>
    <xf numFmtId="4" fontId="0" fillId="0" borderId="17" xfId="0" applyNumberFormat="1" applyBorder="1" applyAlignment="1">
      <alignment horizontal="right" vertical="center"/>
    </xf>
    <xf numFmtId="20" fontId="78" fillId="0" borderId="19" xfId="0" applyNumberFormat="1" applyFont="1" applyBorder="1" applyAlignment="1">
      <alignment horizontal="center" vertical="center"/>
    </xf>
    <xf numFmtId="1" fontId="0" fillId="0" borderId="19" xfId="0" applyNumberFormat="1" applyBorder="1" applyAlignment="1">
      <alignment horizontal="right" vertical="center"/>
    </xf>
    <xf numFmtId="4" fontId="0" fillId="0" borderId="19" xfId="0" applyNumberFormat="1" applyBorder="1" applyAlignment="1">
      <alignment horizontal="right" vertical="center"/>
    </xf>
    <xf numFmtId="1" fontId="0" fillId="2" borderId="33" xfId="0" applyNumberFormat="1" applyFill="1" applyBorder="1" applyAlignment="1">
      <alignment horizontal="right" vertical="center"/>
    </xf>
    <xf numFmtId="16" fontId="78" fillId="4" borderId="8" xfId="0" applyNumberFormat="1" applyFont="1" applyFill="1" applyBorder="1" applyAlignment="1">
      <alignment horizontal="center" vertical="center"/>
    </xf>
    <xf numFmtId="199" fontId="0" fillId="4" borderId="8" xfId="0" applyNumberFormat="1" applyFill="1" applyBorder="1" applyAlignment="1">
      <alignment horizontal="center" vertical="center"/>
    </xf>
    <xf numFmtId="4" fontId="78" fillId="0" borderId="8" xfId="0" applyNumberFormat="1" applyFont="1" applyBorder="1" applyAlignment="1">
      <alignment vertical="center"/>
    </xf>
    <xf numFmtId="0" fontId="78" fillId="4" borderId="18" xfId="0" applyFont="1" applyFill="1" applyBorder="1" applyAlignment="1">
      <alignment vertical="center"/>
    </xf>
    <xf numFmtId="2" fontId="74" fillId="0" borderId="0" xfId="0" applyNumberFormat="1" applyFont="1" applyAlignment="1">
      <alignment vertical="center"/>
    </xf>
    <xf numFmtId="20" fontId="0" fillId="4" borderId="8" xfId="0" applyNumberFormat="1" applyFill="1" applyBorder="1" applyAlignment="1">
      <alignment vertical="center"/>
    </xf>
    <xf numFmtId="198" fontId="75" fillId="7" borderId="5" xfId="0" applyNumberFormat="1" applyFont="1" applyFill="1" applyBorder="1" applyAlignment="1">
      <alignment horizontal="center" vertical="center"/>
    </xf>
    <xf numFmtId="198" fontId="0" fillId="0" borderId="8" xfId="0" applyNumberFormat="1" applyBorder="1"/>
    <xf numFmtId="4" fontId="78" fillId="0" borderId="18" xfId="0" applyNumberFormat="1" applyFont="1" applyBorder="1" applyAlignment="1">
      <alignment vertical="center"/>
    </xf>
    <xf numFmtId="4" fontId="0" fillId="0" borderId="18" xfId="0" applyNumberFormat="1" applyBorder="1" applyAlignment="1">
      <alignment vertical="center"/>
    </xf>
    <xf numFmtId="198" fontId="78" fillId="0" borderId="8" xfId="0" applyNumberFormat="1" applyFont="1" applyBorder="1" applyAlignment="1">
      <alignment vertical="center"/>
    </xf>
    <xf numFmtId="4" fontId="76" fillId="2" borderId="21" xfId="0" applyNumberFormat="1" applyFont="1" applyFill="1" applyBorder="1" applyAlignment="1">
      <alignment horizontal="right" vertical="center"/>
    </xf>
    <xf numFmtId="4" fontId="0" fillId="2" borderId="22" xfId="0" applyNumberFormat="1" applyFill="1" applyBorder="1" applyAlignment="1">
      <alignment horizontal="right" vertical="center"/>
    </xf>
    <xf numFmtId="0" fontId="0" fillId="0" borderId="21" xfId="0" applyBorder="1" applyAlignment="1">
      <alignment vertical="center"/>
    </xf>
    <xf numFmtId="0" fontId="75" fillId="0" borderId="0" xfId="0" applyFont="1" applyAlignment="1">
      <alignment horizontal="center" vertical="center" wrapText="1"/>
    </xf>
    <xf numFmtId="4" fontId="0" fillId="4" borderId="8" xfId="0" applyNumberFormat="1" applyFill="1" applyBorder="1" applyAlignment="1">
      <alignment vertical="center"/>
    </xf>
    <xf numFmtId="0" fontId="78" fillId="0" borderId="70" xfId="0" applyFont="1" applyBorder="1" applyAlignment="1">
      <alignment vertical="center"/>
    </xf>
    <xf numFmtId="4" fontId="76" fillId="2" borderId="7" xfId="0" applyNumberFormat="1" applyFont="1" applyFill="1" applyBorder="1" applyAlignment="1">
      <alignment horizontal="center" vertical="center"/>
    </xf>
    <xf numFmtId="0" fontId="75" fillId="0" borderId="72" xfId="0" applyFont="1" applyBorder="1" applyAlignment="1">
      <alignment horizontal="center" vertical="center"/>
    </xf>
    <xf numFmtId="199" fontId="75" fillId="0" borderId="72" xfId="0" applyNumberFormat="1" applyFont="1" applyBorder="1" applyAlignment="1">
      <alignment horizontal="center" vertical="center"/>
    </xf>
    <xf numFmtId="0" fontId="0" fillId="4" borderId="73" xfId="0" applyFill="1" applyBorder="1" applyAlignment="1">
      <alignment horizontal="center" vertical="center"/>
    </xf>
    <xf numFmtId="16" fontId="0" fillId="4" borderId="44" xfId="0" applyNumberFormat="1" applyFill="1" applyBorder="1" applyAlignment="1">
      <alignment horizontal="center" vertical="center"/>
    </xf>
    <xf numFmtId="0" fontId="79" fillId="4" borderId="44" xfId="0" applyFont="1" applyFill="1" applyBorder="1" applyAlignment="1">
      <alignment horizontal="center" vertical="center"/>
    </xf>
    <xf numFmtId="1" fontId="75" fillId="0" borderId="72" xfId="0" applyNumberFormat="1" applyFont="1" applyBorder="1" applyAlignment="1">
      <alignment horizontal="center" vertical="center"/>
    </xf>
    <xf numFmtId="4" fontId="79" fillId="4" borderId="75" xfId="0" applyNumberFormat="1" applyFont="1" applyFill="1" applyBorder="1" applyAlignment="1">
      <alignment vertical="center"/>
    </xf>
    <xf numFmtId="0" fontId="75" fillId="0" borderId="80" xfId="0" applyFont="1" applyBorder="1" applyAlignment="1">
      <alignment horizontal="center" vertical="center"/>
    </xf>
    <xf numFmtId="0" fontId="75" fillId="0" borderId="25" xfId="0" applyFont="1" applyBorder="1" applyAlignment="1">
      <alignment horizontal="center" vertical="center" wrapText="1"/>
    </xf>
    <xf numFmtId="0" fontId="0" fillId="0" borderId="73" xfId="0" applyBorder="1" applyAlignment="1">
      <alignment horizontal="center" vertical="center"/>
    </xf>
    <xf numFmtId="20" fontId="0" fillId="0" borderId="44" xfId="0" applyNumberFormat="1" applyBorder="1" applyAlignment="1">
      <alignment vertical="center"/>
    </xf>
    <xf numFmtId="0" fontId="75" fillId="0" borderId="81" xfId="0" applyFont="1" applyBorder="1" applyAlignment="1">
      <alignment horizontal="center" vertical="center"/>
    </xf>
    <xf numFmtId="0" fontId="83" fillId="0" borderId="0" xfId="0" applyFont="1" applyAlignment="1">
      <alignment vertical="center"/>
    </xf>
    <xf numFmtId="0" fontId="76" fillId="0" borderId="0" xfId="0" applyFont="1" applyAlignment="1">
      <alignment vertical="center"/>
    </xf>
    <xf numFmtId="16" fontId="0" fillId="0" borderId="1" xfId="0" applyNumberFormat="1" applyBorder="1" applyAlignment="1">
      <alignment vertical="center"/>
    </xf>
    <xf numFmtId="4" fontId="76" fillId="2" borderId="82" xfId="3" applyNumberFormat="1" applyFont="1" applyFill="1" applyBorder="1" applyAlignment="1">
      <alignment horizontal="right" vertical="center"/>
    </xf>
    <xf numFmtId="4" fontId="76" fillId="2" borderId="83" xfId="0" applyNumberFormat="1" applyFont="1" applyFill="1" applyBorder="1" applyAlignment="1">
      <alignment horizontal="right" vertical="center"/>
    </xf>
    <xf numFmtId="0" fontId="84" fillId="0" borderId="18" xfId="0" applyFont="1" applyBorder="1" applyAlignment="1">
      <alignment vertical="center"/>
    </xf>
    <xf numFmtId="4" fontId="78" fillId="0" borderId="8" xfId="0" applyNumberFormat="1" applyFont="1" applyBorder="1"/>
    <xf numFmtId="20" fontId="78" fillId="0" borderId="8" xfId="0" applyNumberFormat="1" applyFont="1" applyBorder="1" applyAlignment="1">
      <alignment vertical="center"/>
    </xf>
    <xf numFmtId="4" fontId="78" fillId="4" borderId="8" xfId="0" applyNumberFormat="1" applyFont="1" applyFill="1" applyBorder="1" applyAlignment="1">
      <alignment vertical="center"/>
    </xf>
    <xf numFmtId="4" fontId="78" fillId="4" borderId="44" xfId="0" applyNumberFormat="1" applyFont="1" applyFill="1" applyBorder="1" applyAlignment="1">
      <alignment vertical="center"/>
    </xf>
    <xf numFmtId="20" fontId="0" fillId="0" borderId="7" xfId="0" applyNumberFormat="1" applyBorder="1" applyAlignment="1">
      <alignment vertical="center"/>
    </xf>
    <xf numFmtId="14" fontId="78" fillId="0" borderId="18" xfId="0" applyNumberFormat="1" applyFont="1" applyBorder="1" applyAlignment="1">
      <alignment vertical="center"/>
    </xf>
    <xf numFmtId="20" fontId="0" fillId="4" borderId="17" xfId="0" applyNumberFormat="1" applyFill="1" applyBorder="1" applyAlignment="1">
      <alignment horizontal="center" vertical="center"/>
    </xf>
    <xf numFmtId="0" fontId="0" fillId="4" borderId="17" xfId="0" applyFill="1" applyBorder="1" applyAlignment="1">
      <alignment horizontal="center" vertical="center"/>
    </xf>
    <xf numFmtId="4" fontId="0" fillId="4" borderId="17" xfId="0" applyNumberFormat="1" applyFill="1" applyBorder="1" applyAlignment="1">
      <alignment horizontal="right" vertical="center"/>
    </xf>
    <xf numFmtId="0" fontId="0" fillId="4" borderId="18" xfId="0" applyFill="1" applyBorder="1" applyAlignment="1">
      <alignment vertical="center"/>
    </xf>
    <xf numFmtId="0" fontId="0" fillId="0" borderId="17" xfId="0" applyBorder="1" applyAlignment="1">
      <alignment horizontal="center" vertical="center"/>
    </xf>
    <xf numFmtId="4" fontId="0" fillId="2" borderId="33" xfId="0" applyNumberFormat="1" applyFill="1" applyBorder="1" applyAlignment="1">
      <alignment horizontal="center" vertical="center"/>
    </xf>
    <xf numFmtId="0" fontId="85" fillId="0" borderId="0" xfId="0" applyFont="1" applyAlignment="1">
      <alignment vertical="center"/>
    </xf>
    <xf numFmtId="200" fontId="0" fillId="0" borderId="0" xfId="0" applyNumberFormat="1" applyAlignment="1">
      <alignment vertical="center"/>
    </xf>
    <xf numFmtId="202" fontId="0" fillId="0" borderId="0" xfId="3" applyNumberFormat="1" applyFont="1" applyAlignment="1">
      <alignment vertical="center"/>
    </xf>
    <xf numFmtId="200" fontId="74" fillId="0" borderId="0" xfId="0" applyNumberFormat="1" applyFont="1" applyAlignment="1">
      <alignment vertical="center"/>
    </xf>
    <xf numFmtId="202" fontId="74" fillId="0" borderId="0" xfId="3" applyNumberFormat="1" applyFont="1" applyAlignment="1">
      <alignment vertical="center"/>
    </xf>
    <xf numFmtId="2" fontId="0" fillId="0" borderId="17" xfId="0" applyNumberFormat="1" applyBorder="1" applyAlignment="1">
      <alignment vertical="center"/>
    </xf>
    <xf numFmtId="20" fontId="0" fillId="0" borderId="11" xfId="0" applyNumberFormat="1" applyBorder="1" applyAlignment="1">
      <alignment vertical="center"/>
    </xf>
    <xf numFmtId="197" fontId="0" fillId="0" borderId="11" xfId="0" applyNumberFormat="1" applyBorder="1" applyAlignment="1">
      <alignment horizontal="center" vertical="center"/>
    </xf>
    <xf numFmtId="4" fontId="0" fillId="0" borderId="8" xfId="0" applyNumberFormat="1" applyBorder="1"/>
    <xf numFmtId="4" fontId="78" fillId="0" borderId="0" xfId="0" applyNumberFormat="1" applyFont="1"/>
    <xf numFmtId="0" fontId="78" fillId="0" borderId="8" xfId="0" applyFont="1" applyBorder="1"/>
    <xf numFmtId="0" fontId="86" fillId="0" borderId="0" xfId="0" applyFont="1" applyAlignment="1">
      <alignment horizontal="center" vertical="center" wrapText="1" shrinkToFit="1"/>
    </xf>
    <xf numFmtId="0" fontId="76" fillId="0" borderId="0" xfId="0" applyFont="1" applyAlignment="1">
      <alignment horizontal="center" vertical="center"/>
    </xf>
    <xf numFmtId="0" fontId="76" fillId="0" borderId="0" xfId="0" applyFont="1" applyAlignment="1">
      <alignment horizontal="left" vertical="center"/>
    </xf>
    <xf numFmtId="3" fontId="0" fillId="0" borderId="0" xfId="0" applyNumberFormat="1" applyAlignment="1">
      <alignment horizontal="center" vertical="center"/>
    </xf>
    <xf numFmtId="3" fontId="87" fillId="0" borderId="0" xfId="0" applyNumberFormat="1" applyFont="1"/>
    <xf numFmtId="0" fontId="89" fillId="8" borderId="72" xfId="0" applyFont="1" applyFill="1" applyBorder="1" applyAlignment="1">
      <alignment horizontal="center" vertical="center" wrapText="1" shrinkToFit="1"/>
    </xf>
    <xf numFmtId="16" fontId="0" fillId="9" borderId="88" xfId="0" applyNumberFormat="1" applyFill="1" applyBorder="1" applyAlignment="1">
      <alignment horizontal="center" vertical="center"/>
    </xf>
    <xf numFmtId="9" fontId="0" fillId="9" borderId="89" xfId="2" applyFont="1" applyFill="1" applyBorder="1" applyAlignment="1">
      <alignment horizontal="center" vertical="center"/>
    </xf>
    <xf numFmtId="4" fontId="0" fillId="9" borderId="90" xfId="3" applyNumberFormat="1" applyFont="1" applyFill="1" applyBorder="1" applyAlignment="1">
      <alignment horizontal="right" vertical="center"/>
    </xf>
    <xf numFmtId="4" fontId="0" fillId="9" borderId="91" xfId="1" applyNumberFormat="1" applyFont="1" applyFill="1" applyBorder="1" applyAlignment="1">
      <alignment horizontal="right" vertical="center"/>
    </xf>
    <xf numFmtId="4" fontId="0" fillId="9" borderId="92" xfId="3" applyNumberFormat="1" applyFont="1" applyFill="1" applyBorder="1" applyAlignment="1">
      <alignment horizontal="right" vertical="center"/>
    </xf>
    <xf numFmtId="16" fontId="0" fillId="0" borderId="93" xfId="0" applyNumberFormat="1" applyBorder="1" applyAlignment="1">
      <alignment horizontal="center" vertical="center"/>
    </xf>
    <xf numFmtId="9" fontId="0" fillId="0" borderId="17" xfId="2" applyFont="1" applyFill="1" applyBorder="1" applyAlignment="1">
      <alignment horizontal="center" vertical="center"/>
    </xf>
    <xf numFmtId="4" fontId="0" fillId="0" borderId="94" xfId="3" applyNumberFormat="1" applyFont="1" applyFill="1" applyBorder="1" applyAlignment="1">
      <alignment horizontal="right" vertical="center"/>
    </xf>
    <xf numFmtId="4" fontId="0" fillId="0" borderId="43" xfId="1" applyNumberFormat="1" applyFont="1" applyBorder="1" applyAlignment="1">
      <alignment horizontal="right" vertical="center"/>
    </xf>
    <xf numFmtId="4" fontId="0" fillId="0" borderId="8" xfId="3" applyNumberFormat="1" applyFont="1" applyFill="1" applyBorder="1" applyAlignment="1">
      <alignment horizontal="right" vertical="center"/>
    </xf>
    <xf numFmtId="16" fontId="0" fillId="9" borderId="93" xfId="0" applyNumberFormat="1" applyFill="1" applyBorder="1" applyAlignment="1">
      <alignment horizontal="center" vertical="center"/>
    </xf>
    <xf numFmtId="9" fontId="0" fillId="9" borderId="17" xfId="2" applyFont="1" applyFill="1" applyBorder="1" applyAlignment="1">
      <alignment horizontal="center" vertical="center"/>
    </xf>
    <xf numFmtId="4" fontId="0" fillId="9" borderId="94" xfId="3" applyNumberFormat="1" applyFont="1" applyFill="1" applyBorder="1" applyAlignment="1">
      <alignment horizontal="right" vertical="center"/>
    </xf>
    <xf numFmtId="4" fontId="0" fillId="9" borderId="43" xfId="1" applyNumberFormat="1" applyFont="1" applyFill="1" applyBorder="1" applyAlignment="1">
      <alignment horizontal="right" vertical="center"/>
    </xf>
    <xf numFmtId="4" fontId="0" fillId="9" borderId="8" xfId="3" applyNumberFormat="1" applyFont="1" applyFill="1" applyBorder="1" applyAlignment="1">
      <alignment horizontal="right" vertical="center"/>
    </xf>
    <xf numFmtId="9" fontId="0" fillId="0" borderId="17" xfId="2" applyFont="1" applyBorder="1" applyAlignment="1">
      <alignment horizontal="center" vertical="center"/>
    </xf>
    <xf numFmtId="4" fontId="0" fillId="0" borderId="94" xfId="3" applyNumberFormat="1" applyFont="1" applyBorder="1" applyAlignment="1">
      <alignment horizontal="right" vertical="center"/>
    </xf>
    <xf numFmtId="4" fontId="0" fillId="0" borderId="8" xfId="3" applyNumberFormat="1" applyFont="1" applyBorder="1" applyAlignment="1">
      <alignment horizontal="right" vertical="center"/>
    </xf>
    <xf numFmtId="4" fontId="0" fillId="0" borderId="43" xfId="3" applyNumberFormat="1" applyFont="1" applyBorder="1" applyAlignment="1">
      <alignment horizontal="right" vertical="center"/>
    </xf>
    <xf numFmtId="4" fontId="0" fillId="9" borderId="43" xfId="3" applyNumberFormat="1" applyFont="1" applyFill="1" applyBorder="1" applyAlignment="1">
      <alignment horizontal="right" vertical="center"/>
    </xf>
    <xf numFmtId="16" fontId="90" fillId="10" borderId="95" xfId="0" applyNumberFormat="1" applyFont="1" applyFill="1" applyBorder="1" applyAlignment="1">
      <alignment horizontal="center" vertical="center"/>
    </xf>
    <xf numFmtId="9" fontId="90" fillId="10" borderId="96" xfId="2" applyFont="1" applyFill="1" applyBorder="1" applyAlignment="1">
      <alignment horizontal="center" vertical="center"/>
    </xf>
    <xf numFmtId="4" fontId="90" fillId="10" borderId="96" xfId="3" applyNumberFormat="1" applyFont="1" applyFill="1" applyBorder="1" applyAlignment="1">
      <alignment horizontal="right" vertical="center"/>
    </xf>
    <xf numFmtId="41" fontId="0" fillId="0" borderId="0" xfId="0" applyNumberFormat="1" applyAlignment="1">
      <alignment horizontal="center" vertical="center"/>
    </xf>
    <xf numFmtId="41" fontId="0" fillId="0" borderId="0" xfId="3" applyFont="1" applyAlignment="1">
      <alignment horizontal="center" vertical="center"/>
    </xf>
    <xf numFmtId="178" fontId="0" fillId="0" borderId="0" xfId="1" applyNumberFormat="1" applyFont="1" applyAlignment="1">
      <alignment horizontal="center" vertical="center"/>
    </xf>
    <xf numFmtId="43" fontId="0" fillId="0" borderId="0" xfId="0" applyNumberFormat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9" fontId="0" fillId="0" borderId="0" xfId="2" applyFont="1" applyAlignment="1">
      <alignment horizontal="center" vertical="center"/>
    </xf>
    <xf numFmtId="0" fontId="89" fillId="8" borderId="77" xfId="0" applyFont="1" applyFill="1" applyBorder="1" applyAlignment="1">
      <alignment horizontal="center" vertical="center" wrapText="1" shrinkToFit="1"/>
    </xf>
    <xf numFmtId="0" fontId="89" fillId="2" borderId="95" xfId="0" applyFont="1" applyFill="1" applyBorder="1" applyAlignment="1">
      <alignment horizontal="center" vertical="center" wrapText="1" shrinkToFit="1"/>
    </xf>
    <xf numFmtId="0" fontId="92" fillId="3" borderId="96" xfId="158" applyFont="1" applyFill="1" applyBorder="1" applyAlignment="1">
      <alignment horizontal="center" vertical="center" wrapText="1"/>
    </xf>
    <xf numFmtId="4" fontId="0" fillId="9" borderId="89" xfId="3" applyNumberFormat="1" applyFont="1" applyFill="1" applyBorder="1" applyAlignment="1">
      <alignment horizontal="right" vertical="center"/>
    </xf>
    <xf numFmtId="4" fontId="78" fillId="9" borderId="89" xfId="3" applyNumberFormat="1" applyFont="1" applyFill="1" applyBorder="1" applyAlignment="1">
      <alignment horizontal="right" vertical="center"/>
    </xf>
    <xf numFmtId="4" fontId="79" fillId="9" borderId="85" xfId="3" applyNumberFormat="1" applyFont="1" applyFill="1" applyBorder="1" applyAlignment="1">
      <alignment horizontal="right" vertical="center"/>
    </xf>
    <xf numFmtId="4" fontId="0" fillId="9" borderId="86" xfId="3" applyNumberFormat="1" applyFont="1" applyFill="1" applyBorder="1" applyAlignment="1">
      <alignment horizontal="right" vertical="center"/>
    </xf>
    <xf numFmtId="4" fontId="0" fillId="0" borderId="17" xfId="3" applyNumberFormat="1" applyFont="1" applyBorder="1" applyAlignment="1">
      <alignment horizontal="right" vertical="center"/>
    </xf>
    <xf numFmtId="4" fontId="0" fillId="0" borderId="17" xfId="3" applyNumberFormat="1" applyFont="1" applyFill="1" applyBorder="1" applyAlignment="1">
      <alignment horizontal="right" vertical="center"/>
    </xf>
    <xf numFmtId="4" fontId="79" fillId="0" borderId="100" xfId="3" applyNumberFormat="1" applyFont="1" applyFill="1" applyBorder="1" applyAlignment="1">
      <alignment horizontal="right" vertical="center"/>
    </xf>
    <xf numFmtId="4" fontId="0" fillId="0" borderId="41" xfId="3" applyNumberFormat="1" applyFont="1" applyFill="1" applyBorder="1" applyAlignment="1">
      <alignment horizontal="right" vertical="center"/>
    </xf>
    <xf numFmtId="4" fontId="0" fillId="9" borderId="17" xfId="3" applyNumberFormat="1" applyFont="1" applyFill="1" applyBorder="1" applyAlignment="1">
      <alignment horizontal="right" vertical="center"/>
    </xf>
    <xf numFmtId="4" fontId="79" fillId="9" borderId="100" xfId="3" applyNumberFormat="1" applyFont="1" applyFill="1" applyBorder="1" applyAlignment="1">
      <alignment horizontal="right" vertical="center"/>
    </xf>
    <xf numFmtId="4" fontId="0" fillId="9" borderId="41" xfId="3" applyNumberFormat="1" applyFont="1" applyFill="1" applyBorder="1" applyAlignment="1">
      <alignment horizontal="right" vertical="center"/>
    </xf>
    <xf numFmtId="4" fontId="0" fillId="4" borderId="17" xfId="3" applyNumberFormat="1" applyFont="1" applyFill="1" applyBorder="1" applyAlignment="1">
      <alignment horizontal="right" vertical="center"/>
    </xf>
    <xf numFmtId="4" fontId="0" fillId="4" borderId="8" xfId="3" applyNumberFormat="1" applyFont="1" applyFill="1" applyBorder="1" applyAlignment="1">
      <alignment horizontal="right" vertical="center"/>
    </xf>
    <xf numFmtId="4" fontId="0" fillId="0" borderId="41" xfId="3" applyNumberFormat="1" applyFont="1" applyBorder="1" applyAlignment="1">
      <alignment horizontal="right" vertical="center"/>
    </xf>
    <xf numFmtId="0" fontId="92" fillId="2" borderId="96" xfId="158" applyFont="1" applyFill="1" applyBorder="1" applyAlignment="1">
      <alignment horizontal="center" vertical="center" wrapText="1"/>
    </xf>
    <xf numFmtId="4" fontId="0" fillId="4" borderId="41" xfId="3" applyNumberFormat="1" applyFont="1" applyFill="1" applyBorder="1" applyAlignment="1">
      <alignment horizontal="right" vertical="center"/>
    </xf>
    <xf numFmtId="4" fontId="78" fillId="9" borderId="86" xfId="3" applyNumberFormat="1" applyFont="1" applyFill="1" applyBorder="1" applyAlignment="1">
      <alignment horizontal="right" vertical="center"/>
    </xf>
    <xf numFmtId="0" fontId="88" fillId="0" borderId="0" xfId="0" applyFont="1"/>
    <xf numFmtId="0" fontId="79" fillId="0" borderId="0" xfId="0" applyFont="1"/>
    <xf numFmtId="16" fontId="88" fillId="0" borderId="0" xfId="0" applyNumberFormat="1" applyFont="1"/>
    <xf numFmtId="3" fontId="0" fillId="0" borderId="0" xfId="0" applyNumberFormat="1" applyAlignment="1">
      <alignment vertical="center"/>
    </xf>
    <xf numFmtId="0" fontId="93" fillId="0" borderId="0" xfId="0" applyFont="1" applyAlignment="1">
      <alignment vertical="center"/>
    </xf>
    <xf numFmtId="203" fontId="94" fillId="0" borderId="0" xfId="158" applyNumberFormat="1" applyFont="1"/>
    <xf numFmtId="16" fontId="0" fillId="0" borderId="0" xfId="0" applyNumberFormat="1" applyAlignment="1">
      <alignment vertical="center"/>
    </xf>
    <xf numFmtId="0" fontId="0" fillId="0" borderId="85" xfId="0" applyBorder="1" applyAlignment="1">
      <alignment horizontal="center" vertical="center"/>
    </xf>
    <xf numFmtId="16" fontId="0" fillId="0" borderId="86" xfId="0" applyNumberFormat="1" applyBorder="1" applyAlignment="1">
      <alignment horizontal="center" vertical="center"/>
    </xf>
    <xf numFmtId="3" fontId="0" fillId="0" borderId="86" xfId="0" applyNumberFormat="1" applyBorder="1" applyAlignment="1">
      <alignment horizontal="right" vertical="center"/>
    </xf>
    <xf numFmtId="4" fontId="0" fillId="0" borderId="86" xfId="0" applyNumberFormat="1" applyBorder="1" applyAlignment="1">
      <alignment horizontal="right" vertical="center"/>
    </xf>
    <xf numFmtId="0" fontId="0" fillId="0" borderId="100" xfId="0" applyBorder="1" applyAlignment="1">
      <alignment horizontal="center" vertical="center"/>
    </xf>
    <xf numFmtId="16" fontId="0" fillId="0" borderId="41" xfId="0" applyNumberFormat="1" applyBorder="1" applyAlignment="1">
      <alignment horizontal="center" vertical="center"/>
    </xf>
    <xf numFmtId="3" fontId="0" fillId="0" borderId="41" xfId="0" applyNumberFormat="1" applyBorder="1" applyAlignment="1">
      <alignment horizontal="right" vertical="center"/>
    </xf>
    <xf numFmtId="0" fontId="0" fillId="0" borderId="87" xfId="0" applyBorder="1" applyAlignment="1">
      <alignment horizontal="center" vertical="center"/>
    </xf>
    <xf numFmtId="16" fontId="0" fillId="0" borderId="72" xfId="0" applyNumberFormat="1" applyBorder="1" applyAlignment="1">
      <alignment horizontal="center" vertical="center"/>
    </xf>
    <xf numFmtId="3" fontId="0" fillId="0" borderId="72" xfId="0" applyNumberFormat="1" applyBorder="1" applyAlignment="1">
      <alignment horizontal="right" vertical="center"/>
    </xf>
    <xf numFmtId="0" fontId="76" fillId="2" borderId="104" xfId="0" applyFont="1" applyFill="1" applyBorder="1" applyAlignment="1">
      <alignment vertical="center"/>
    </xf>
    <xf numFmtId="0" fontId="76" fillId="2" borderId="85" xfId="0" applyFont="1" applyFill="1" applyBorder="1" applyAlignment="1">
      <alignment horizontal="center" vertical="center"/>
    </xf>
    <xf numFmtId="4" fontId="76" fillId="2" borderId="86" xfId="0" applyNumberFormat="1" applyFont="1" applyFill="1" applyBorder="1" applyAlignment="1">
      <alignment horizontal="right" vertical="center"/>
    </xf>
    <xf numFmtId="0" fontId="76" fillId="2" borderId="105" xfId="0" applyFont="1" applyFill="1" applyBorder="1" applyAlignment="1">
      <alignment vertical="center"/>
    </xf>
    <xf numFmtId="0" fontId="76" fillId="2" borderId="87" xfId="0" applyFont="1" applyFill="1" applyBorder="1" applyAlignment="1">
      <alignment horizontal="center" vertical="center"/>
    </xf>
    <xf numFmtId="4" fontId="76" fillId="2" borderId="72" xfId="0" applyNumberFormat="1" applyFont="1" applyFill="1" applyBorder="1" applyAlignment="1">
      <alignment horizontal="right" vertical="center"/>
    </xf>
    <xf numFmtId="0" fontId="75" fillId="3" borderId="101" xfId="0" applyFont="1" applyFill="1" applyBorder="1" applyAlignment="1">
      <alignment horizontal="center" vertical="center"/>
    </xf>
    <xf numFmtId="0" fontId="75" fillId="3" borderId="102" xfId="0" applyFont="1" applyFill="1" applyBorder="1" applyAlignment="1">
      <alignment horizontal="center" vertical="center"/>
    </xf>
    <xf numFmtId="43" fontId="0" fillId="0" borderId="86" xfId="0" applyNumberFormat="1" applyBorder="1" applyAlignment="1">
      <alignment horizontal="right" vertical="center"/>
    </xf>
    <xf numFmtId="4" fontId="0" fillId="0" borderId="41" xfId="0" applyNumberFormat="1" applyBorder="1" applyAlignment="1">
      <alignment horizontal="right" vertical="center"/>
    </xf>
    <xf numFmtId="43" fontId="0" fillId="0" borderId="41" xfId="0" applyNumberFormat="1" applyBorder="1" applyAlignment="1">
      <alignment horizontal="right" vertical="center"/>
    </xf>
    <xf numFmtId="4" fontId="0" fillId="0" borderId="72" xfId="0" applyNumberFormat="1" applyBorder="1" applyAlignment="1">
      <alignment horizontal="right" vertical="center"/>
    </xf>
    <xf numFmtId="0" fontId="75" fillId="5" borderId="102" xfId="0" applyFont="1" applyFill="1" applyBorder="1" applyAlignment="1">
      <alignment horizontal="center" vertical="center"/>
    </xf>
    <xf numFmtId="0" fontId="96" fillId="0" borderId="0" xfId="0" applyFont="1"/>
    <xf numFmtId="0" fontId="97" fillId="0" borderId="0" xfId="0" applyFont="1"/>
    <xf numFmtId="0" fontId="98" fillId="0" borderId="0" xfId="0" applyFont="1"/>
    <xf numFmtId="0" fontId="100" fillId="0" borderId="0" xfId="158" applyFont="1"/>
    <xf numFmtId="0" fontId="92" fillId="0" borderId="0" xfId="158" applyFont="1"/>
    <xf numFmtId="0" fontId="92" fillId="0" borderId="0" xfId="158" applyFont="1" applyAlignment="1">
      <alignment horizontal="center"/>
    </xf>
    <xf numFmtId="0" fontId="79" fillId="0" borderId="0" xfId="161" applyFont="1"/>
    <xf numFmtId="0" fontId="94" fillId="2" borderId="5" xfId="158" applyFont="1" applyFill="1" applyBorder="1" applyAlignment="1">
      <alignment horizontal="center" vertical="center"/>
    </xf>
    <xf numFmtId="0" fontId="94" fillId="9" borderId="5" xfId="158" applyFont="1" applyFill="1" applyBorder="1" applyAlignment="1">
      <alignment horizontal="center" vertical="center"/>
    </xf>
    <xf numFmtId="180" fontId="100" fillId="0" borderId="109" xfId="158" applyNumberFormat="1" applyFont="1" applyBorder="1"/>
    <xf numFmtId="180" fontId="100" fillId="0" borderId="110" xfId="158" applyNumberFormat="1" applyFont="1" applyBorder="1"/>
    <xf numFmtId="4" fontId="100" fillId="0" borderId="41" xfId="158" applyNumberFormat="1" applyFont="1" applyBorder="1" applyAlignment="1">
      <alignment horizontal="right" vertical="center"/>
    </xf>
    <xf numFmtId="180" fontId="102" fillId="0" borderId="109" xfId="158" applyNumberFormat="1" applyFont="1" applyBorder="1"/>
    <xf numFmtId="180" fontId="102" fillId="0" borderId="110" xfId="158" applyNumberFormat="1" applyFont="1" applyBorder="1"/>
    <xf numFmtId="4" fontId="102" fillId="0" borderId="40" xfId="158" applyNumberFormat="1" applyFont="1" applyBorder="1" applyAlignment="1">
      <alignment horizontal="right" vertical="center"/>
    </xf>
    <xf numFmtId="4" fontId="102" fillId="0" borderId="41" xfId="158" applyNumberFormat="1" applyFont="1" applyBorder="1" applyAlignment="1">
      <alignment horizontal="right" vertical="center"/>
    </xf>
    <xf numFmtId="180" fontId="92" fillId="0" borderId="109" xfId="158" applyNumberFormat="1" applyFont="1" applyBorder="1"/>
    <xf numFmtId="4" fontId="92" fillId="10" borderId="40" xfId="158" applyNumberFormat="1" applyFont="1" applyFill="1" applyBorder="1" applyAlignment="1">
      <alignment horizontal="right" vertical="center"/>
    </xf>
    <xf numFmtId="4" fontId="104" fillId="0" borderId="40" xfId="158" applyNumberFormat="1" applyFont="1" applyBorder="1" applyAlignment="1">
      <alignment horizontal="right" vertical="center"/>
    </xf>
    <xf numFmtId="4" fontId="104" fillId="0" borderId="41" xfId="158" applyNumberFormat="1" applyFont="1" applyBorder="1" applyAlignment="1">
      <alignment horizontal="right" vertical="center"/>
    </xf>
    <xf numFmtId="4" fontId="105" fillId="0" borderId="40" xfId="158" applyNumberFormat="1" applyFont="1" applyBorder="1" applyAlignment="1">
      <alignment horizontal="right" vertical="center"/>
    </xf>
    <xf numFmtId="4" fontId="105" fillId="0" borderId="41" xfId="158" applyNumberFormat="1" applyFont="1" applyBorder="1" applyAlignment="1">
      <alignment horizontal="right" vertical="center"/>
    </xf>
    <xf numFmtId="3" fontId="92" fillId="5" borderId="86" xfId="158" applyNumberFormat="1" applyFont="1" applyFill="1" applyBorder="1" applyAlignment="1">
      <alignment horizontal="center"/>
    </xf>
    <xf numFmtId="0" fontId="77" fillId="10" borderId="0" xfId="4" applyFill="1" applyAlignment="1">
      <alignment horizontal="center" vertical="center"/>
    </xf>
    <xf numFmtId="0" fontId="77" fillId="10" borderId="0" xfId="4" applyFill="1"/>
    <xf numFmtId="0" fontId="94" fillId="3" borderId="5" xfId="158" applyFont="1" applyFill="1" applyBorder="1" applyAlignment="1">
      <alignment horizontal="center" vertical="center"/>
    </xf>
    <xf numFmtId="0" fontId="94" fillId="3" borderId="16" xfId="158" applyFont="1" applyFill="1" applyBorder="1" applyAlignment="1">
      <alignment horizontal="center" vertical="center"/>
    </xf>
    <xf numFmtId="4" fontId="102" fillId="0" borderId="56" xfId="158" applyNumberFormat="1" applyFont="1" applyBorder="1" applyAlignment="1">
      <alignment horizontal="right" vertical="center"/>
    </xf>
    <xf numFmtId="4" fontId="104" fillId="0" borderId="56" xfId="158" applyNumberFormat="1" applyFont="1" applyBorder="1" applyAlignment="1">
      <alignment horizontal="right" vertical="center"/>
    </xf>
    <xf numFmtId="4" fontId="105" fillId="0" borderId="56" xfId="158" applyNumberFormat="1" applyFont="1" applyBorder="1" applyAlignment="1">
      <alignment horizontal="right" vertical="center"/>
    </xf>
    <xf numFmtId="0" fontId="102" fillId="0" borderId="0" xfId="158" applyFont="1"/>
    <xf numFmtId="166" fontId="106" fillId="0" borderId="0" xfId="76" applyFont="1" applyFill="1" applyBorder="1"/>
    <xf numFmtId="0" fontId="106" fillId="0" borderId="0" xfId="158" applyFont="1"/>
    <xf numFmtId="4" fontId="106" fillId="0" borderId="0" xfId="158" applyNumberFormat="1" applyFont="1"/>
    <xf numFmtId="9" fontId="106" fillId="0" borderId="0" xfId="158" applyNumberFormat="1" applyFont="1"/>
    <xf numFmtId="4" fontId="107" fillId="0" borderId="0" xfId="158" applyNumberFormat="1" applyFont="1"/>
    <xf numFmtId="0" fontId="108" fillId="0" borderId="0" xfId="158" applyFont="1" applyAlignment="1">
      <alignment vertical="center"/>
    </xf>
    <xf numFmtId="4" fontId="109" fillId="11" borderId="3" xfId="158" applyNumberFormat="1" applyFont="1" applyFill="1" applyBorder="1" applyAlignment="1">
      <alignment horizontal="center" vertical="center"/>
    </xf>
    <xf numFmtId="4" fontId="109" fillId="2" borderId="5" xfId="158" applyNumberFormat="1" applyFont="1" applyFill="1" applyBorder="1" applyAlignment="1">
      <alignment horizontal="center" vertical="center"/>
    </xf>
    <xf numFmtId="9" fontId="109" fillId="2" borderId="5" xfId="158" applyNumberFormat="1" applyFont="1" applyFill="1" applyBorder="1" applyAlignment="1">
      <alignment horizontal="center" vertical="center"/>
    </xf>
    <xf numFmtId="4" fontId="109" fillId="11" borderId="5" xfId="158" applyNumberFormat="1" applyFont="1" applyFill="1" applyBorder="1" applyAlignment="1">
      <alignment horizontal="center" vertical="center"/>
    </xf>
    <xf numFmtId="180" fontId="102" fillId="0" borderId="41" xfId="158" applyNumberFormat="1" applyFont="1" applyBorder="1"/>
    <xf numFmtId="3" fontId="106" fillId="3" borderId="2" xfId="158" applyNumberFormat="1" applyFont="1" applyFill="1" applyBorder="1"/>
    <xf numFmtId="3" fontId="107" fillId="0" borderId="3" xfId="158" applyNumberFormat="1" applyFont="1" applyBorder="1"/>
    <xf numFmtId="3" fontId="106" fillId="0" borderId="3" xfId="158" applyNumberFormat="1" applyFont="1" applyBorder="1"/>
    <xf numFmtId="3" fontId="92" fillId="9" borderId="3" xfId="158" applyNumberFormat="1" applyFont="1" applyFill="1" applyBorder="1" applyAlignment="1">
      <alignment horizontal="center"/>
    </xf>
    <xf numFmtId="3" fontId="106" fillId="3" borderId="4" xfId="158" applyNumberFormat="1" applyFont="1" applyFill="1" applyBorder="1"/>
    <xf numFmtId="3" fontId="107" fillId="0" borderId="5" xfId="158" applyNumberFormat="1" applyFont="1" applyBorder="1"/>
    <xf numFmtId="3" fontId="92" fillId="9" borderId="5" xfId="158" applyNumberFormat="1" applyFont="1" applyFill="1" applyBorder="1" applyAlignment="1">
      <alignment horizontal="center"/>
    </xf>
    <xf numFmtId="4" fontId="106" fillId="5" borderId="3" xfId="3" applyNumberFormat="1" applyFont="1" applyFill="1" applyBorder="1"/>
    <xf numFmtId="10" fontId="107" fillId="5" borderId="3" xfId="158" applyNumberFormat="1" applyFont="1" applyFill="1" applyBorder="1"/>
    <xf numFmtId="4" fontId="106" fillId="5" borderId="41" xfId="3" applyNumberFormat="1" applyFont="1" applyFill="1" applyBorder="1"/>
    <xf numFmtId="10" fontId="107" fillId="5" borderId="41" xfId="158" applyNumberFormat="1" applyFont="1" applyFill="1" applyBorder="1"/>
    <xf numFmtId="4" fontId="106" fillId="5" borderId="5" xfId="3" applyNumberFormat="1" applyFont="1" applyFill="1" applyBorder="1"/>
    <xf numFmtId="10" fontId="107" fillId="5" borderId="5" xfId="158" applyNumberFormat="1" applyFont="1" applyFill="1" applyBorder="1"/>
    <xf numFmtId="9" fontId="109" fillId="11" borderId="5" xfId="158" applyNumberFormat="1" applyFont="1" applyFill="1" applyBorder="1" applyAlignment="1">
      <alignment horizontal="center" vertical="center"/>
    </xf>
    <xf numFmtId="9" fontId="109" fillId="11" borderId="16" xfId="158" applyNumberFormat="1" applyFont="1" applyFill="1" applyBorder="1" applyAlignment="1">
      <alignment horizontal="center" vertical="center"/>
    </xf>
    <xf numFmtId="4" fontId="106" fillId="0" borderId="0" xfId="1" applyNumberFormat="1" applyFont="1"/>
    <xf numFmtId="4" fontId="79" fillId="0" borderId="0" xfId="0" applyNumberFormat="1" applyFont="1"/>
    <xf numFmtId="0" fontId="99" fillId="0" borderId="0" xfId="158" applyFont="1" applyAlignment="1">
      <alignment vertical="center"/>
    </xf>
    <xf numFmtId="4" fontId="99" fillId="0" borderId="0" xfId="158" applyNumberFormat="1" applyFont="1" applyAlignment="1">
      <alignment vertical="center"/>
    </xf>
    <xf numFmtId="4" fontId="94" fillId="0" borderId="0" xfId="158" applyNumberFormat="1" applyFont="1" applyAlignment="1">
      <alignment horizontal="left" vertical="center"/>
    </xf>
    <xf numFmtId="4" fontId="92" fillId="2" borderId="51" xfId="158" applyNumberFormat="1" applyFont="1" applyFill="1" applyBorder="1" applyAlignment="1">
      <alignment horizontal="center" vertical="center"/>
    </xf>
    <xf numFmtId="4" fontId="92" fillId="18" borderId="51" xfId="158" applyNumberFormat="1" applyFont="1" applyFill="1" applyBorder="1" applyAlignment="1">
      <alignment horizontal="center" vertical="center" wrapText="1"/>
    </xf>
    <xf numFmtId="3" fontId="100" fillId="0" borderId="41" xfId="0" applyNumberFormat="1" applyFont="1" applyBorder="1" applyAlignment="1">
      <alignment horizontal="center"/>
    </xf>
    <xf numFmtId="4" fontId="100" fillId="0" borderId="41" xfId="158" applyNumberFormat="1" applyFont="1" applyBorder="1"/>
    <xf numFmtId="4" fontId="100" fillId="0" borderId="41" xfId="158" applyNumberFormat="1" applyFont="1" applyBorder="1" applyAlignment="1">
      <alignment horizontal="center"/>
    </xf>
    <xf numFmtId="3" fontId="102" fillId="0" borderId="41" xfId="0" applyNumberFormat="1" applyFont="1" applyBorder="1" applyAlignment="1">
      <alignment horizontal="center"/>
    </xf>
    <xf numFmtId="4" fontId="102" fillId="0" borderId="41" xfId="158" applyNumberFormat="1" applyFont="1" applyBorder="1"/>
    <xf numFmtId="4" fontId="102" fillId="0" borderId="41" xfId="158" applyNumberFormat="1" applyFont="1" applyBorder="1" applyAlignment="1">
      <alignment horizontal="center"/>
    </xf>
    <xf numFmtId="3" fontId="92" fillId="0" borderId="41" xfId="158" applyNumberFormat="1" applyFont="1" applyBorder="1" applyAlignment="1">
      <alignment horizontal="center"/>
    </xf>
    <xf numFmtId="0" fontId="102" fillId="3" borderId="0" xfId="158" applyFont="1" applyFill="1"/>
    <xf numFmtId="180" fontId="100" fillId="0" borderId="102" xfId="158" applyNumberFormat="1" applyFont="1" applyBorder="1"/>
    <xf numFmtId="180" fontId="92" fillId="0" borderId="115" xfId="158" applyNumberFormat="1" applyFont="1" applyBorder="1"/>
    <xf numFmtId="180" fontId="92" fillId="0" borderId="0" xfId="158" applyNumberFormat="1" applyFont="1"/>
    <xf numFmtId="3" fontId="100" fillId="0" borderId="0" xfId="158" applyNumberFormat="1" applyFont="1" applyAlignment="1">
      <alignment horizontal="right"/>
    </xf>
    <xf numFmtId="4" fontId="79" fillId="0" borderId="0" xfId="0" applyNumberFormat="1" applyFont="1" applyAlignment="1">
      <alignment horizontal="center" vertical="center"/>
    </xf>
    <xf numFmtId="4" fontId="92" fillId="18" borderId="48" xfId="158" applyNumberFormat="1" applyFont="1" applyFill="1" applyBorder="1" applyAlignment="1">
      <alignment horizontal="center" vertical="center" wrapText="1"/>
    </xf>
    <xf numFmtId="4" fontId="92" fillId="18" borderId="66" xfId="158" applyNumberFormat="1" applyFont="1" applyFill="1" applyBorder="1" applyAlignment="1">
      <alignment horizontal="center" vertical="center" wrapText="1"/>
    </xf>
    <xf numFmtId="0" fontId="100" fillId="19" borderId="0" xfId="158" applyFont="1" applyFill="1"/>
    <xf numFmtId="0" fontId="107" fillId="0" borderId="0" xfId="158" applyFont="1"/>
    <xf numFmtId="0" fontId="101" fillId="0" borderId="0" xfId="158" applyFont="1"/>
    <xf numFmtId="166" fontId="100" fillId="0" borderId="0" xfId="76" applyFont="1" applyFill="1"/>
    <xf numFmtId="0" fontId="100" fillId="0" borderId="0" xfId="158" applyFont="1" applyAlignment="1">
      <alignment horizontal="center"/>
    </xf>
    <xf numFmtId="0" fontId="92" fillId="0" borderId="116" xfId="158" applyFont="1" applyBorder="1" applyAlignment="1">
      <alignment horizontal="center"/>
    </xf>
    <xf numFmtId="0" fontId="92" fillId="0" borderId="116" xfId="157" applyFont="1" applyBorder="1" applyAlignment="1">
      <alignment horizontal="center"/>
    </xf>
    <xf numFmtId="206" fontId="94" fillId="0" borderId="0" xfId="158" applyNumberFormat="1" applyFont="1" applyAlignment="1">
      <alignment horizontal="center"/>
    </xf>
    <xf numFmtId="206" fontId="94" fillId="0" borderId="0" xfId="158" applyNumberFormat="1" applyFont="1" applyAlignment="1">
      <alignment horizontal="left"/>
    </xf>
    <xf numFmtId="0" fontId="92" fillId="0" borderId="0" xfId="157" applyFont="1" applyAlignment="1">
      <alignment horizontal="center"/>
    </xf>
    <xf numFmtId="0" fontId="92" fillId="16" borderId="117" xfId="158" applyFont="1" applyFill="1" applyBorder="1" applyAlignment="1">
      <alignment horizontal="center" vertical="center"/>
    </xf>
    <xf numFmtId="0" fontId="92" fillId="3" borderId="119" xfId="0" applyFont="1" applyFill="1" applyBorder="1" applyAlignment="1">
      <alignment horizontal="center" vertical="center"/>
    </xf>
    <xf numFmtId="0" fontId="92" fillId="3" borderId="120" xfId="158" applyFont="1" applyFill="1" applyBorder="1" applyAlignment="1">
      <alignment horizontal="center" vertical="center"/>
    </xf>
    <xf numFmtId="180" fontId="100" fillId="0" borderId="124" xfId="158" applyNumberFormat="1" applyFont="1" applyBorder="1"/>
    <xf numFmtId="3" fontId="100" fillId="0" borderId="124" xfId="0" applyNumberFormat="1" applyFont="1" applyBorder="1" applyAlignment="1">
      <alignment horizontal="center"/>
    </xf>
    <xf numFmtId="3" fontId="100" fillId="0" borderId="124" xfId="158" applyNumberFormat="1" applyFont="1" applyBorder="1" applyAlignment="1">
      <alignment horizontal="center"/>
    </xf>
    <xf numFmtId="180" fontId="102" fillId="0" borderId="124" xfId="158" applyNumberFormat="1" applyFont="1" applyBorder="1"/>
    <xf numFmtId="3" fontId="102" fillId="0" borderId="124" xfId="0" applyNumberFormat="1" applyFont="1" applyBorder="1" applyAlignment="1">
      <alignment horizontal="center"/>
    </xf>
    <xf numFmtId="3" fontId="102" fillId="0" borderId="124" xfId="158" applyNumberFormat="1" applyFont="1" applyBorder="1" applyAlignment="1">
      <alignment horizontal="center"/>
    </xf>
    <xf numFmtId="180" fontId="92" fillId="0" borderId="124" xfId="158" applyNumberFormat="1" applyFont="1" applyBorder="1"/>
    <xf numFmtId="3" fontId="92" fillId="0" borderId="124" xfId="158" applyNumberFormat="1" applyFont="1" applyBorder="1" applyAlignment="1">
      <alignment horizontal="center"/>
    </xf>
    <xf numFmtId="180" fontId="100" fillId="0" borderId="125" xfId="158" applyNumberFormat="1" applyFont="1" applyBorder="1"/>
    <xf numFmtId="180" fontId="92" fillId="0" borderId="126" xfId="158" applyNumberFormat="1" applyFont="1" applyBorder="1"/>
    <xf numFmtId="180" fontId="100" fillId="0" borderId="126" xfId="158" applyNumberFormat="1" applyFont="1" applyBorder="1"/>
    <xf numFmtId="3" fontId="92" fillId="0" borderId="126" xfId="158" applyNumberFormat="1" applyFont="1" applyBorder="1" applyAlignment="1">
      <alignment horizontal="center"/>
    </xf>
    <xf numFmtId="0" fontId="102" fillId="3" borderId="127" xfId="158" applyFont="1" applyFill="1" applyBorder="1"/>
    <xf numFmtId="204" fontId="92" fillId="0" borderId="128" xfId="158" applyNumberFormat="1" applyFont="1" applyBorder="1"/>
    <xf numFmtId="180" fontId="100" fillId="0" borderId="128" xfId="158" applyNumberFormat="1" applyFont="1" applyBorder="1"/>
    <xf numFmtId="3" fontId="92" fillId="0" borderId="128" xfId="158" applyNumberFormat="1" applyFont="1" applyBorder="1" applyAlignment="1">
      <alignment horizontal="center"/>
    </xf>
    <xf numFmtId="3" fontId="110" fillId="0" borderId="0" xfId="158" applyNumberFormat="1" applyFont="1" applyAlignment="1">
      <alignment horizontal="left"/>
    </xf>
    <xf numFmtId="0" fontId="111" fillId="0" borderId="0" xfId="158" applyFont="1" applyAlignment="1">
      <alignment vertical="top"/>
    </xf>
    <xf numFmtId="1" fontId="92" fillId="2" borderId="116" xfId="157" applyNumberFormat="1" applyFont="1" applyFill="1" applyBorder="1" applyAlignment="1">
      <alignment horizontal="center"/>
    </xf>
    <xf numFmtId="0" fontId="92" fillId="6" borderId="120" xfId="158" applyFont="1" applyFill="1" applyBorder="1" applyAlignment="1">
      <alignment horizontal="center" vertical="center"/>
    </xf>
    <xf numFmtId="0" fontId="92" fillId="12" borderId="120" xfId="158" applyFont="1" applyFill="1" applyBorder="1" applyAlignment="1">
      <alignment horizontal="center" vertical="center" wrapText="1"/>
    </xf>
    <xf numFmtId="3" fontId="100" fillId="0" borderId="125" xfId="158" applyNumberFormat="1" applyFont="1" applyBorder="1" applyAlignment="1">
      <alignment horizontal="center"/>
    </xf>
    <xf numFmtId="0" fontId="92" fillId="3" borderId="120" xfId="158" applyFont="1" applyFill="1" applyBorder="1" applyAlignment="1">
      <alignment horizontal="center" vertical="center" wrapText="1"/>
    </xf>
    <xf numFmtId="0" fontId="92" fillId="20" borderId="114" xfId="158" applyFont="1" applyFill="1" applyBorder="1" applyAlignment="1">
      <alignment vertical="center"/>
    </xf>
    <xf numFmtId="0" fontId="92" fillId="0" borderId="0" xfId="158" applyFont="1" applyAlignment="1">
      <alignment horizontal="center" vertical="center"/>
    </xf>
    <xf numFmtId="2" fontId="92" fillId="0" borderId="0" xfId="158" applyNumberFormat="1" applyFont="1"/>
    <xf numFmtId="0" fontId="92" fillId="13" borderId="120" xfId="158" applyFont="1" applyFill="1" applyBorder="1" applyAlignment="1">
      <alignment horizontal="center" vertical="center"/>
    </xf>
    <xf numFmtId="0" fontId="92" fillId="19" borderId="0" xfId="158" applyFont="1" applyFill="1"/>
    <xf numFmtId="38" fontId="92" fillId="0" borderId="0" xfId="158" applyNumberFormat="1" applyFont="1"/>
    <xf numFmtId="166" fontId="100" fillId="19" borderId="0" xfId="76" applyFont="1" applyFill="1"/>
    <xf numFmtId="0" fontId="92" fillId="16" borderId="95" xfId="158" applyFont="1" applyFill="1" applyBorder="1" applyAlignment="1">
      <alignment horizontal="center" vertical="center"/>
    </xf>
    <xf numFmtId="0" fontId="92" fillId="17" borderId="96" xfId="158" applyFont="1" applyFill="1" applyBorder="1" applyAlignment="1">
      <alignment horizontal="center" vertical="center"/>
    </xf>
    <xf numFmtId="0" fontId="92" fillId="17" borderId="96" xfId="158" applyFont="1" applyFill="1" applyBorder="1" applyAlignment="1">
      <alignment vertical="center"/>
    </xf>
    <xf numFmtId="0" fontId="92" fillId="3" borderId="96" xfId="0" applyFont="1" applyFill="1" applyBorder="1" applyAlignment="1">
      <alignment horizontal="center" vertical="center"/>
    </xf>
    <xf numFmtId="0" fontId="92" fillId="18" borderId="96" xfId="158" applyFont="1" applyFill="1" applyBorder="1" applyAlignment="1">
      <alignment horizontal="center" vertical="center" wrapText="1"/>
    </xf>
    <xf numFmtId="180" fontId="100" fillId="0" borderId="41" xfId="158" applyNumberFormat="1" applyFont="1" applyBorder="1"/>
    <xf numFmtId="3" fontId="100" fillId="0" borderId="41" xfId="158" applyNumberFormat="1" applyFont="1" applyBorder="1" applyAlignment="1">
      <alignment horizontal="center"/>
    </xf>
    <xf numFmtId="3" fontId="92" fillId="0" borderId="102" xfId="158" applyNumberFormat="1" applyFont="1" applyBorder="1" applyAlignment="1">
      <alignment horizontal="center"/>
    </xf>
    <xf numFmtId="180" fontId="100" fillId="0" borderId="129" xfId="158" applyNumberFormat="1" applyFont="1" applyBorder="1"/>
    <xf numFmtId="3" fontId="100" fillId="0" borderId="129" xfId="0" applyNumberFormat="1" applyFont="1" applyBorder="1" applyAlignment="1">
      <alignment horizontal="center"/>
    </xf>
    <xf numFmtId="3" fontId="100" fillId="0" borderId="129" xfId="158" applyNumberFormat="1" applyFont="1" applyBorder="1" applyAlignment="1">
      <alignment horizontal="center"/>
    </xf>
    <xf numFmtId="0" fontId="112" fillId="0" borderId="0" xfId="158" applyFont="1"/>
    <xf numFmtId="204" fontId="92" fillId="0" borderId="130" xfId="158" applyNumberFormat="1" applyFont="1" applyBorder="1"/>
    <xf numFmtId="180" fontId="92" fillId="0" borderId="76" xfId="158" applyNumberFormat="1" applyFont="1" applyBorder="1"/>
    <xf numFmtId="3" fontId="92" fillId="0" borderId="34" xfId="158" applyNumberFormat="1" applyFont="1" applyBorder="1" applyAlignment="1">
      <alignment horizontal="center"/>
    </xf>
    <xf numFmtId="0" fontId="92" fillId="5" borderId="96" xfId="158" applyFont="1" applyFill="1" applyBorder="1" applyAlignment="1">
      <alignment horizontal="center" vertical="center" wrapText="1"/>
    </xf>
    <xf numFmtId="0" fontId="92" fillId="5" borderId="131" xfId="158" applyFont="1" applyFill="1" applyBorder="1" applyAlignment="1">
      <alignment horizontal="center" vertical="center" wrapText="1"/>
    </xf>
    <xf numFmtId="3" fontId="100" fillId="0" borderId="132" xfId="158" applyNumberFormat="1" applyFont="1" applyBorder="1" applyAlignment="1">
      <alignment horizontal="center"/>
    </xf>
    <xf numFmtId="0" fontId="73" fillId="0" borderId="18" xfId="0" applyFont="1" applyBorder="1" applyAlignment="1">
      <alignment vertical="center"/>
    </xf>
    <xf numFmtId="3" fontId="102" fillId="0" borderId="41" xfId="158" applyNumberFormat="1" applyFont="1" applyBorder="1" applyAlignment="1">
      <alignment horizontal="center"/>
    </xf>
    <xf numFmtId="3" fontId="102" fillId="0" borderId="132" xfId="158" applyNumberFormat="1" applyFont="1" applyBorder="1" applyAlignment="1">
      <alignment horizontal="center"/>
    </xf>
    <xf numFmtId="180" fontId="102" fillId="0" borderId="122" xfId="158" applyNumberFormat="1" applyFont="1" applyBorder="1"/>
    <xf numFmtId="164" fontId="102" fillId="0" borderId="0" xfId="158" applyNumberFormat="1" applyFont="1"/>
    <xf numFmtId="0" fontId="72" fillId="0" borderId="21" xfId="0" applyFont="1" applyBorder="1" applyAlignment="1">
      <alignment vertical="center"/>
    </xf>
    <xf numFmtId="0" fontId="72" fillId="0" borderId="18" xfId="0" applyFont="1" applyBorder="1" applyAlignment="1">
      <alignment vertical="center"/>
    </xf>
    <xf numFmtId="0" fontId="71" fillId="0" borderId="21" xfId="0" applyFont="1" applyBorder="1" applyAlignment="1">
      <alignment vertical="center"/>
    </xf>
    <xf numFmtId="0" fontId="71" fillId="0" borderId="18" xfId="0" applyFont="1" applyBorder="1" applyAlignment="1">
      <alignment vertical="center"/>
    </xf>
    <xf numFmtId="0" fontId="70" fillId="0" borderId="70" xfId="0" applyFont="1" applyBorder="1" applyAlignment="1">
      <alignment vertical="center"/>
    </xf>
    <xf numFmtId="9" fontId="92" fillId="9" borderId="3" xfId="158" applyNumberFormat="1" applyFont="1" applyFill="1" applyBorder="1" applyAlignment="1">
      <alignment horizontal="center"/>
    </xf>
    <xf numFmtId="9" fontId="92" fillId="9" borderId="5" xfId="158" applyNumberFormat="1" applyFont="1" applyFill="1" applyBorder="1" applyAlignment="1">
      <alignment horizontal="center"/>
    </xf>
    <xf numFmtId="0" fontId="69" fillId="0" borderId="18" xfId="0" applyFont="1" applyBorder="1" applyAlignment="1">
      <alignment vertical="center"/>
    </xf>
    <xf numFmtId="0" fontId="68" fillId="0" borderId="18" xfId="0" applyFont="1" applyBorder="1" applyAlignment="1">
      <alignment vertical="center"/>
    </xf>
    <xf numFmtId="0" fontId="67" fillId="0" borderId="18" xfId="0" applyFont="1" applyBorder="1" applyAlignment="1">
      <alignment vertical="center"/>
    </xf>
    <xf numFmtId="0" fontId="0" fillId="0" borderId="0" xfId="0" applyAlignment="1">
      <alignment horizontal="center"/>
    </xf>
    <xf numFmtId="0" fontId="163" fillId="0" borderId="0" xfId="0" applyFont="1"/>
    <xf numFmtId="4" fontId="164" fillId="2" borderId="156" xfId="158" applyNumberFormat="1" applyFont="1" applyFill="1" applyBorder="1" applyAlignment="1">
      <alignment horizontal="center" vertical="center"/>
    </xf>
    <xf numFmtId="0" fontId="165" fillId="74" borderId="156" xfId="0" applyFont="1" applyFill="1" applyBorder="1" applyAlignment="1">
      <alignment horizontal="center"/>
    </xf>
    <xf numFmtId="0" fontId="165" fillId="2" borderId="156" xfId="0" applyFont="1" applyFill="1" applyBorder="1" applyAlignment="1">
      <alignment horizontal="center"/>
    </xf>
    <xf numFmtId="0" fontId="165" fillId="75" borderId="156" xfId="0" applyFont="1" applyFill="1" applyBorder="1" applyAlignment="1">
      <alignment horizontal="center"/>
    </xf>
    <xf numFmtId="0" fontId="165" fillId="2" borderId="157" xfId="0" applyFont="1" applyFill="1" applyBorder="1" applyAlignment="1">
      <alignment horizontal="center"/>
    </xf>
    <xf numFmtId="0" fontId="66" fillId="0" borderId="18" xfId="0" applyFont="1" applyBorder="1" applyAlignment="1">
      <alignment vertical="center"/>
    </xf>
    <xf numFmtId="4" fontId="65" fillId="0" borderId="8" xfId="0" applyNumberFormat="1" applyFont="1" applyBorder="1" applyAlignment="1">
      <alignment vertical="center"/>
    </xf>
    <xf numFmtId="0" fontId="64" fillId="0" borderId="18" xfId="0" applyFont="1" applyBorder="1" applyAlignment="1">
      <alignment vertical="center"/>
    </xf>
    <xf numFmtId="0" fontId="63" fillId="0" borderId="18" xfId="0" applyFont="1" applyBorder="1" applyAlignment="1">
      <alignment vertical="center"/>
    </xf>
    <xf numFmtId="0" fontId="62" fillId="0" borderId="18" xfId="0" applyFont="1" applyBorder="1" applyAlignment="1">
      <alignment vertical="center"/>
    </xf>
    <xf numFmtId="4" fontId="62" fillId="0" borderId="18" xfId="0" applyNumberFormat="1" applyFont="1" applyBorder="1" applyAlignment="1">
      <alignment vertical="center"/>
    </xf>
    <xf numFmtId="0" fontId="61" fillId="0" borderId="18" xfId="0" applyFont="1" applyBorder="1" applyAlignment="1">
      <alignment vertical="center"/>
    </xf>
    <xf numFmtId="9" fontId="100" fillId="0" borderId="41" xfId="158" applyNumberFormat="1" applyFont="1" applyBorder="1" applyAlignment="1">
      <alignment horizontal="right" vertical="center"/>
    </xf>
    <xf numFmtId="9" fontId="100" fillId="0" borderId="56" xfId="158" applyNumberFormat="1" applyFont="1" applyBorder="1" applyAlignment="1">
      <alignment horizontal="right" vertical="center"/>
    </xf>
    <xf numFmtId="4" fontId="92" fillId="10" borderId="41" xfId="158" applyNumberFormat="1" applyFont="1" applyFill="1" applyBorder="1" applyAlignment="1">
      <alignment horizontal="right" vertical="center"/>
    </xf>
    <xf numFmtId="4" fontId="60" fillId="0" borderId="8" xfId="0" applyNumberFormat="1" applyFont="1" applyBorder="1" applyAlignment="1">
      <alignment vertical="center"/>
    </xf>
    <xf numFmtId="0" fontId="59" fillId="0" borderId="18" xfId="0" applyFont="1" applyBorder="1" applyAlignment="1">
      <alignment vertical="center"/>
    </xf>
    <xf numFmtId="0" fontId="58" fillId="0" borderId="18" xfId="0" applyFont="1" applyBorder="1" applyAlignment="1">
      <alignment vertical="center"/>
    </xf>
    <xf numFmtId="0" fontId="58" fillId="0" borderId="21" xfId="0" applyFont="1" applyBorder="1" applyAlignment="1">
      <alignment vertical="center"/>
    </xf>
    <xf numFmtId="4" fontId="58" fillId="0" borderId="18" xfId="0" applyNumberFormat="1" applyFont="1" applyBorder="1" applyAlignment="1">
      <alignment vertical="center"/>
    </xf>
    <xf numFmtId="0" fontId="57" fillId="0" borderId="18" xfId="0" applyFont="1" applyBorder="1" applyAlignment="1">
      <alignment vertical="center"/>
    </xf>
    <xf numFmtId="0" fontId="57" fillId="0" borderId="21" xfId="0" applyFont="1" applyBorder="1" applyAlignment="1">
      <alignment vertical="center"/>
    </xf>
    <xf numFmtId="0" fontId="56" fillId="0" borderId="18" xfId="0" applyFont="1" applyBorder="1" applyAlignment="1">
      <alignment vertical="center"/>
    </xf>
    <xf numFmtId="0" fontId="75" fillId="0" borderId="36" xfId="0" applyFont="1" applyBorder="1" applyAlignment="1">
      <alignment horizontal="center" vertical="center"/>
    </xf>
    <xf numFmtId="198" fontId="56" fillId="0" borderId="8" xfId="0" applyNumberFormat="1" applyFont="1" applyBorder="1" applyAlignment="1">
      <alignment vertical="center"/>
    </xf>
    <xf numFmtId="3" fontId="92" fillId="0" borderId="124" xfId="0" applyNumberFormat="1" applyFont="1" applyBorder="1" applyAlignment="1">
      <alignment horizontal="center"/>
    </xf>
    <xf numFmtId="0" fontId="92" fillId="16" borderId="123" xfId="158" applyFont="1" applyFill="1" applyBorder="1" applyAlignment="1">
      <alignment vertical="center"/>
    </xf>
    <xf numFmtId="4" fontId="102" fillId="0" borderId="124" xfId="0" applyNumberFormat="1" applyFont="1" applyBorder="1" applyAlignment="1">
      <alignment horizontal="center" vertical="center"/>
    </xf>
    <xf numFmtId="4" fontId="100" fillId="0" borderId="124" xfId="0" applyNumberFormat="1" applyFont="1" applyBorder="1" applyAlignment="1">
      <alignment horizontal="center" vertical="center"/>
    </xf>
    <xf numFmtId="4" fontId="100" fillId="0" borderId="124" xfId="158" applyNumberFormat="1" applyFont="1" applyBorder="1" applyAlignment="1">
      <alignment horizontal="center" vertical="center"/>
    </xf>
    <xf numFmtId="4" fontId="102" fillId="0" borderId="124" xfId="158" applyNumberFormat="1" applyFont="1" applyBorder="1" applyAlignment="1">
      <alignment horizontal="center" vertical="center"/>
    </xf>
    <xf numFmtId="0" fontId="107" fillId="16" borderId="26" xfId="158" applyFont="1" applyFill="1" applyBorder="1" applyAlignment="1">
      <alignment vertical="center"/>
    </xf>
    <xf numFmtId="4" fontId="109" fillId="74" borderId="5" xfId="158" applyNumberFormat="1" applyFont="1" applyFill="1" applyBorder="1" applyAlignment="1">
      <alignment horizontal="center" vertical="center"/>
    </xf>
    <xf numFmtId="4" fontId="109" fillId="11" borderId="158" xfId="158" applyNumberFormat="1" applyFont="1" applyFill="1" applyBorder="1" applyAlignment="1">
      <alignment horizontal="center" vertical="center"/>
    </xf>
    <xf numFmtId="0" fontId="106" fillId="77" borderId="2" xfId="158" applyFont="1" applyFill="1" applyBorder="1"/>
    <xf numFmtId="0" fontId="106" fillId="77" borderId="40" xfId="158" applyFont="1" applyFill="1" applyBorder="1"/>
    <xf numFmtId="0" fontId="106" fillId="77" borderId="4" xfId="158" applyFont="1" applyFill="1" applyBorder="1"/>
    <xf numFmtId="0" fontId="55" fillId="0" borderId="21" xfId="0" applyFont="1" applyBorder="1" applyAlignment="1">
      <alignment vertical="center"/>
    </xf>
    <xf numFmtId="0" fontId="55" fillId="0" borderId="18" xfId="0" applyFont="1" applyBorder="1" applyAlignment="1">
      <alignment vertical="center"/>
    </xf>
    <xf numFmtId="4" fontId="55" fillId="0" borderId="8" xfId="0" applyNumberFormat="1" applyFont="1" applyBorder="1" applyAlignment="1">
      <alignment vertical="center"/>
    </xf>
    <xf numFmtId="0" fontId="107" fillId="16" borderId="54" xfId="158" applyFont="1" applyFill="1" applyBorder="1" applyAlignment="1">
      <alignment horizontal="center" vertical="center"/>
    </xf>
    <xf numFmtId="3" fontId="102" fillId="0" borderId="28" xfId="158" applyNumberFormat="1" applyFont="1" applyBorder="1" applyAlignment="1">
      <alignment horizontal="center"/>
    </xf>
    <xf numFmtId="180" fontId="102" fillId="0" borderId="86" xfId="158" applyNumberFormat="1" applyFont="1" applyBorder="1"/>
    <xf numFmtId="180" fontId="102" fillId="0" borderId="129" xfId="158" applyNumberFormat="1" applyFont="1" applyBorder="1"/>
    <xf numFmtId="0" fontId="92" fillId="16" borderId="159" xfId="158" applyFont="1" applyFill="1" applyBorder="1" applyAlignment="1">
      <alignment horizontal="center" vertical="center"/>
    </xf>
    <xf numFmtId="0" fontId="102" fillId="3" borderId="38" xfId="158" applyFont="1" applyFill="1" applyBorder="1"/>
    <xf numFmtId="3" fontId="92" fillId="5" borderId="161" xfId="158" applyNumberFormat="1" applyFont="1" applyFill="1" applyBorder="1" applyAlignment="1">
      <alignment horizontal="center"/>
    </xf>
    <xf numFmtId="0" fontId="102" fillId="3" borderId="162" xfId="158" applyFont="1" applyFill="1" applyBorder="1"/>
    <xf numFmtId="3" fontId="92" fillId="5" borderId="5" xfId="158" applyNumberFormat="1" applyFont="1" applyFill="1" applyBorder="1" applyAlignment="1">
      <alignment horizontal="center"/>
    </xf>
    <xf numFmtId="3" fontId="92" fillId="5" borderId="16" xfId="158" applyNumberFormat="1" applyFont="1" applyFill="1" applyBorder="1" applyAlignment="1">
      <alignment horizontal="center"/>
    </xf>
    <xf numFmtId="3" fontId="106" fillId="3" borderId="26" xfId="158" applyNumberFormat="1" applyFont="1" applyFill="1" applyBorder="1"/>
    <xf numFmtId="0" fontId="103" fillId="16" borderId="113" xfId="158" applyFont="1" applyFill="1" applyBorder="1" applyAlignment="1">
      <alignment horizontal="center" vertical="center"/>
    </xf>
    <xf numFmtId="204" fontId="92" fillId="0" borderId="164" xfId="158" applyNumberFormat="1" applyFont="1" applyBorder="1"/>
    <xf numFmtId="180" fontId="92" fillId="0" borderId="165" xfId="158" applyNumberFormat="1" applyFont="1" applyBorder="1"/>
    <xf numFmtId="4" fontId="92" fillId="10" borderId="166" xfId="158" applyNumberFormat="1" applyFont="1" applyFill="1" applyBorder="1" applyAlignment="1">
      <alignment horizontal="right" vertical="center"/>
    </xf>
    <xf numFmtId="0" fontId="92" fillId="12" borderId="96" xfId="158" applyFont="1" applyFill="1" applyBorder="1" applyAlignment="1">
      <alignment horizontal="center" vertical="center" wrapText="1"/>
    </xf>
    <xf numFmtId="0" fontId="92" fillId="13" borderId="167" xfId="158" applyFont="1" applyFill="1" applyBorder="1" applyAlignment="1">
      <alignment horizontal="center" vertical="center" wrapText="1"/>
    </xf>
    <xf numFmtId="0" fontId="92" fillId="16" borderId="27" xfId="158" applyFont="1" applyFill="1" applyBorder="1" applyAlignment="1">
      <alignment vertical="center"/>
    </xf>
    <xf numFmtId="0" fontId="102" fillId="3" borderId="168" xfId="158" applyFont="1" applyFill="1" applyBorder="1"/>
    <xf numFmtId="180" fontId="92" fillId="0" borderId="169" xfId="158" applyNumberFormat="1" applyFont="1" applyBorder="1"/>
    <xf numFmtId="180" fontId="100" fillId="0" borderId="169" xfId="158" applyNumberFormat="1" applyFont="1" applyBorder="1"/>
    <xf numFmtId="3" fontId="92" fillId="0" borderId="169" xfId="158" applyNumberFormat="1" applyFont="1" applyBorder="1" applyAlignment="1">
      <alignment horizontal="center"/>
    </xf>
    <xf numFmtId="3" fontId="92" fillId="0" borderId="170" xfId="158" applyNumberFormat="1" applyFont="1" applyBorder="1" applyAlignment="1">
      <alignment horizontal="center"/>
    </xf>
    <xf numFmtId="0" fontId="102" fillId="3" borderId="171" xfId="158" applyFont="1" applyFill="1" applyBorder="1"/>
    <xf numFmtId="204" fontId="92" fillId="0" borderId="172" xfId="158" applyNumberFormat="1" applyFont="1" applyBorder="1"/>
    <xf numFmtId="180" fontId="92" fillId="0" borderId="172" xfId="158" applyNumberFormat="1" applyFont="1" applyBorder="1"/>
    <xf numFmtId="3" fontId="92" fillId="0" borderId="173" xfId="158" applyNumberFormat="1" applyFont="1" applyBorder="1" applyAlignment="1">
      <alignment horizontal="center"/>
    </xf>
    <xf numFmtId="3" fontId="92" fillId="0" borderId="174" xfId="158" applyNumberFormat="1" applyFont="1" applyBorder="1" applyAlignment="1">
      <alignment horizontal="center"/>
    </xf>
    <xf numFmtId="0" fontId="107" fillId="16" borderId="76" xfId="158" applyFont="1" applyFill="1" applyBorder="1" applyAlignment="1">
      <alignment horizontal="center" vertical="center"/>
    </xf>
    <xf numFmtId="0" fontId="54" fillId="0" borderId="0" xfId="207" applyAlignment="1">
      <alignment vertical="center"/>
    </xf>
    <xf numFmtId="0" fontId="74" fillId="0" borderId="0" xfId="207" applyFont="1" applyAlignment="1">
      <alignment vertical="center"/>
    </xf>
    <xf numFmtId="0" fontId="75" fillId="0" borderId="0" xfId="207" applyFont="1" applyAlignment="1">
      <alignment vertical="center"/>
    </xf>
    <xf numFmtId="1" fontId="74" fillId="0" borderId="0" xfId="207" applyNumberFormat="1" applyFont="1" applyAlignment="1">
      <alignment vertical="center"/>
    </xf>
    <xf numFmtId="4" fontId="74" fillId="0" borderId="0" xfId="207" applyNumberFormat="1" applyFont="1" applyAlignment="1">
      <alignment vertical="center"/>
    </xf>
    <xf numFmtId="4" fontId="81" fillId="3" borderId="14" xfId="4" applyNumberFormat="1" applyFont="1" applyFill="1" applyBorder="1" applyAlignment="1">
      <alignment horizontal="center" vertical="center"/>
    </xf>
    <xf numFmtId="16" fontId="74" fillId="0" borderId="1" xfId="207" applyNumberFormat="1" applyFont="1" applyBorder="1" applyAlignment="1">
      <alignment vertical="center"/>
    </xf>
    <xf numFmtId="0" fontId="74" fillId="0" borderId="0" xfId="207" applyFont="1" applyAlignment="1">
      <alignment horizontal="center" vertical="center"/>
    </xf>
    <xf numFmtId="16" fontId="74" fillId="0" borderId="0" xfId="207" applyNumberFormat="1" applyFont="1" applyAlignment="1">
      <alignment horizontal="center" vertical="center"/>
    </xf>
    <xf numFmtId="0" fontId="75" fillId="0" borderId="5" xfId="207" applyFont="1" applyBorder="1" applyAlignment="1">
      <alignment horizontal="center" vertical="center"/>
    </xf>
    <xf numFmtId="1" fontId="75" fillId="0" borderId="5" xfId="207" applyNumberFormat="1" applyFont="1" applyBorder="1" applyAlignment="1">
      <alignment horizontal="center" vertical="center"/>
    </xf>
    <xf numFmtId="0" fontId="54" fillId="0" borderId="9" xfId="207" applyBorder="1" applyAlignment="1">
      <alignment horizontal="center" vertical="center"/>
    </xf>
    <xf numFmtId="16" fontId="54" fillId="0" borderId="8" xfId="207" applyNumberFormat="1" applyBorder="1" applyAlignment="1">
      <alignment horizontal="center" vertical="center"/>
    </xf>
    <xf numFmtId="0" fontId="54" fillId="0" borderId="11" xfId="207" applyBorder="1" applyAlignment="1">
      <alignment horizontal="center" vertical="center"/>
    </xf>
    <xf numFmtId="16" fontId="54" fillId="0" borderId="11" xfId="207" applyNumberFormat="1" applyBorder="1" applyAlignment="1">
      <alignment horizontal="center" vertical="center"/>
    </xf>
    <xf numFmtId="199" fontId="54" fillId="0" borderId="11" xfId="207" applyNumberFormat="1" applyBorder="1" applyAlignment="1">
      <alignment horizontal="center" vertical="center"/>
    </xf>
    <xf numFmtId="20" fontId="54" fillId="0" borderId="19" xfId="207" applyNumberFormat="1" applyBorder="1" applyAlignment="1">
      <alignment vertical="center"/>
    </xf>
    <xf numFmtId="0" fontId="54" fillId="0" borderId="19" xfId="207" applyBorder="1" applyAlignment="1">
      <alignment vertical="center"/>
    </xf>
    <xf numFmtId="4" fontId="54" fillId="0" borderId="19" xfId="207" applyNumberFormat="1" applyBorder="1" applyAlignment="1">
      <alignment vertical="center"/>
    </xf>
    <xf numFmtId="0" fontId="54" fillId="0" borderId="61" xfId="207" applyBorder="1" applyAlignment="1">
      <alignment vertical="center"/>
    </xf>
    <xf numFmtId="1" fontId="54" fillId="0" borderId="11" xfId="207" applyNumberFormat="1" applyBorder="1" applyAlignment="1">
      <alignment horizontal="center" vertical="center"/>
    </xf>
    <xf numFmtId="0" fontId="54" fillId="0" borderId="8" xfId="207" applyBorder="1" applyAlignment="1">
      <alignment horizontal="center" vertical="center"/>
    </xf>
    <xf numFmtId="0" fontId="54" fillId="0" borderId="19" xfId="207" applyBorder="1" applyAlignment="1">
      <alignment horizontal="center" vertical="center"/>
    </xf>
    <xf numFmtId="0" fontId="54" fillId="0" borderId="62" xfId="207" applyBorder="1" applyAlignment="1">
      <alignment vertical="center"/>
    </xf>
    <xf numFmtId="2" fontId="54" fillId="0" borderId="0" xfId="207" applyNumberFormat="1" applyAlignment="1">
      <alignment vertical="center"/>
    </xf>
    <xf numFmtId="4" fontId="54" fillId="0" borderId="0" xfId="207" applyNumberFormat="1" applyAlignment="1">
      <alignment vertical="center"/>
    </xf>
    <xf numFmtId="0" fontId="76" fillId="2" borderId="31" xfId="207" applyFont="1" applyFill="1" applyBorder="1" applyAlignment="1">
      <alignment vertical="center"/>
    </xf>
    <xf numFmtId="0" fontId="54" fillId="2" borderId="32" xfId="207" applyFill="1" applyBorder="1" applyAlignment="1">
      <alignment vertical="center"/>
    </xf>
    <xf numFmtId="20" fontId="54" fillId="2" borderId="33" xfId="207" applyNumberFormat="1" applyFill="1" applyBorder="1" applyAlignment="1">
      <alignment vertical="center"/>
    </xf>
    <xf numFmtId="1" fontId="54" fillId="2" borderId="33" xfId="207" applyNumberFormat="1" applyFill="1" applyBorder="1" applyAlignment="1">
      <alignment vertical="center"/>
    </xf>
    <xf numFmtId="4" fontId="76" fillId="2" borderId="33" xfId="208" applyNumberFormat="1" applyFont="1" applyFill="1" applyBorder="1" applyAlignment="1">
      <alignment horizontal="right" vertical="center"/>
    </xf>
    <xf numFmtId="0" fontId="54" fillId="2" borderId="63" xfId="207" applyFill="1" applyBorder="1" applyAlignment="1">
      <alignment vertical="center"/>
    </xf>
    <xf numFmtId="1" fontId="54" fillId="0" borderId="0" xfId="207" applyNumberFormat="1" applyAlignment="1">
      <alignment vertical="center"/>
    </xf>
    <xf numFmtId="16" fontId="74" fillId="0" borderId="0" xfId="207" applyNumberFormat="1" applyFont="1" applyAlignment="1">
      <alignment vertical="center"/>
    </xf>
    <xf numFmtId="0" fontId="75" fillId="78" borderId="5" xfId="207" applyFont="1" applyFill="1" applyBorder="1" applyAlignment="1">
      <alignment horizontal="center" vertical="center"/>
    </xf>
    <xf numFmtId="0" fontId="54" fillId="0" borderId="6" xfId="207" applyBorder="1" applyAlignment="1">
      <alignment horizontal="center" vertical="center"/>
    </xf>
    <xf numFmtId="16" fontId="54" fillId="0" borderId="7" xfId="207" applyNumberFormat="1" applyBorder="1" applyAlignment="1">
      <alignment horizontal="center" vertical="center"/>
    </xf>
    <xf numFmtId="20" fontId="54" fillId="0" borderId="8" xfId="207" applyNumberFormat="1" applyBorder="1" applyAlignment="1">
      <alignment vertical="center"/>
    </xf>
    <xf numFmtId="197" fontId="54" fillId="0" borderId="8" xfId="207" applyNumberFormat="1" applyBorder="1" applyAlignment="1">
      <alignment horizontal="center" vertical="center"/>
    </xf>
    <xf numFmtId="4" fontId="54" fillId="78" borderId="8" xfId="207" applyNumberFormat="1" applyFill="1" applyBorder="1" applyAlignment="1">
      <alignment vertical="center"/>
    </xf>
    <xf numFmtId="4" fontId="54" fillId="0" borderId="17" xfId="207" applyNumberFormat="1" applyBorder="1" applyAlignment="1">
      <alignment vertical="center"/>
    </xf>
    <xf numFmtId="0" fontId="54" fillId="0" borderId="21" xfId="207" applyBorder="1" applyAlignment="1">
      <alignment vertical="center"/>
    </xf>
    <xf numFmtId="0" fontId="54" fillId="0" borderId="18" xfId="207" applyBorder="1" applyAlignment="1">
      <alignment vertical="center"/>
    </xf>
    <xf numFmtId="4" fontId="54" fillId="0" borderId="8" xfId="207" applyNumberFormat="1" applyBorder="1" applyAlignment="1">
      <alignment vertical="center"/>
    </xf>
    <xf numFmtId="0" fontId="76" fillId="2" borderId="6" xfId="207" applyFont="1" applyFill="1" applyBorder="1" applyAlignment="1">
      <alignment vertical="center"/>
    </xf>
    <xf numFmtId="0" fontId="76" fillId="2" borderId="7" xfId="207" applyFont="1" applyFill="1" applyBorder="1" applyAlignment="1">
      <alignment horizontal="center" vertical="center"/>
    </xf>
    <xf numFmtId="197" fontId="76" fillId="2" borderId="7" xfId="207" applyNumberFormat="1" applyFont="1" applyFill="1" applyBorder="1" applyAlignment="1">
      <alignment horizontal="center" vertical="center"/>
    </xf>
    <xf numFmtId="4" fontId="76" fillId="2" borderId="7" xfId="207" applyNumberFormat="1" applyFont="1" applyFill="1" applyBorder="1" applyAlignment="1">
      <alignment horizontal="right" vertical="center"/>
    </xf>
    <xf numFmtId="4" fontId="76" fillId="2" borderId="7" xfId="208" applyNumberFormat="1" applyFont="1" applyFill="1" applyBorder="1" applyAlignment="1">
      <alignment horizontal="right" vertical="center"/>
    </xf>
    <xf numFmtId="0" fontId="76" fillId="2" borderId="21" xfId="207" applyFont="1" applyFill="1" applyBorder="1" applyAlignment="1">
      <alignment horizontal="center" vertical="center"/>
    </xf>
    <xf numFmtId="0" fontId="76" fillId="2" borderId="12" xfId="207" applyFont="1" applyFill="1" applyBorder="1" applyAlignment="1">
      <alignment vertical="center"/>
    </xf>
    <xf numFmtId="0" fontId="76" fillId="2" borderId="13" xfId="207" applyFont="1" applyFill="1" applyBorder="1" applyAlignment="1">
      <alignment horizontal="center" vertical="center"/>
    </xf>
    <xf numFmtId="197" fontId="76" fillId="2" borderId="13" xfId="207" applyNumberFormat="1" applyFont="1" applyFill="1" applyBorder="1" applyAlignment="1">
      <alignment horizontal="center" vertical="center"/>
    </xf>
    <xf numFmtId="4" fontId="76" fillId="2" borderId="13" xfId="207" applyNumberFormat="1" applyFont="1" applyFill="1" applyBorder="1" applyAlignment="1">
      <alignment horizontal="right" vertical="center"/>
    </xf>
    <xf numFmtId="0" fontId="54" fillId="2" borderId="22" xfId="207" applyFill="1" applyBorder="1" applyAlignment="1">
      <alignment horizontal="center" vertical="center"/>
    </xf>
    <xf numFmtId="4" fontId="53" fillId="0" borderId="8" xfId="0" applyNumberFormat="1" applyFont="1" applyBorder="1" applyAlignment="1">
      <alignment vertical="center"/>
    </xf>
    <xf numFmtId="16" fontId="78" fillId="0" borderId="46" xfId="0" applyNumberFormat="1" applyFont="1" applyBorder="1" applyAlignment="1">
      <alignment vertical="center"/>
    </xf>
    <xf numFmtId="0" fontId="52" fillId="0" borderId="18" xfId="0" applyFont="1" applyBorder="1" applyAlignment="1">
      <alignment vertical="center"/>
    </xf>
    <xf numFmtId="4" fontId="52" fillId="0" borderId="8" xfId="0" applyNumberFormat="1" applyFont="1" applyBorder="1" applyAlignment="1">
      <alignment vertical="center"/>
    </xf>
    <xf numFmtId="0" fontId="51" fillId="0" borderId="62" xfId="0" applyFont="1" applyBorder="1" applyAlignment="1">
      <alignment vertical="center"/>
    </xf>
    <xf numFmtId="0" fontId="50" fillId="0" borderId="21" xfId="0" applyFont="1" applyBorder="1" applyAlignment="1">
      <alignment vertical="center"/>
    </xf>
    <xf numFmtId="0" fontId="49" fillId="0" borderId="18" xfId="0" applyFont="1" applyBorder="1" applyAlignment="1">
      <alignment vertical="center"/>
    </xf>
    <xf numFmtId="0" fontId="49" fillId="0" borderId="11" xfId="0" applyFont="1" applyBorder="1" applyAlignment="1">
      <alignment horizontal="center" vertical="center"/>
    </xf>
    <xf numFmtId="0" fontId="48" fillId="0" borderId="18" xfId="0" applyFont="1" applyBorder="1" applyAlignment="1">
      <alignment vertical="center"/>
    </xf>
    <xf numFmtId="2" fontId="48" fillId="0" borderId="45" xfId="0" applyNumberFormat="1" applyFont="1" applyBorder="1" applyAlignment="1">
      <alignment horizontal="left" vertical="center"/>
    </xf>
    <xf numFmtId="2" fontId="78" fillId="0" borderId="45" xfId="0" applyNumberFormat="1" applyFont="1" applyBorder="1" applyAlignment="1">
      <alignment horizontal="left" vertical="center"/>
    </xf>
    <xf numFmtId="201" fontId="54" fillId="0" borderId="19" xfId="207" applyNumberFormat="1" applyBorder="1" applyAlignment="1">
      <alignment vertical="center"/>
    </xf>
    <xf numFmtId="1" fontId="54" fillId="0" borderId="19" xfId="207" applyNumberFormat="1" applyBorder="1" applyAlignment="1">
      <alignment horizontal="center" vertical="center"/>
    </xf>
    <xf numFmtId="2" fontId="79" fillId="4" borderId="11" xfId="0" applyNumberFormat="1" applyFont="1" applyFill="1" applyBorder="1" applyAlignment="1">
      <alignment horizontal="center" vertical="center"/>
    </xf>
    <xf numFmtId="201" fontId="79" fillId="4" borderId="75" xfId="0" applyNumberFormat="1" applyFont="1" applyFill="1" applyBorder="1" applyAlignment="1">
      <alignment horizontal="center" vertical="center"/>
    </xf>
    <xf numFmtId="1" fontId="79" fillId="4" borderId="75" xfId="0" applyNumberFormat="1" applyFont="1" applyFill="1" applyBorder="1" applyAlignment="1">
      <alignment horizontal="center" vertical="center"/>
    </xf>
    <xf numFmtId="201" fontId="79" fillId="4" borderId="19" xfId="0" applyNumberFormat="1" applyFont="1" applyFill="1" applyBorder="1" applyAlignment="1">
      <alignment horizontal="center" vertical="center"/>
    </xf>
    <xf numFmtId="0" fontId="47" fillId="0" borderId="11" xfId="0" applyFont="1" applyBorder="1" applyAlignment="1">
      <alignment horizontal="center" vertical="center"/>
    </xf>
    <xf numFmtId="2" fontId="54" fillId="0" borderId="11" xfId="207" applyNumberFormat="1" applyBorder="1" applyAlignment="1">
      <alignment horizontal="center" vertical="center"/>
    </xf>
    <xf numFmtId="1" fontId="0" fillId="0" borderId="11" xfId="0" applyNumberFormat="1" applyBorder="1" applyAlignment="1">
      <alignment horizontal="right" vertical="center"/>
    </xf>
    <xf numFmtId="0" fontId="46" fillId="0" borderId="46" xfId="0" applyFont="1" applyBorder="1" applyAlignment="1">
      <alignment vertical="center"/>
    </xf>
    <xf numFmtId="0" fontId="45" fillId="0" borderId="18" xfId="0" applyFont="1" applyBorder="1" applyAlignment="1">
      <alignment vertical="center"/>
    </xf>
    <xf numFmtId="0" fontId="44" fillId="0" borderId="18" xfId="0" applyFont="1" applyBorder="1" applyAlignment="1">
      <alignment vertical="center"/>
    </xf>
    <xf numFmtId="4" fontId="43" fillId="0" borderId="8" xfId="0" applyNumberFormat="1" applyFont="1" applyBorder="1" applyAlignment="1">
      <alignment vertical="center"/>
    </xf>
    <xf numFmtId="0" fontId="42" fillId="0" borderId="18" xfId="0" applyFont="1" applyBorder="1" applyAlignment="1">
      <alignment vertical="center"/>
    </xf>
    <xf numFmtId="180" fontId="79" fillId="4" borderId="92" xfId="0" applyNumberFormat="1" applyFont="1" applyFill="1" applyBorder="1" applyAlignment="1">
      <alignment horizontal="center" vertical="center"/>
    </xf>
    <xf numFmtId="201" fontId="79" fillId="4" borderId="92" xfId="0" applyNumberFormat="1" applyFont="1" applyFill="1" applyBorder="1" applyAlignment="1">
      <alignment horizontal="center" vertical="center"/>
    </xf>
    <xf numFmtId="180" fontId="79" fillId="4" borderId="8" xfId="0" applyNumberFormat="1" applyFont="1" applyFill="1" applyBorder="1" applyAlignment="1">
      <alignment horizontal="center" vertical="center"/>
    </xf>
    <xf numFmtId="201" fontId="79" fillId="4" borderId="8" xfId="0" applyNumberFormat="1" applyFont="1" applyFill="1" applyBorder="1" applyAlignment="1">
      <alignment horizontal="center" vertical="center"/>
    </xf>
    <xf numFmtId="20" fontId="79" fillId="4" borderId="8" xfId="0" applyNumberFormat="1" applyFont="1" applyFill="1" applyBorder="1" applyAlignment="1">
      <alignment horizontal="center" vertical="center"/>
    </xf>
    <xf numFmtId="2" fontId="0" fillId="0" borderId="11" xfId="0" applyNumberFormat="1" applyBorder="1" applyAlignment="1">
      <alignment horizontal="right" vertical="center"/>
    </xf>
    <xf numFmtId="0" fontId="41" fillId="0" borderId="18" xfId="0" applyFont="1" applyBorder="1" applyAlignment="1">
      <alignment vertical="center"/>
    </xf>
    <xf numFmtId="0" fontId="40" fillId="0" borderId="18" xfId="0" applyFont="1" applyBorder="1" applyAlignment="1">
      <alignment vertical="center"/>
    </xf>
    <xf numFmtId="4" fontId="0" fillId="4" borderId="17" xfId="0" applyNumberFormat="1" applyFill="1" applyBorder="1" applyAlignment="1">
      <alignment vertical="center"/>
    </xf>
    <xf numFmtId="0" fontId="0" fillId="4" borderId="0" xfId="0" applyFill="1" applyAlignment="1">
      <alignment vertical="center"/>
    </xf>
    <xf numFmtId="0" fontId="39" fillId="4" borderId="18" xfId="0" applyFont="1" applyFill="1" applyBorder="1" applyAlignment="1">
      <alignment vertical="center"/>
    </xf>
    <xf numFmtId="0" fontId="39" fillId="0" borderId="45" xfId="0" applyFont="1" applyBorder="1" applyAlignment="1">
      <alignment horizontal="left" vertical="center"/>
    </xf>
    <xf numFmtId="0" fontId="38" fillId="0" borderId="18" xfId="0" applyFont="1" applyBorder="1" applyAlignment="1">
      <alignment vertical="center"/>
    </xf>
    <xf numFmtId="0" fontId="37" fillId="0" borderId="18" xfId="0" applyFont="1" applyBorder="1" applyAlignment="1">
      <alignment vertical="center"/>
    </xf>
    <xf numFmtId="0" fontId="36" fillId="4" borderId="18" xfId="0" applyFont="1" applyFill="1" applyBorder="1" applyAlignment="1">
      <alignment vertical="center"/>
    </xf>
    <xf numFmtId="0" fontId="36" fillId="0" borderId="18" xfId="0" applyFont="1" applyBorder="1" applyAlignment="1">
      <alignment vertical="center"/>
    </xf>
    <xf numFmtId="0" fontId="36" fillId="0" borderId="11" xfId="0" applyFont="1" applyBorder="1" applyAlignment="1">
      <alignment horizontal="center" vertical="center"/>
    </xf>
    <xf numFmtId="0" fontId="36" fillId="0" borderId="45" xfId="0" applyFont="1" applyBorder="1" applyAlignment="1">
      <alignment horizontal="left" vertical="center"/>
    </xf>
    <xf numFmtId="0" fontId="35" fillId="0" borderId="18" xfId="0" applyFont="1" applyBorder="1" applyAlignment="1">
      <alignment vertical="center"/>
    </xf>
    <xf numFmtId="3" fontId="100" fillId="0" borderId="124" xfId="158" applyNumberFormat="1" applyFont="1" applyBorder="1" applyAlignment="1">
      <alignment horizontal="center" vertical="center"/>
    </xf>
    <xf numFmtId="3" fontId="102" fillId="0" borderId="124" xfId="158" applyNumberFormat="1" applyFont="1" applyBorder="1" applyAlignment="1">
      <alignment horizontal="center" vertical="center"/>
    </xf>
    <xf numFmtId="0" fontId="34" fillId="0" borderId="18" xfId="0" applyFont="1" applyBorder="1" applyAlignment="1">
      <alignment vertical="center"/>
    </xf>
    <xf numFmtId="0" fontId="34" fillId="0" borderId="62" xfId="0" applyFont="1" applyBorder="1" applyAlignment="1">
      <alignment vertical="center"/>
    </xf>
    <xf numFmtId="0" fontId="33" fillId="0" borderId="18" xfId="0" applyFont="1" applyBorder="1" applyAlignment="1">
      <alignment vertical="center"/>
    </xf>
    <xf numFmtId="4" fontId="33" fillId="0" borderId="8" xfId="0" applyNumberFormat="1" applyFont="1" applyBorder="1" applyAlignment="1">
      <alignment vertical="center"/>
    </xf>
    <xf numFmtId="0" fontId="32" fillId="0" borderId="45" xfId="0" applyFont="1" applyBorder="1" applyAlignment="1">
      <alignment horizontal="left" vertical="center"/>
    </xf>
    <xf numFmtId="0" fontId="31" fillId="4" borderId="18" xfId="0" applyFont="1" applyFill="1" applyBorder="1" applyAlignment="1">
      <alignment vertical="center"/>
    </xf>
    <xf numFmtId="0" fontId="31" fillId="0" borderId="18" xfId="0" applyFont="1" applyBorder="1" applyAlignment="1">
      <alignment vertical="center"/>
    </xf>
    <xf numFmtId="0" fontId="31" fillId="0" borderId="11" xfId="0" applyFont="1" applyBorder="1" applyAlignment="1">
      <alignment horizontal="center" vertical="center"/>
    </xf>
    <xf numFmtId="4" fontId="78" fillId="0" borderId="11" xfId="0" applyNumberFormat="1" applyFont="1" applyBorder="1" applyAlignment="1">
      <alignment vertical="center"/>
    </xf>
    <xf numFmtId="0" fontId="30" fillId="0" borderId="18" xfId="0" applyFont="1" applyBorder="1" applyAlignment="1">
      <alignment vertical="center"/>
    </xf>
    <xf numFmtId="4" fontId="79" fillId="79" borderId="8" xfId="207" applyNumberFormat="1" applyFont="1" applyFill="1" applyBorder="1" applyAlignment="1">
      <alignment vertical="center"/>
    </xf>
    <xf numFmtId="0" fontId="75" fillId="78" borderId="5" xfId="0" applyFont="1" applyFill="1" applyBorder="1" applyAlignment="1">
      <alignment horizontal="center" vertical="center"/>
    </xf>
    <xf numFmtId="4" fontId="0" fillId="78" borderId="8" xfId="0" applyNumberFormat="1" applyFill="1" applyBorder="1" applyAlignment="1">
      <alignment vertical="center"/>
    </xf>
    <xf numFmtId="4" fontId="78" fillId="78" borderId="8" xfId="0" applyNumberFormat="1" applyFont="1" applyFill="1" applyBorder="1" applyAlignment="1">
      <alignment vertical="center"/>
    </xf>
    <xf numFmtId="4" fontId="29" fillId="0" borderId="8" xfId="0" applyNumberFormat="1" applyFont="1" applyBorder="1" applyAlignment="1">
      <alignment vertical="center"/>
    </xf>
    <xf numFmtId="4" fontId="28" fillId="9" borderId="8" xfId="3" applyNumberFormat="1" applyFont="1" applyFill="1" applyBorder="1" applyAlignment="1">
      <alignment horizontal="right" vertical="center"/>
    </xf>
    <xf numFmtId="0" fontId="92" fillId="11" borderId="120" xfId="158" applyFont="1" applyFill="1" applyBorder="1" applyAlignment="1">
      <alignment horizontal="center" vertical="center"/>
    </xf>
    <xf numFmtId="3" fontId="102" fillId="0" borderId="178" xfId="158" applyNumberFormat="1" applyFont="1" applyBorder="1" applyAlignment="1">
      <alignment horizontal="center"/>
    </xf>
    <xf numFmtId="0" fontId="27" fillId="0" borderId="8" xfId="207" applyFont="1" applyBorder="1" applyAlignment="1">
      <alignment horizontal="center" vertical="center"/>
    </xf>
    <xf numFmtId="4" fontId="27" fillId="0" borderId="8" xfId="0" applyNumberFormat="1" applyFont="1" applyBorder="1" applyAlignment="1">
      <alignment vertical="center"/>
    </xf>
    <xf numFmtId="180" fontId="54" fillId="0" borderId="11" xfId="207" applyNumberFormat="1" applyBorder="1" applyAlignment="1">
      <alignment horizontal="center" vertical="center"/>
    </xf>
    <xf numFmtId="0" fontId="79" fillId="4" borderId="74" xfId="0" applyFont="1" applyFill="1" applyBorder="1" applyAlignment="1">
      <alignment horizontal="center" vertical="center"/>
    </xf>
    <xf numFmtId="0" fontId="26" fillId="0" borderId="8" xfId="0" applyFont="1" applyBorder="1" applyAlignment="1">
      <alignment horizontal="center" vertical="center"/>
    </xf>
    <xf numFmtId="0" fontId="52" fillId="0" borderId="11" xfId="0" applyFont="1" applyBorder="1" applyAlignment="1">
      <alignment horizontal="center" vertical="center"/>
    </xf>
    <xf numFmtId="4" fontId="92" fillId="0" borderId="41" xfId="158" applyNumberFormat="1" applyFont="1" applyBorder="1" applyAlignment="1">
      <alignment horizontal="right" vertical="center"/>
    </xf>
    <xf numFmtId="9" fontId="92" fillId="0" borderId="41" xfId="158" applyNumberFormat="1" applyFont="1" applyBorder="1" applyAlignment="1">
      <alignment horizontal="right" vertical="center"/>
    </xf>
    <xf numFmtId="4" fontId="25" fillId="0" borderId="8" xfId="0" applyNumberFormat="1" applyFont="1" applyBorder="1" applyAlignment="1">
      <alignment vertical="center"/>
    </xf>
    <xf numFmtId="0" fontId="25" fillId="0" borderId="18" xfId="0" applyFont="1" applyBorder="1" applyAlignment="1">
      <alignment vertical="center"/>
    </xf>
    <xf numFmtId="0" fontId="92" fillId="16" borderId="179" xfId="158" applyFont="1" applyFill="1" applyBorder="1" applyAlignment="1">
      <alignment vertical="center"/>
    </xf>
    <xf numFmtId="3" fontId="92" fillId="0" borderId="124" xfId="0" applyNumberFormat="1" applyFont="1" applyBorder="1" applyAlignment="1">
      <alignment horizontal="center" vertical="center"/>
    </xf>
    <xf numFmtId="3" fontId="92" fillId="0" borderId="124" xfId="158" applyNumberFormat="1" applyFont="1" applyBorder="1" applyAlignment="1">
      <alignment horizontal="center" vertical="center"/>
    </xf>
    <xf numFmtId="3" fontId="107" fillId="0" borderId="0" xfId="158" applyNumberFormat="1" applyFont="1"/>
    <xf numFmtId="3" fontId="106" fillId="0" borderId="0" xfId="158" applyNumberFormat="1" applyFont="1"/>
    <xf numFmtId="10" fontId="92" fillId="10" borderId="41" xfId="158" applyNumberFormat="1" applyFont="1" applyFill="1" applyBorder="1" applyAlignment="1">
      <alignment horizontal="right" vertical="center"/>
    </xf>
    <xf numFmtId="207" fontId="106" fillId="0" borderId="0" xfId="158" applyNumberFormat="1" applyFont="1"/>
    <xf numFmtId="2" fontId="73" fillId="0" borderId="45" xfId="0" applyNumberFormat="1" applyFont="1" applyBorder="1" applyAlignment="1">
      <alignment horizontal="left" vertical="center"/>
    </xf>
    <xf numFmtId="0" fontId="92" fillId="15" borderId="96" xfId="158" applyFont="1" applyFill="1" applyBorder="1" applyAlignment="1">
      <alignment horizontal="center" vertical="center" wrapText="1"/>
    </xf>
    <xf numFmtId="0" fontId="24" fillId="0" borderId="18" xfId="0" applyFont="1" applyBorder="1" applyAlignment="1">
      <alignment vertical="center"/>
    </xf>
    <xf numFmtId="4" fontId="92" fillId="14" borderId="41" xfId="3" applyNumberFormat="1" applyFont="1" applyFill="1" applyBorder="1"/>
    <xf numFmtId="10" fontId="92" fillId="14" borderId="56" xfId="158" applyNumberFormat="1" applyFont="1" applyFill="1" applyBorder="1"/>
    <xf numFmtId="0" fontId="24" fillId="0" borderId="11" xfId="207" applyFont="1" applyBorder="1" applyAlignment="1">
      <alignment horizontal="center" vertical="center"/>
    </xf>
    <xf numFmtId="0" fontId="23" fillId="0" borderId="18" xfId="0" applyFont="1" applyBorder="1" applyAlignment="1">
      <alignment vertical="center"/>
    </xf>
    <xf numFmtId="2" fontId="50" fillId="0" borderId="45" xfId="0" applyNumberFormat="1" applyFont="1" applyBorder="1" applyAlignment="1">
      <alignment horizontal="left" vertical="center"/>
    </xf>
    <xf numFmtId="0" fontId="22" fillId="0" borderId="18" xfId="0" applyFont="1" applyBorder="1" applyAlignment="1">
      <alignment vertical="center"/>
    </xf>
    <xf numFmtId="4" fontId="92" fillId="0" borderId="0" xfId="158" applyNumberFormat="1" applyFont="1" applyAlignment="1">
      <alignment horizontal="right" vertical="center"/>
    </xf>
    <xf numFmtId="0" fontId="92" fillId="16" borderId="180" xfId="158" applyFont="1" applyFill="1" applyBorder="1" applyAlignment="1">
      <alignment horizontal="center" vertical="center"/>
    </xf>
    <xf numFmtId="180" fontId="100" fillId="0" borderId="181" xfId="158" applyNumberFormat="1" applyFont="1" applyBorder="1"/>
    <xf numFmtId="180" fontId="100" fillId="0" borderId="182" xfId="158" applyNumberFormat="1" applyFont="1" applyBorder="1"/>
    <xf numFmtId="180" fontId="100" fillId="0" borderId="86" xfId="158" applyNumberFormat="1" applyFont="1" applyBorder="1"/>
    <xf numFmtId="3" fontId="100" fillId="0" borderId="86" xfId="0" applyNumberFormat="1" applyFont="1" applyBorder="1" applyAlignment="1">
      <alignment horizontal="center"/>
    </xf>
    <xf numFmtId="164" fontId="0" fillId="74" borderId="86" xfId="1" applyFont="1" applyFill="1" applyBorder="1"/>
    <xf numFmtId="164" fontId="0" fillId="2" borderId="86" xfId="1" applyFont="1" applyFill="1" applyBorder="1"/>
    <xf numFmtId="164" fontId="0" fillId="75" borderId="86" xfId="1" applyFont="1" applyFill="1" applyBorder="1"/>
    <xf numFmtId="164" fontId="0" fillId="2" borderId="183" xfId="1" applyFont="1" applyFill="1" applyBorder="1"/>
    <xf numFmtId="164" fontId="0" fillId="74" borderId="41" xfId="1" applyFont="1" applyFill="1" applyBorder="1"/>
    <xf numFmtId="164" fontId="0" fillId="2" borderId="41" xfId="1" applyFont="1" applyFill="1" applyBorder="1"/>
    <xf numFmtId="164" fontId="0" fillId="75" borderId="41" xfId="1" applyFont="1" applyFill="1" applyBorder="1"/>
    <xf numFmtId="164" fontId="0" fillId="2" borderId="132" xfId="1" applyFont="1" applyFill="1" applyBorder="1"/>
    <xf numFmtId="180" fontId="92" fillId="0" borderId="41" xfId="158" applyNumberFormat="1" applyFont="1" applyBorder="1"/>
    <xf numFmtId="4" fontId="92" fillId="10" borderId="132" xfId="158" applyNumberFormat="1" applyFont="1" applyFill="1" applyBorder="1" applyAlignment="1">
      <alignment horizontal="right" vertical="center"/>
    </xf>
    <xf numFmtId="4" fontId="105" fillId="0" borderId="132" xfId="158" applyNumberFormat="1" applyFont="1" applyBorder="1" applyAlignment="1">
      <alignment horizontal="right" vertical="center"/>
    </xf>
    <xf numFmtId="0" fontId="107" fillId="16" borderId="100" xfId="158" applyFont="1" applyFill="1" applyBorder="1" applyAlignment="1">
      <alignment vertical="center"/>
    </xf>
    <xf numFmtId="0" fontId="102" fillId="3" borderId="100" xfId="158" applyFont="1" applyFill="1" applyBorder="1"/>
    <xf numFmtId="0" fontId="102" fillId="3" borderId="87" xfId="158" applyFont="1" applyFill="1" applyBorder="1"/>
    <xf numFmtId="180" fontId="100" fillId="0" borderId="72" xfId="158" applyNumberFormat="1" applyFont="1" applyBorder="1"/>
    <xf numFmtId="4" fontId="92" fillId="10" borderId="72" xfId="158" applyNumberFormat="1" applyFont="1" applyFill="1" applyBorder="1" applyAlignment="1">
      <alignment horizontal="right" vertical="center"/>
    </xf>
    <xf numFmtId="4" fontId="92" fillId="10" borderId="184" xfId="158" applyNumberFormat="1" applyFont="1" applyFill="1" applyBorder="1" applyAlignment="1">
      <alignment horizontal="right" vertical="center"/>
    </xf>
    <xf numFmtId="4" fontId="100" fillId="0" borderId="86" xfId="1" applyNumberFormat="1" applyFont="1" applyBorder="1"/>
    <xf numFmtId="4" fontId="100" fillId="0" borderId="0" xfId="158" applyNumberFormat="1" applyFont="1"/>
    <xf numFmtId="4" fontId="92" fillId="5" borderId="86" xfId="158" applyNumberFormat="1" applyFont="1" applyFill="1" applyBorder="1" applyAlignment="1">
      <alignment horizontal="center"/>
    </xf>
    <xf numFmtId="4" fontId="92" fillId="5" borderId="5" xfId="158" applyNumberFormat="1" applyFont="1" applyFill="1" applyBorder="1" applyAlignment="1">
      <alignment horizontal="center"/>
    </xf>
    <xf numFmtId="4" fontId="100" fillId="0" borderId="0" xfId="158" applyNumberFormat="1" applyFont="1" applyAlignment="1">
      <alignment horizontal="right"/>
    </xf>
    <xf numFmtId="180" fontId="100" fillId="0" borderId="27" xfId="158" applyNumberFormat="1" applyFont="1" applyBorder="1"/>
    <xf numFmtId="4" fontId="92" fillId="0" borderId="129" xfId="158" applyNumberFormat="1" applyFont="1" applyBorder="1"/>
    <xf numFmtId="4" fontId="92" fillId="0" borderId="186" xfId="158" applyNumberFormat="1" applyFont="1" applyBorder="1"/>
    <xf numFmtId="4" fontId="100" fillId="0" borderId="86" xfId="158" applyNumberFormat="1" applyFont="1" applyBorder="1"/>
    <xf numFmtId="4" fontId="100" fillId="0" borderId="86" xfId="158" applyNumberFormat="1" applyFont="1" applyBorder="1" applyAlignment="1">
      <alignment horizontal="center"/>
    </xf>
    <xf numFmtId="4" fontId="100" fillId="0" borderId="183" xfId="158" applyNumberFormat="1" applyFont="1" applyBorder="1"/>
    <xf numFmtId="4" fontId="100" fillId="0" borderId="132" xfId="158" applyNumberFormat="1" applyFont="1" applyBorder="1"/>
    <xf numFmtId="4" fontId="102" fillId="0" borderId="132" xfId="158" applyNumberFormat="1" applyFont="1" applyBorder="1"/>
    <xf numFmtId="3" fontId="92" fillId="0" borderId="132" xfId="158" applyNumberFormat="1" applyFont="1" applyBorder="1" applyAlignment="1">
      <alignment horizontal="center"/>
    </xf>
    <xf numFmtId="0" fontId="92" fillId="16" borderId="100" xfId="158" applyFont="1" applyFill="1" applyBorder="1" applyAlignment="1">
      <alignment vertical="center"/>
    </xf>
    <xf numFmtId="0" fontId="92" fillId="16" borderId="187" xfId="158" applyFont="1" applyFill="1" applyBorder="1" applyAlignment="1">
      <alignment vertical="center"/>
    </xf>
    <xf numFmtId="180" fontId="92" fillId="0" borderId="185" xfId="158" applyNumberFormat="1" applyFont="1" applyBorder="1"/>
    <xf numFmtId="180" fontId="100" fillId="0" borderId="185" xfId="158" applyNumberFormat="1" applyFont="1" applyBorder="1"/>
    <xf numFmtId="4" fontId="92" fillId="10" borderId="185" xfId="158" applyNumberFormat="1" applyFont="1" applyFill="1" applyBorder="1" applyAlignment="1">
      <alignment horizontal="right" vertical="center"/>
    </xf>
    <xf numFmtId="4" fontId="92" fillId="10" borderId="188" xfId="158" applyNumberFormat="1" applyFont="1" applyFill="1" applyBorder="1" applyAlignment="1">
      <alignment horizontal="right" vertical="center"/>
    </xf>
    <xf numFmtId="0" fontId="21" fillId="0" borderId="21" xfId="0" applyFont="1" applyBorder="1" applyAlignment="1">
      <alignment vertical="center"/>
    </xf>
    <xf numFmtId="0" fontId="21" fillId="0" borderId="18" xfId="0" applyFont="1" applyBorder="1" applyAlignment="1">
      <alignment vertical="center"/>
    </xf>
    <xf numFmtId="0" fontId="20" fillId="0" borderId="18" xfId="0" applyFont="1" applyBorder="1" applyAlignment="1">
      <alignment vertical="center"/>
    </xf>
    <xf numFmtId="2" fontId="20" fillId="0" borderId="45" xfId="0" applyNumberFormat="1" applyFont="1" applyBorder="1" applyAlignment="1">
      <alignment horizontal="left" vertical="center"/>
    </xf>
    <xf numFmtId="4" fontId="19" fillId="78" borderId="8" xfId="0" applyNumberFormat="1" applyFont="1" applyFill="1" applyBorder="1" applyAlignment="1">
      <alignment vertical="center"/>
    </xf>
    <xf numFmtId="0" fontId="18" fillId="0" borderId="11" xfId="207" applyFont="1" applyBorder="1" applyAlignment="1">
      <alignment horizontal="center" vertical="center"/>
    </xf>
    <xf numFmtId="0" fontId="18" fillId="0" borderId="18" xfId="0" applyFont="1" applyBorder="1" applyAlignment="1">
      <alignment vertical="center"/>
    </xf>
    <xf numFmtId="0" fontId="17" fillId="0" borderId="18" xfId="0" applyFont="1" applyBorder="1" applyAlignment="1">
      <alignment vertical="center"/>
    </xf>
    <xf numFmtId="0" fontId="16" fillId="0" borderId="62" xfId="0" applyFont="1" applyBorder="1" applyAlignment="1">
      <alignment vertical="center"/>
    </xf>
    <xf numFmtId="0" fontId="15" fillId="0" borderId="18" xfId="0" applyFont="1" applyBorder="1" applyAlignment="1">
      <alignment vertical="center"/>
    </xf>
    <xf numFmtId="14" fontId="15" fillId="0" borderId="18" xfId="0" applyNumberFormat="1" applyFont="1" applyBorder="1" applyAlignment="1">
      <alignment vertical="center"/>
    </xf>
    <xf numFmtId="0" fontId="15" fillId="0" borderId="11" xfId="0" applyFont="1" applyBorder="1" applyAlignment="1">
      <alignment horizontal="center" vertical="center"/>
    </xf>
    <xf numFmtId="0" fontId="15" fillId="0" borderId="45" xfId="0" applyFont="1" applyBorder="1" applyAlignment="1">
      <alignment horizontal="left" vertical="center"/>
    </xf>
    <xf numFmtId="2" fontId="15" fillId="0" borderId="45" xfId="0" applyNumberFormat="1" applyFont="1" applyBorder="1" applyAlignment="1">
      <alignment horizontal="left" vertical="center"/>
    </xf>
    <xf numFmtId="0" fontId="14" fillId="0" borderId="18" xfId="0" applyFont="1" applyBorder="1" applyAlignment="1">
      <alignment vertical="center"/>
    </xf>
    <xf numFmtId="0" fontId="14" fillId="0" borderId="11" xfId="0" applyFont="1" applyBorder="1" applyAlignment="1">
      <alignment horizontal="center" vertical="center"/>
    </xf>
    <xf numFmtId="2" fontId="14" fillId="0" borderId="45" xfId="0" applyNumberFormat="1" applyFont="1" applyBorder="1" applyAlignment="1">
      <alignment horizontal="left" vertical="center"/>
    </xf>
    <xf numFmtId="0" fontId="13" fillId="0" borderId="18" xfId="0" applyFont="1" applyBorder="1" applyAlignment="1">
      <alignment vertical="center"/>
    </xf>
    <xf numFmtId="0" fontId="13" fillId="0" borderId="11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180" fontId="12" fillId="0" borderId="8" xfId="0" applyNumberFormat="1" applyFont="1" applyBorder="1" applyAlignment="1">
      <alignment horizontal="center" vertical="center"/>
    </xf>
    <xf numFmtId="0" fontId="12" fillId="0" borderId="18" xfId="0" applyFont="1" applyBorder="1" applyAlignment="1">
      <alignment vertical="center"/>
    </xf>
    <xf numFmtId="0" fontId="12" fillId="0" borderId="18" xfId="207" applyFont="1" applyBorder="1" applyAlignment="1">
      <alignment vertical="center"/>
    </xf>
    <xf numFmtId="0" fontId="12" fillId="0" borderId="11" xfId="0" applyFont="1" applyBorder="1" applyAlignment="1">
      <alignment horizontal="center" vertical="center"/>
    </xf>
    <xf numFmtId="0" fontId="14" fillId="0" borderId="45" xfId="0" applyFont="1" applyBorder="1" applyAlignment="1">
      <alignment horizontal="left" vertical="center"/>
    </xf>
    <xf numFmtId="0" fontId="11" fillId="0" borderId="8" xfId="0" applyFont="1" applyBorder="1" applyAlignment="1">
      <alignment horizontal="center" vertical="center"/>
    </xf>
    <xf numFmtId="0" fontId="10" fillId="0" borderId="18" xfId="0" applyFont="1" applyBorder="1" applyAlignment="1">
      <alignment vertical="center"/>
    </xf>
    <xf numFmtId="180" fontId="79" fillId="4" borderId="19" xfId="0" applyNumberFormat="1" applyFont="1" applyFill="1" applyBorder="1" applyAlignment="1">
      <alignment horizontal="center" vertical="center"/>
    </xf>
    <xf numFmtId="0" fontId="9" fillId="0" borderId="18" xfId="0" applyFont="1" applyBorder="1" applyAlignment="1">
      <alignment vertical="center"/>
    </xf>
    <xf numFmtId="198" fontId="9" fillId="0" borderId="8" xfId="0" applyNumberFormat="1" applyFont="1" applyBorder="1" applyAlignment="1">
      <alignment vertical="center"/>
    </xf>
    <xf numFmtId="1" fontId="78" fillId="0" borderId="11" xfId="0" applyNumberFormat="1" applyFont="1" applyBorder="1" applyAlignment="1">
      <alignment horizontal="center" vertical="center"/>
    </xf>
    <xf numFmtId="208" fontId="0" fillId="0" borderId="11" xfId="0" applyNumberFormat="1" applyBorder="1" applyAlignment="1">
      <alignment horizontal="center" vertical="center"/>
    </xf>
    <xf numFmtId="4" fontId="8" fillId="78" borderId="8" xfId="207" applyNumberFormat="1" applyFont="1" applyFill="1" applyBorder="1" applyAlignment="1">
      <alignment vertical="center"/>
    </xf>
    <xf numFmtId="0" fontId="7" fillId="0" borderId="18" xfId="0" applyFont="1" applyBorder="1" applyAlignment="1">
      <alignment vertical="center"/>
    </xf>
    <xf numFmtId="0" fontId="6" fillId="0" borderId="18" xfId="0" applyFont="1" applyBorder="1" applyAlignment="1">
      <alignment vertical="center"/>
    </xf>
    <xf numFmtId="4" fontId="79" fillId="4" borderId="74" xfId="0" applyNumberFormat="1" applyFont="1" applyFill="1" applyBorder="1" applyAlignment="1">
      <alignment horizontal="center" vertical="center"/>
    </xf>
    <xf numFmtId="0" fontId="5" fillId="0" borderId="18" xfId="0" applyFont="1" applyBorder="1" applyAlignment="1">
      <alignment vertical="center"/>
    </xf>
    <xf numFmtId="4" fontId="5" fillId="0" borderId="8" xfId="0" applyNumberFormat="1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5" xfId="0" applyFont="1" applyBorder="1" applyAlignment="1">
      <alignment horizontal="left" vertical="center"/>
    </xf>
    <xf numFmtId="16" fontId="3" fillId="0" borderId="46" xfId="0" applyNumberFormat="1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2" fillId="0" borderId="1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198" fontId="1" fillId="0" borderId="8" xfId="0" applyNumberFormat="1" applyFont="1" applyBorder="1" applyAlignment="1">
      <alignment vertical="center"/>
    </xf>
    <xf numFmtId="4" fontId="92" fillId="14" borderId="5" xfId="3" applyNumberFormat="1" applyFont="1" applyFill="1" applyBorder="1"/>
    <xf numFmtId="10" fontId="92" fillId="14" borderId="158" xfId="158" applyNumberFormat="1" applyFont="1" applyFill="1" applyBorder="1"/>
    <xf numFmtId="0" fontId="1" fillId="0" borderId="62" xfId="0" applyFont="1" applyBorder="1" applyAlignment="1">
      <alignment vertical="center"/>
    </xf>
    <xf numFmtId="4" fontId="0" fillId="2" borderId="19" xfId="0" applyNumberFormat="1" applyFill="1" applyBorder="1" applyAlignment="1">
      <alignment vertical="center"/>
    </xf>
    <xf numFmtId="0" fontId="1" fillId="2" borderId="62" xfId="0" applyFont="1" applyFill="1" applyBorder="1" applyAlignment="1">
      <alignment vertical="center"/>
    </xf>
    <xf numFmtId="4" fontId="0" fillId="2" borderId="0" xfId="0" applyNumberFormat="1" applyFill="1" applyAlignment="1">
      <alignment vertical="center"/>
    </xf>
    <xf numFmtId="4" fontId="0" fillId="0" borderId="0" xfId="0" applyNumberFormat="1"/>
    <xf numFmtId="4" fontId="92" fillId="9" borderId="3" xfId="158" applyNumberFormat="1" applyFont="1" applyFill="1" applyBorder="1" applyAlignment="1">
      <alignment horizontal="center"/>
    </xf>
    <xf numFmtId="4" fontId="92" fillId="9" borderId="5" xfId="158" applyNumberFormat="1" applyFont="1" applyFill="1" applyBorder="1" applyAlignment="1">
      <alignment horizontal="center"/>
    </xf>
    <xf numFmtId="0" fontId="107" fillId="16" borderId="102" xfId="158" applyFont="1" applyFill="1" applyBorder="1" applyAlignment="1">
      <alignment horizontal="center" vertical="center"/>
    </xf>
    <xf numFmtId="0" fontId="107" fillId="16" borderId="129" xfId="158" applyFont="1" applyFill="1" applyBorder="1" applyAlignment="1">
      <alignment horizontal="center" vertical="center"/>
    </xf>
    <xf numFmtId="0" fontId="107" fillId="16" borderId="103" xfId="158" applyFont="1" applyFill="1" applyBorder="1" applyAlignment="1">
      <alignment horizontal="center" vertical="center"/>
    </xf>
    <xf numFmtId="0" fontId="107" fillId="16" borderId="26" xfId="158" applyFont="1" applyFill="1" applyBorder="1" applyAlignment="1">
      <alignment horizontal="center" vertical="center"/>
    </xf>
    <xf numFmtId="0" fontId="107" fillId="16" borderId="112" xfId="158" applyFont="1" applyFill="1" applyBorder="1" applyAlignment="1">
      <alignment horizontal="center" vertical="center"/>
    </xf>
    <xf numFmtId="206" fontId="94" fillId="0" borderId="116" xfId="158" applyNumberFormat="1" applyFont="1" applyBorder="1" applyAlignment="1">
      <alignment horizontal="left"/>
    </xf>
    <xf numFmtId="0" fontId="107" fillId="16" borderId="111" xfId="158" applyFont="1" applyFill="1" applyBorder="1" applyAlignment="1">
      <alignment horizontal="center" vertical="center"/>
    </xf>
    <xf numFmtId="0" fontId="92" fillId="16" borderId="123" xfId="158" applyFont="1" applyFill="1" applyBorder="1" applyAlignment="1">
      <alignment horizontal="center" vertical="center"/>
    </xf>
    <xf numFmtId="0" fontId="92" fillId="17" borderId="118" xfId="158" applyFont="1" applyFill="1" applyBorder="1" applyAlignment="1">
      <alignment horizontal="center" vertical="center"/>
    </xf>
    <xf numFmtId="0" fontId="92" fillId="17" borderId="119" xfId="158" applyFont="1" applyFill="1" applyBorder="1" applyAlignment="1">
      <alignment horizontal="center" vertical="center"/>
    </xf>
    <xf numFmtId="0" fontId="92" fillId="16" borderId="121" xfId="158" applyFont="1" applyFill="1" applyBorder="1" applyAlignment="1">
      <alignment horizontal="center" vertical="center"/>
    </xf>
    <xf numFmtId="0" fontId="107" fillId="16" borderId="100" xfId="158" applyFont="1" applyFill="1" applyBorder="1" applyAlignment="1">
      <alignment horizontal="center" vertical="center"/>
    </xf>
    <xf numFmtId="0" fontId="166" fillId="75" borderId="154" xfId="0" applyFont="1" applyFill="1" applyBorder="1" applyAlignment="1">
      <alignment horizontal="center"/>
    </xf>
    <xf numFmtId="0" fontId="166" fillId="75" borderId="155" xfId="0" applyFont="1" applyFill="1" applyBorder="1" applyAlignment="1">
      <alignment horizontal="center"/>
    </xf>
    <xf numFmtId="205" fontId="94" fillId="0" borderId="0" xfId="158" applyNumberFormat="1" applyFont="1" applyAlignment="1">
      <alignment horizontal="left" vertical="center"/>
    </xf>
    <xf numFmtId="0" fontId="164" fillId="17" borderId="156" xfId="158" applyFont="1" applyFill="1" applyBorder="1" applyAlignment="1">
      <alignment horizontal="center" vertical="center"/>
    </xf>
    <xf numFmtId="0" fontId="107" fillId="16" borderId="85" xfId="158" applyFont="1" applyFill="1" applyBorder="1" applyAlignment="1">
      <alignment horizontal="center" vertical="center"/>
    </xf>
    <xf numFmtId="0" fontId="166" fillId="74" borderId="153" xfId="0" applyFont="1" applyFill="1" applyBorder="1" applyAlignment="1">
      <alignment horizontal="center"/>
    </xf>
    <xf numFmtId="0" fontId="166" fillId="74" borderId="154" xfId="0" applyFont="1" applyFill="1" applyBorder="1" applyAlignment="1">
      <alignment horizontal="center"/>
    </xf>
    <xf numFmtId="0" fontId="92" fillId="17" borderId="160" xfId="158" applyFont="1" applyFill="1" applyBorder="1" applyAlignment="1">
      <alignment horizontal="center" vertical="center"/>
    </xf>
    <xf numFmtId="0" fontId="92" fillId="17" borderId="49" xfId="158" applyFont="1" applyFill="1" applyBorder="1" applyAlignment="1">
      <alignment horizontal="center" vertical="center"/>
    </xf>
    <xf numFmtId="4" fontId="109" fillId="11" borderId="3" xfId="158" applyNumberFormat="1" applyFont="1" applyFill="1" applyBorder="1" applyAlignment="1">
      <alignment horizontal="center" vertical="center"/>
    </xf>
    <xf numFmtId="4" fontId="109" fillId="11" borderId="15" xfId="158" applyNumberFormat="1" applyFont="1" applyFill="1" applyBorder="1" applyAlignment="1">
      <alignment horizontal="center" vertical="center"/>
    </xf>
    <xf numFmtId="4" fontId="109" fillId="11" borderId="3" xfId="158" applyNumberFormat="1" applyFont="1" applyFill="1" applyBorder="1" applyAlignment="1">
      <alignment horizontal="center" vertical="center" wrapText="1"/>
    </xf>
    <xf numFmtId="4" fontId="109" fillId="74" borderId="24" xfId="158" applyNumberFormat="1" applyFont="1" applyFill="1" applyBorder="1" applyAlignment="1">
      <alignment horizontal="center" vertical="center"/>
    </xf>
    <xf numFmtId="4" fontId="109" fillId="74" borderId="25" xfId="158" applyNumberFormat="1" applyFont="1" applyFill="1" applyBorder="1" applyAlignment="1">
      <alignment horizontal="center" vertical="center"/>
    </xf>
    <xf numFmtId="0" fontId="107" fillId="17" borderId="3" xfId="158" applyFont="1" applyFill="1" applyBorder="1" applyAlignment="1">
      <alignment horizontal="center" vertical="center"/>
    </xf>
    <xf numFmtId="0" fontId="107" fillId="17" borderId="5" xfId="158" applyFont="1" applyFill="1" applyBorder="1" applyAlignment="1">
      <alignment horizontal="center" vertical="center"/>
    </xf>
    <xf numFmtId="0" fontId="107" fillId="16" borderId="2" xfId="158" applyFont="1" applyFill="1" applyBorder="1" applyAlignment="1">
      <alignment horizontal="center" vertical="center"/>
    </xf>
    <xf numFmtId="0" fontId="107" fillId="16" borderId="4" xfId="158" applyFont="1" applyFill="1" applyBorder="1" applyAlignment="1">
      <alignment horizontal="center" vertical="center"/>
    </xf>
    <xf numFmtId="0" fontId="109" fillId="76" borderId="111" xfId="158" applyFont="1" applyFill="1" applyBorder="1" applyAlignment="1">
      <alignment horizontal="center" vertical="center"/>
    </xf>
    <xf numFmtId="0" fontId="109" fillId="76" borderId="113" xfId="158" applyFont="1" applyFill="1" applyBorder="1" applyAlignment="1">
      <alignment horizontal="center" vertical="center"/>
    </xf>
    <xf numFmtId="4" fontId="109" fillId="11" borderId="25" xfId="158" applyNumberFormat="1" applyFont="1" applyFill="1" applyBorder="1" applyAlignment="1">
      <alignment horizontal="center" vertical="center"/>
    </xf>
    <xf numFmtId="4" fontId="109" fillId="11" borderId="81" xfId="158" applyNumberFormat="1" applyFont="1" applyFill="1" applyBorder="1" applyAlignment="1">
      <alignment horizontal="center" vertical="center"/>
    </xf>
    <xf numFmtId="203" fontId="109" fillId="0" borderId="1" xfId="158" applyNumberFormat="1" applyFont="1" applyBorder="1" applyAlignment="1">
      <alignment horizontal="left"/>
    </xf>
    <xf numFmtId="4" fontId="109" fillId="2" borderId="24" xfId="158" applyNumberFormat="1" applyFont="1" applyFill="1" applyBorder="1" applyAlignment="1">
      <alignment horizontal="center" vertical="center" wrapText="1"/>
    </xf>
    <xf numFmtId="4" fontId="109" fillId="2" borderId="25" xfId="158" applyNumberFormat="1" applyFont="1" applyFill="1" applyBorder="1" applyAlignment="1">
      <alignment horizontal="center" vertical="center" wrapText="1"/>
    </xf>
    <xf numFmtId="4" fontId="109" fillId="2" borderId="84" xfId="158" applyNumberFormat="1" applyFont="1" applyFill="1" applyBorder="1" applyAlignment="1">
      <alignment horizontal="center" vertical="center" wrapText="1"/>
    </xf>
    <xf numFmtId="0" fontId="76" fillId="0" borderId="0" xfId="0" applyFont="1" applyAlignment="1">
      <alignment horizontal="left" vertical="center"/>
    </xf>
    <xf numFmtId="16" fontId="88" fillId="0" borderId="1" xfId="0" applyNumberFormat="1" applyFont="1" applyBorder="1" applyAlignment="1">
      <alignment horizontal="left" vertical="center"/>
    </xf>
    <xf numFmtId="0" fontId="75" fillId="8" borderId="86" xfId="0" applyFont="1" applyFill="1" applyBorder="1" applyAlignment="1">
      <alignment horizontal="center" vertical="center"/>
    </xf>
    <xf numFmtId="0" fontId="75" fillId="8" borderId="97" xfId="0" applyFont="1" applyFill="1" applyBorder="1" applyAlignment="1">
      <alignment horizontal="center" vertical="center"/>
    </xf>
    <xf numFmtId="0" fontId="91" fillId="11" borderId="98" xfId="0" applyFont="1" applyFill="1" applyBorder="1" applyAlignment="1">
      <alignment horizontal="center" vertical="center"/>
    </xf>
    <xf numFmtId="0" fontId="91" fillId="11" borderId="99" xfId="0" applyFont="1" applyFill="1" applyBorder="1" applyAlignment="1">
      <alignment horizontal="center" vertical="center"/>
    </xf>
    <xf numFmtId="0" fontId="75" fillId="8" borderId="85" xfId="0" applyFont="1" applyFill="1" applyBorder="1" applyAlignment="1">
      <alignment horizontal="center" vertical="center"/>
    </xf>
    <xf numFmtId="0" fontId="75" fillId="8" borderId="87" xfId="0" applyFont="1" applyFill="1" applyBorder="1" applyAlignment="1">
      <alignment horizontal="center" vertical="center"/>
    </xf>
    <xf numFmtId="9" fontId="75" fillId="8" borderId="86" xfId="2" applyFont="1" applyFill="1" applyBorder="1" applyAlignment="1">
      <alignment horizontal="center" vertical="center" wrapText="1"/>
    </xf>
    <xf numFmtId="9" fontId="75" fillId="8" borderId="72" xfId="2" applyFont="1" applyFill="1" applyBorder="1" applyAlignment="1">
      <alignment horizontal="center" vertical="center" wrapText="1"/>
    </xf>
    <xf numFmtId="0" fontId="92" fillId="17" borderId="3" xfId="158" applyFont="1" applyFill="1" applyBorder="1" applyAlignment="1">
      <alignment horizontal="center" vertical="center"/>
    </xf>
    <xf numFmtId="0" fontId="92" fillId="17" borderId="5" xfId="158" applyFont="1" applyFill="1" applyBorder="1" applyAlignment="1">
      <alignment horizontal="center" vertical="center"/>
    </xf>
    <xf numFmtId="0" fontId="99" fillId="0" borderId="0" xfId="158" applyFont="1" applyAlignment="1">
      <alignment horizontal="center" vertical="center"/>
    </xf>
    <xf numFmtId="203" fontId="94" fillId="0" borderId="0" xfId="158" applyNumberFormat="1" applyFont="1" applyAlignment="1">
      <alignment horizontal="center" vertical="center"/>
    </xf>
    <xf numFmtId="0" fontId="92" fillId="16" borderId="107" xfId="158" applyFont="1" applyFill="1" applyBorder="1" applyAlignment="1">
      <alignment horizontal="center" vertical="center"/>
    </xf>
    <xf numFmtId="0" fontId="92" fillId="16" borderId="108" xfId="158" applyFont="1" applyFill="1" applyBorder="1" applyAlignment="1">
      <alignment horizontal="center" vertical="center"/>
    </xf>
    <xf numFmtId="0" fontId="99" fillId="9" borderId="163" xfId="158" applyFont="1" applyFill="1" applyBorder="1" applyAlignment="1">
      <alignment horizontal="center" vertical="center"/>
    </xf>
    <xf numFmtId="0" fontId="99" fillId="9" borderId="49" xfId="158" applyFont="1" applyFill="1" applyBorder="1" applyAlignment="1">
      <alignment horizontal="center" vertical="center"/>
    </xf>
    <xf numFmtId="0" fontId="99" fillId="9" borderId="50" xfId="158" applyFont="1" applyFill="1" applyBorder="1" applyAlignment="1">
      <alignment horizontal="center" vertical="center"/>
    </xf>
    <xf numFmtId="0" fontId="99" fillId="3" borderId="3" xfId="158" applyFont="1" applyFill="1" applyBorder="1" applyAlignment="1">
      <alignment horizontal="center"/>
    </xf>
    <xf numFmtId="0" fontId="99" fillId="3" borderId="15" xfId="158" applyFont="1" applyFill="1" applyBorder="1" applyAlignment="1">
      <alignment horizontal="center"/>
    </xf>
    <xf numFmtId="0" fontId="94" fillId="2" borderId="41" xfId="158" applyFont="1" applyFill="1" applyBorder="1" applyAlignment="1">
      <alignment horizontal="center" vertical="center" wrapText="1"/>
    </xf>
    <xf numFmtId="0" fontId="94" fillId="9" borderId="41" xfId="158" applyFont="1" applyFill="1" applyBorder="1" applyAlignment="1">
      <alignment horizontal="center" vertical="center"/>
    </xf>
    <xf numFmtId="0" fontId="94" fillId="3" borderId="41" xfId="158" applyFont="1" applyFill="1" applyBorder="1" applyAlignment="1">
      <alignment horizontal="center" vertical="center"/>
    </xf>
    <xf numFmtId="0" fontId="94" fillId="3" borderId="56" xfId="158" applyFont="1" applyFill="1" applyBorder="1" applyAlignment="1">
      <alignment horizontal="center" vertical="center"/>
    </xf>
    <xf numFmtId="0" fontId="75" fillId="5" borderId="86" xfId="0" applyFont="1" applyFill="1" applyBorder="1" applyAlignment="1">
      <alignment horizontal="center" vertical="center"/>
    </xf>
    <xf numFmtId="0" fontId="95" fillId="0" borderId="2" xfId="0" applyFont="1" applyBorder="1" applyAlignment="1">
      <alignment horizontal="center" vertical="center"/>
    </xf>
    <xf numFmtId="0" fontId="95" fillId="0" borderId="40" xfId="0" applyFont="1" applyBorder="1" applyAlignment="1">
      <alignment horizontal="center" vertical="center"/>
    </xf>
    <xf numFmtId="0" fontId="95" fillId="0" borderId="103" xfId="0" applyFont="1" applyBorder="1" applyAlignment="1">
      <alignment horizontal="center" vertical="center"/>
    </xf>
    <xf numFmtId="0" fontId="95" fillId="0" borderId="3" xfId="0" applyFont="1" applyBorder="1" applyAlignment="1">
      <alignment horizontal="center" vertical="center"/>
    </xf>
    <xf numFmtId="0" fontId="95" fillId="0" borderId="41" xfId="0" applyFont="1" applyBorder="1" applyAlignment="1">
      <alignment horizontal="center" vertical="center"/>
    </xf>
    <xf numFmtId="0" fontId="95" fillId="0" borderId="102" xfId="0" applyFont="1" applyBorder="1" applyAlignment="1">
      <alignment horizontal="center" vertical="center"/>
    </xf>
    <xf numFmtId="0" fontId="95" fillId="0" borderId="41" xfId="0" applyFont="1" applyBorder="1" applyAlignment="1">
      <alignment horizontal="center" vertical="center" wrapText="1"/>
    </xf>
    <xf numFmtId="0" fontId="95" fillId="0" borderId="102" xfId="0" applyFont="1" applyBorder="1" applyAlignment="1">
      <alignment horizontal="center" vertical="center" wrapText="1"/>
    </xf>
    <xf numFmtId="0" fontId="95" fillId="0" borderId="3" xfId="0" applyFont="1" applyBorder="1" applyAlignment="1">
      <alignment horizontal="center" vertical="center" wrapText="1"/>
    </xf>
    <xf numFmtId="0" fontId="95" fillId="3" borderId="41" xfId="0" applyFont="1" applyFill="1" applyBorder="1" applyAlignment="1">
      <alignment horizontal="center" vertical="center" wrapText="1"/>
    </xf>
    <xf numFmtId="0" fontId="95" fillId="3" borderId="102" xfId="0" applyFont="1" applyFill="1" applyBorder="1" applyAlignment="1">
      <alignment horizontal="center" vertical="center" wrapText="1"/>
    </xf>
    <xf numFmtId="0" fontId="95" fillId="14" borderId="41" xfId="0" applyFont="1" applyFill="1" applyBorder="1" applyAlignment="1">
      <alignment horizontal="center" vertical="center" wrapText="1"/>
    </xf>
    <xf numFmtId="0" fontId="95" fillId="14" borderId="102" xfId="0" applyFont="1" applyFill="1" applyBorder="1" applyAlignment="1">
      <alignment horizontal="center" vertical="center" wrapText="1"/>
    </xf>
    <xf numFmtId="0" fontId="95" fillId="15" borderId="41" xfId="0" applyFont="1" applyFill="1" applyBorder="1" applyAlignment="1">
      <alignment horizontal="center" vertical="center" wrapText="1"/>
    </xf>
    <xf numFmtId="0" fontId="95" fillId="15" borderId="102" xfId="0" applyFont="1" applyFill="1" applyBorder="1" applyAlignment="1">
      <alignment horizontal="center" vertical="center" wrapText="1"/>
    </xf>
    <xf numFmtId="0" fontId="95" fillId="15" borderId="28" xfId="0" applyFont="1" applyFill="1" applyBorder="1" applyAlignment="1">
      <alignment horizontal="center" vertical="center" wrapText="1"/>
    </xf>
    <xf numFmtId="0" fontId="95" fillId="15" borderId="106" xfId="0" applyFont="1" applyFill="1" applyBorder="1" applyAlignment="1">
      <alignment horizontal="center" vertical="center" wrapText="1"/>
    </xf>
    <xf numFmtId="0" fontId="75" fillId="3" borderId="86" xfId="0" applyFont="1" applyFill="1" applyBorder="1" applyAlignment="1">
      <alignment horizontal="center" vertical="center"/>
    </xf>
    <xf numFmtId="0" fontId="75" fillId="3" borderId="85" xfId="0" applyFont="1" applyFill="1" applyBorder="1" applyAlignment="1">
      <alignment horizontal="center" vertical="center"/>
    </xf>
    <xf numFmtId="0" fontId="95" fillId="3" borderId="3" xfId="0" applyFont="1" applyFill="1" applyBorder="1" applyAlignment="1">
      <alignment horizontal="center" vertical="center" wrapText="1"/>
    </xf>
    <xf numFmtId="0" fontId="95" fillId="14" borderId="3" xfId="0" applyFont="1" applyFill="1" applyBorder="1" applyAlignment="1">
      <alignment horizontal="center" vertical="center" wrapText="1"/>
    </xf>
    <xf numFmtId="0" fontId="95" fillId="15" borderId="3" xfId="0" applyFont="1" applyFill="1" applyBorder="1" applyAlignment="1">
      <alignment horizontal="center" vertical="center" wrapText="1"/>
    </xf>
    <xf numFmtId="0" fontId="95" fillId="15" borderId="24" xfId="0" applyFont="1" applyFill="1" applyBorder="1" applyAlignment="1">
      <alignment horizontal="center" vertical="center" wrapText="1"/>
    </xf>
    <xf numFmtId="0" fontId="75" fillId="0" borderId="98" xfId="0" applyFont="1" applyBorder="1" applyAlignment="1">
      <alignment horizontal="center" vertical="center"/>
    </xf>
    <xf numFmtId="0" fontId="75" fillId="0" borderId="99" xfId="0" applyFont="1" applyBorder="1" applyAlignment="1">
      <alignment horizontal="center" vertical="center"/>
    </xf>
    <xf numFmtId="0" fontId="75" fillId="0" borderId="15" xfId="0" applyFont="1" applyBorder="1" applyAlignment="1">
      <alignment horizontal="center" vertical="center"/>
    </xf>
    <xf numFmtId="0" fontId="75" fillId="0" borderId="16" xfId="0" applyFont="1" applyBorder="1" applyAlignment="1">
      <alignment horizontal="center" vertical="center"/>
    </xf>
    <xf numFmtId="0" fontId="75" fillId="0" borderId="3" xfId="0" applyFont="1" applyBorder="1" applyAlignment="1">
      <alignment horizontal="center" vertical="center"/>
    </xf>
    <xf numFmtId="0" fontId="75" fillId="0" borderId="2" xfId="0" applyFont="1" applyBorder="1" applyAlignment="1">
      <alignment horizontal="center" vertical="center"/>
    </xf>
    <xf numFmtId="0" fontId="75" fillId="0" borderId="4" xfId="0" applyFont="1" applyBorder="1" applyAlignment="1">
      <alignment horizontal="center" vertical="center"/>
    </xf>
    <xf numFmtId="0" fontId="75" fillId="0" borderId="5" xfId="0" applyFont="1" applyBorder="1" applyAlignment="1">
      <alignment horizontal="center" vertical="center"/>
    </xf>
    <xf numFmtId="0" fontId="75" fillId="0" borderId="3" xfId="0" applyFont="1" applyBorder="1" applyAlignment="1">
      <alignment horizontal="center" vertical="center" wrapText="1"/>
    </xf>
    <xf numFmtId="0" fontId="75" fillId="0" borderId="5" xfId="0" applyFont="1" applyBorder="1" applyAlignment="1">
      <alignment horizontal="center" vertical="center" wrapText="1"/>
    </xf>
    <xf numFmtId="0" fontId="75" fillId="0" borderId="24" xfId="207" applyFont="1" applyBorder="1" applyAlignment="1">
      <alignment horizontal="center" vertical="center"/>
    </xf>
    <xf numFmtId="0" fontId="75" fillId="0" borderId="25" xfId="207" applyFont="1" applyBorder="1" applyAlignment="1">
      <alignment horizontal="center" vertical="center"/>
    </xf>
    <xf numFmtId="0" fontId="75" fillId="0" borderId="84" xfId="207" applyFont="1" applyBorder="1" applyAlignment="1">
      <alignment horizontal="center" vertical="center"/>
    </xf>
    <xf numFmtId="4" fontId="75" fillId="0" borderId="66" xfId="207" applyNumberFormat="1" applyFont="1" applyBorder="1" applyAlignment="1">
      <alignment horizontal="center" vertical="center"/>
    </xf>
    <xf numFmtId="4" fontId="75" fillId="0" borderId="35" xfId="207" applyNumberFormat="1" applyFont="1" applyBorder="1" applyAlignment="1">
      <alignment horizontal="center" vertical="center"/>
    </xf>
    <xf numFmtId="4" fontId="75" fillId="0" borderId="67" xfId="207" applyNumberFormat="1" applyFont="1" applyBorder="1" applyAlignment="1">
      <alignment horizontal="center" vertical="center"/>
    </xf>
    <xf numFmtId="0" fontId="75" fillId="0" borderId="175" xfId="207" applyFont="1" applyBorder="1" applyAlignment="1">
      <alignment horizontal="center" vertical="center"/>
    </xf>
    <xf numFmtId="0" fontId="75" fillId="0" borderId="176" xfId="207" applyFont="1" applyBorder="1" applyAlignment="1">
      <alignment horizontal="center" vertical="center"/>
    </xf>
    <xf numFmtId="0" fontId="75" fillId="0" borderId="177" xfId="207" applyFont="1" applyBorder="1" applyAlignment="1">
      <alignment horizontal="center" vertical="center"/>
    </xf>
    <xf numFmtId="0" fontId="75" fillId="0" borderId="28" xfId="207" applyFont="1" applyBorder="1" applyAlignment="1">
      <alignment horizontal="center" vertical="center"/>
    </xf>
    <xf numFmtId="0" fontId="75" fillId="0" borderId="29" xfId="207" applyFont="1" applyBorder="1" applyAlignment="1">
      <alignment horizontal="center" vertical="center"/>
    </xf>
    <xf numFmtId="0" fontId="75" fillId="0" borderId="51" xfId="207" applyFont="1" applyBorder="1" applyAlignment="1">
      <alignment horizontal="center" vertical="center"/>
    </xf>
    <xf numFmtId="0" fontId="75" fillId="0" borderId="27" xfId="207" applyFont="1" applyBorder="1" applyAlignment="1">
      <alignment horizontal="center" vertical="center"/>
    </xf>
    <xf numFmtId="0" fontId="75" fillId="0" borderId="55" xfId="207" applyFont="1" applyBorder="1" applyAlignment="1">
      <alignment horizontal="center" vertical="center"/>
    </xf>
    <xf numFmtId="0" fontId="75" fillId="0" borderId="111" xfId="207" applyFont="1" applyBorder="1" applyAlignment="1">
      <alignment horizontal="center" vertical="center"/>
    </xf>
    <xf numFmtId="0" fontId="75" fillId="0" borderId="26" xfId="207" applyFont="1" applyBorder="1" applyAlignment="1">
      <alignment horizontal="center" vertical="center"/>
    </xf>
    <xf numFmtId="0" fontId="75" fillId="0" borderId="113" xfId="207" applyFont="1" applyBorder="1" applyAlignment="1">
      <alignment horizontal="center" vertical="center"/>
    </xf>
    <xf numFmtId="0" fontId="75" fillId="0" borderId="50" xfId="0" applyFont="1" applyBorder="1" applyAlignment="1">
      <alignment horizontal="center" vertical="center" wrapText="1"/>
    </xf>
    <xf numFmtId="0" fontId="75" fillId="0" borderId="76" xfId="0" applyFont="1" applyBorder="1" applyAlignment="1">
      <alignment horizontal="center" vertical="center" wrapText="1"/>
    </xf>
    <xf numFmtId="0" fontId="75" fillId="0" borderId="78" xfId="0" applyFont="1" applyBorder="1" applyAlignment="1">
      <alignment horizontal="center" vertical="center" wrapText="1"/>
    </xf>
    <xf numFmtId="0" fontId="75" fillId="0" borderId="35" xfId="0" applyFont="1" applyBorder="1" applyAlignment="1">
      <alignment horizontal="center" vertical="center"/>
    </xf>
    <xf numFmtId="0" fontId="75" fillId="0" borderId="79" xfId="0" applyFont="1" applyBorder="1" applyAlignment="1">
      <alignment horizontal="center" vertical="center"/>
    </xf>
    <xf numFmtId="0" fontId="75" fillId="0" borderId="26" xfId="0" applyFont="1" applyBorder="1" applyAlignment="1">
      <alignment horizontal="center" vertical="center"/>
    </xf>
    <xf numFmtId="0" fontId="75" fillId="0" borderId="71" xfId="0" applyFont="1" applyBorder="1" applyAlignment="1">
      <alignment horizontal="center" vertical="center"/>
    </xf>
    <xf numFmtId="0" fontId="75" fillId="0" borderId="27" xfId="0" applyFont="1" applyBorder="1" applyAlignment="1">
      <alignment horizontal="center" vertical="center"/>
    </xf>
    <xf numFmtId="0" fontId="75" fillId="0" borderId="72" xfId="0" applyFont="1" applyBorder="1" applyAlignment="1">
      <alignment horizontal="center" vertical="center"/>
    </xf>
    <xf numFmtId="4" fontId="75" fillId="0" borderId="24" xfId="0" applyNumberFormat="1" applyFont="1" applyBorder="1" applyAlignment="1">
      <alignment horizontal="center" vertical="center"/>
    </xf>
    <xf numFmtId="4" fontId="75" fillId="0" borderId="34" xfId="0" applyNumberFormat="1" applyFont="1" applyBorder="1" applyAlignment="1">
      <alignment horizontal="center" vertical="center"/>
    </xf>
    <xf numFmtId="4" fontId="75" fillId="0" borderId="77" xfId="0" applyNumberFormat="1" applyFont="1" applyBorder="1" applyAlignment="1">
      <alignment horizontal="center" vertical="center"/>
    </xf>
    <xf numFmtId="0" fontId="75" fillId="0" borderId="24" xfId="0" applyFont="1" applyBorder="1" applyAlignment="1">
      <alignment horizontal="center" vertical="center"/>
    </xf>
    <xf numFmtId="0" fontId="75" fillId="0" borderId="25" xfId="0" applyFont="1" applyBorder="1" applyAlignment="1">
      <alignment horizontal="center" vertical="center"/>
    </xf>
    <xf numFmtId="0" fontId="75" fillId="0" borderId="28" xfId="0" applyFont="1" applyBorder="1" applyAlignment="1">
      <alignment horizontal="center" vertical="center"/>
    </xf>
    <xf numFmtId="0" fontId="75" fillId="0" borderId="29" xfId="0" applyFont="1" applyBorder="1" applyAlignment="1">
      <alignment horizontal="center" vertical="center"/>
    </xf>
    <xf numFmtId="0" fontId="75" fillId="0" borderId="30" xfId="0" applyFont="1" applyBorder="1" applyAlignment="1">
      <alignment horizontal="center" vertical="center"/>
    </xf>
    <xf numFmtId="1" fontId="75" fillId="0" borderId="28" xfId="0" applyNumberFormat="1" applyFont="1" applyBorder="1" applyAlignment="1">
      <alignment horizontal="center" vertical="center"/>
    </xf>
    <xf numFmtId="1" fontId="75" fillId="0" borderId="29" xfId="0" applyNumberFormat="1" applyFont="1" applyBorder="1" applyAlignment="1">
      <alignment horizontal="center" vertical="center"/>
    </xf>
    <xf numFmtId="1" fontId="75" fillId="0" borderId="30" xfId="0" applyNumberFormat="1" applyFont="1" applyBorder="1" applyAlignment="1">
      <alignment horizontal="center" vertical="center"/>
    </xf>
    <xf numFmtId="198" fontId="75" fillId="0" borderId="3" xfId="0" applyNumberFormat="1" applyFont="1" applyBorder="1" applyAlignment="1">
      <alignment horizontal="center" vertical="center"/>
    </xf>
    <xf numFmtId="4" fontId="75" fillId="0" borderId="36" xfId="0" applyNumberFormat="1" applyFont="1" applyBorder="1" applyAlignment="1">
      <alignment horizontal="center" vertical="center"/>
    </xf>
    <xf numFmtId="0" fontId="75" fillId="0" borderId="84" xfId="0" applyFont="1" applyBorder="1" applyAlignment="1">
      <alignment horizontal="center" vertical="center"/>
    </xf>
    <xf numFmtId="4" fontId="75" fillId="0" borderId="3" xfId="0" applyNumberFormat="1" applyFont="1" applyBorder="1" applyAlignment="1">
      <alignment horizontal="center" vertical="center"/>
    </xf>
    <xf numFmtId="4" fontId="75" fillId="0" borderId="5" xfId="0" applyNumberFormat="1" applyFont="1" applyBorder="1" applyAlignment="1">
      <alignment horizontal="center" vertical="center"/>
    </xf>
    <xf numFmtId="4" fontId="75" fillId="0" borderId="3" xfId="0" applyNumberFormat="1" applyFont="1" applyBorder="1" applyAlignment="1">
      <alignment horizontal="center" vertical="center" wrapText="1"/>
    </xf>
    <xf numFmtId="4" fontId="75" fillId="0" borderId="5" xfId="0" applyNumberFormat="1" applyFont="1" applyBorder="1" applyAlignment="1">
      <alignment horizontal="center" vertical="center" wrapText="1"/>
    </xf>
    <xf numFmtId="0" fontId="95" fillId="79" borderId="3" xfId="207" applyFont="1" applyFill="1" applyBorder="1" applyAlignment="1">
      <alignment horizontal="center" vertical="center"/>
    </xf>
    <xf numFmtId="0" fontId="95" fillId="79" borderId="5" xfId="207" applyFont="1" applyFill="1" applyBorder="1" applyAlignment="1">
      <alignment horizontal="center" vertical="center"/>
    </xf>
    <xf numFmtId="0" fontId="75" fillId="0" borderId="3" xfId="207" applyFont="1" applyBorder="1" applyAlignment="1">
      <alignment horizontal="center" vertical="center" wrapText="1"/>
    </xf>
    <xf numFmtId="0" fontId="75" fillId="0" borderId="5" xfId="207" applyFont="1" applyBorder="1" applyAlignment="1">
      <alignment horizontal="center" vertical="center" wrapText="1"/>
    </xf>
    <xf numFmtId="0" fontId="75" fillId="0" borderId="15" xfId="207" applyFont="1" applyBorder="1" applyAlignment="1">
      <alignment horizontal="center" vertical="center"/>
    </xf>
    <xf numFmtId="0" fontId="75" fillId="0" borderId="16" xfId="207" applyFont="1" applyBorder="1" applyAlignment="1">
      <alignment horizontal="center" vertical="center"/>
    </xf>
    <xf numFmtId="0" fontId="75" fillId="0" borderId="2" xfId="207" applyFont="1" applyBorder="1" applyAlignment="1">
      <alignment horizontal="center" vertical="center"/>
    </xf>
    <xf numFmtId="0" fontId="75" fillId="0" borderId="4" xfId="207" applyFont="1" applyBorder="1" applyAlignment="1">
      <alignment horizontal="center" vertical="center"/>
    </xf>
    <xf numFmtId="0" fontId="75" fillId="0" borderId="3" xfId="207" applyFont="1" applyBorder="1" applyAlignment="1">
      <alignment horizontal="center" vertical="center"/>
    </xf>
    <xf numFmtId="0" fontId="75" fillId="0" borderId="5" xfId="207" applyFont="1" applyBorder="1" applyAlignment="1">
      <alignment horizontal="center" vertical="center"/>
    </xf>
    <xf numFmtId="0" fontId="75" fillId="78" borderId="3" xfId="207" applyFont="1" applyFill="1" applyBorder="1" applyAlignment="1">
      <alignment horizontal="center" vertical="center"/>
    </xf>
    <xf numFmtId="0" fontId="82" fillId="0" borderId="68" xfId="0" applyFont="1" applyBorder="1" applyAlignment="1">
      <alignment horizontal="center" vertical="center" wrapText="1"/>
    </xf>
    <xf numFmtId="0" fontId="82" fillId="0" borderId="69" xfId="0" applyFont="1" applyBorder="1" applyAlignment="1">
      <alignment horizontal="center" vertical="center"/>
    </xf>
    <xf numFmtId="0" fontId="75" fillId="0" borderId="66" xfId="0" applyFont="1" applyBorder="1" applyAlignment="1">
      <alignment horizontal="center" vertical="center"/>
    </xf>
    <xf numFmtId="0" fontId="75" fillId="0" borderId="67" xfId="0" applyFont="1" applyBorder="1" applyAlignment="1">
      <alignment horizontal="center" vertical="center"/>
    </xf>
    <xf numFmtId="198" fontId="75" fillId="7" borderId="3" xfId="0" applyNumberFormat="1" applyFont="1" applyFill="1" applyBorder="1" applyAlignment="1">
      <alignment horizontal="center" vertical="center"/>
    </xf>
    <xf numFmtId="0" fontId="75" fillId="7" borderId="3" xfId="0" applyFont="1" applyFill="1" applyBorder="1" applyAlignment="1">
      <alignment horizontal="center" vertical="center"/>
    </xf>
    <xf numFmtId="0" fontId="75" fillId="7" borderId="5" xfId="0" applyFont="1" applyFill="1" applyBorder="1" applyAlignment="1">
      <alignment horizontal="center" vertical="center"/>
    </xf>
    <xf numFmtId="0" fontId="75" fillId="0" borderId="24" xfId="0" applyFont="1" applyBorder="1" applyAlignment="1">
      <alignment horizontal="center" vertical="center" wrapText="1"/>
    </xf>
    <xf numFmtId="0" fontId="75" fillId="0" borderId="36" xfId="0" applyFont="1" applyBorder="1" applyAlignment="1">
      <alignment horizontal="center" vertical="center" wrapText="1"/>
    </xf>
    <xf numFmtId="4" fontId="75" fillId="0" borderId="15" xfId="0" applyNumberFormat="1" applyFont="1" applyBorder="1" applyAlignment="1">
      <alignment horizontal="center" vertical="center"/>
    </xf>
    <xf numFmtId="4" fontId="75" fillId="0" borderId="35" xfId="0" applyNumberFormat="1" applyFont="1" applyBorder="1" applyAlignment="1">
      <alignment horizontal="center" vertical="center"/>
    </xf>
    <xf numFmtId="4" fontId="75" fillId="0" borderId="16" xfId="0" applyNumberFormat="1" applyFont="1" applyBorder="1" applyAlignment="1">
      <alignment horizontal="center" vertical="center"/>
    </xf>
    <xf numFmtId="4" fontId="75" fillId="6" borderId="3" xfId="0" applyNumberFormat="1" applyFont="1" applyFill="1" applyBorder="1" applyAlignment="1">
      <alignment horizontal="center" vertical="center"/>
    </xf>
    <xf numFmtId="4" fontId="75" fillId="6" borderId="41" xfId="0" applyNumberFormat="1" applyFont="1" applyFill="1" applyBorder="1" applyAlignment="1">
      <alignment horizontal="center" vertical="center"/>
    </xf>
    <xf numFmtId="4" fontId="75" fillId="6" borderId="5" xfId="0" applyNumberFormat="1" applyFont="1" applyFill="1" applyBorder="1" applyAlignment="1">
      <alignment horizontal="center" vertical="center"/>
    </xf>
    <xf numFmtId="0" fontId="75" fillId="6" borderId="3" xfId="0" applyFont="1" applyFill="1" applyBorder="1" applyAlignment="1">
      <alignment horizontal="center" vertical="center" wrapText="1"/>
    </xf>
    <xf numFmtId="0" fontId="75" fillId="6" borderId="41" xfId="0" applyFont="1" applyFill="1" applyBorder="1" applyAlignment="1">
      <alignment horizontal="center" vertical="center" wrapText="1"/>
    </xf>
    <xf numFmtId="0" fontId="75" fillId="6" borderId="5" xfId="0" applyFont="1" applyFill="1" applyBorder="1" applyAlignment="1">
      <alignment horizontal="center" vertical="center" wrapText="1"/>
    </xf>
    <xf numFmtId="0" fontId="75" fillId="6" borderId="15" xfId="0" applyFont="1" applyFill="1" applyBorder="1" applyAlignment="1">
      <alignment horizontal="center" vertical="center"/>
    </xf>
    <xf numFmtId="0" fontId="75" fillId="6" borderId="56" xfId="0" applyFont="1" applyFill="1" applyBorder="1" applyAlignment="1">
      <alignment horizontal="center" vertical="center"/>
    </xf>
    <xf numFmtId="0" fontId="75" fillId="6" borderId="16" xfId="0" applyFont="1" applyFill="1" applyBorder="1" applyAlignment="1">
      <alignment horizontal="center" vertical="center"/>
    </xf>
    <xf numFmtId="0" fontId="75" fillId="6" borderId="3" xfId="0" applyFont="1" applyFill="1" applyBorder="1" applyAlignment="1">
      <alignment horizontal="center" vertical="center"/>
    </xf>
    <xf numFmtId="0" fontId="75" fillId="6" borderId="41" xfId="0" applyFont="1" applyFill="1" applyBorder="1" applyAlignment="1">
      <alignment horizontal="center" vertical="center"/>
    </xf>
    <xf numFmtId="0" fontId="75" fillId="6" borderId="2" xfId="0" applyFont="1" applyFill="1" applyBorder="1" applyAlignment="1">
      <alignment horizontal="center" vertical="center"/>
    </xf>
    <xf numFmtId="0" fontId="75" fillId="6" borderId="40" xfId="0" applyFont="1" applyFill="1" applyBorder="1" applyAlignment="1">
      <alignment horizontal="center" vertical="center"/>
    </xf>
    <xf numFmtId="0" fontId="75" fillId="6" borderId="4" xfId="0" applyFont="1" applyFill="1" applyBorder="1" applyAlignment="1">
      <alignment horizontal="center" vertical="center"/>
    </xf>
    <xf numFmtId="0" fontId="75" fillId="6" borderId="175" xfId="0" applyFont="1" applyFill="1" applyBorder="1" applyAlignment="1">
      <alignment horizontal="center" vertical="center"/>
    </xf>
    <xf numFmtId="0" fontId="75" fillId="6" borderId="176" xfId="0" applyFont="1" applyFill="1" applyBorder="1" applyAlignment="1">
      <alignment horizontal="center" vertical="center"/>
    </xf>
    <xf numFmtId="0" fontId="75" fillId="6" borderId="177" xfId="0" applyFont="1" applyFill="1" applyBorder="1" applyAlignment="1">
      <alignment horizontal="center" vertical="center"/>
    </xf>
    <xf numFmtId="4" fontId="75" fillId="6" borderId="48" xfId="0" applyNumberFormat="1" applyFont="1" applyFill="1" applyBorder="1" applyAlignment="1">
      <alignment horizontal="center" vertical="center"/>
    </xf>
    <xf numFmtId="4" fontId="75" fillId="6" borderId="49" xfId="0" applyNumberFormat="1" applyFont="1" applyFill="1" applyBorder="1" applyAlignment="1">
      <alignment horizontal="center" vertical="center"/>
    </xf>
    <xf numFmtId="4" fontId="75" fillId="6" borderId="50" xfId="0" applyNumberFormat="1" applyFont="1" applyFill="1" applyBorder="1" applyAlignment="1">
      <alignment horizontal="center" vertical="center"/>
    </xf>
    <xf numFmtId="4" fontId="75" fillId="6" borderId="52" xfId="0" applyNumberFormat="1" applyFont="1" applyFill="1" applyBorder="1" applyAlignment="1">
      <alignment horizontal="center" vertical="center"/>
    </xf>
    <xf numFmtId="4" fontId="75" fillId="6" borderId="53" xfId="0" applyNumberFormat="1" applyFont="1" applyFill="1" applyBorder="1" applyAlignment="1">
      <alignment horizontal="center" vertical="center"/>
    </xf>
    <xf numFmtId="4" fontId="75" fillId="6" borderId="54" xfId="0" applyNumberFormat="1" applyFont="1" applyFill="1" applyBorder="1" applyAlignment="1">
      <alignment horizontal="center" vertical="center"/>
    </xf>
    <xf numFmtId="4" fontId="75" fillId="6" borderId="51" xfId="0" applyNumberFormat="1" applyFont="1" applyFill="1" applyBorder="1" applyAlignment="1">
      <alignment horizontal="center" vertical="center" wrapText="1"/>
    </xf>
    <xf numFmtId="4" fontId="75" fillId="6" borderId="27" xfId="0" applyNumberFormat="1" applyFont="1" applyFill="1" applyBorder="1" applyAlignment="1">
      <alignment horizontal="center" vertical="center" wrapText="1"/>
    </xf>
    <xf numFmtId="4" fontId="75" fillId="6" borderId="55" xfId="0" applyNumberFormat="1" applyFont="1" applyFill="1" applyBorder="1" applyAlignment="1">
      <alignment horizontal="center" vertical="center" wrapText="1"/>
    </xf>
    <xf numFmtId="0" fontId="75" fillId="6" borderId="51" xfId="0" applyFont="1" applyFill="1" applyBorder="1" applyAlignment="1">
      <alignment horizontal="center" vertical="center" wrapText="1"/>
    </xf>
    <xf numFmtId="0" fontId="75" fillId="6" borderId="27" xfId="0" applyFont="1" applyFill="1" applyBorder="1" applyAlignment="1">
      <alignment horizontal="center" vertical="center" wrapText="1"/>
    </xf>
    <xf numFmtId="0" fontId="75" fillId="6" borderId="55" xfId="0" applyFont="1" applyFill="1" applyBorder="1" applyAlignment="1">
      <alignment horizontal="center" vertical="center" wrapText="1"/>
    </xf>
    <xf numFmtId="0" fontId="75" fillId="78" borderId="3" xfId="0" applyFont="1" applyFill="1" applyBorder="1" applyAlignment="1">
      <alignment horizontal="center" vertical="center"/>
    </xf>
    <xf numFmtId="0" fontId="75" fillId="5" borderId="3" xfId="0" applyFont="1" applyFill="1" applyBorder="1" applyAlignment="1">
      <alignment horizontal="center" vertical="center"/>
    </xf>
    <xf numFmtId="0" fontId="75" fillId="5" borderId="5" xfId="0" applyFont="1" applyFill="1" applyBorder="1" applyAlignment="1">
      <alignment horizontal="center" vertical="center"/>
    </xf>
  </cellXfs>
  <cellStyles count="209">
    <cellStyle name="‡" xfId="5"/>
    <cellStyle name="¹éºÐÀ²_±âÅ¸" xfId="6"/>
    <cellStyle name="20% - Accent1 1" xfId="7"/>
    <cellStyle name="20% - Accent1 10" xfId="8"/>
    <cellStyle name="20% - Accent1 14" xfId="9"/>
    <cellStyle name="20% - Accent2 1" xfId="10"/>
    <cellStyle name="20% - Accent2 10" xfId="11"/>
    <cellStyle name="20% - Accent2 14" xfId="12"/>
    <cellStyle name="20% - Accent3 1" xfId="13"/>
    <cellStyle name="20% - Accent3 10" xfId="14"/>
    <cellStyle name="20% - Accent3 14" xfId="15"/>
    <cellStyle name="20% - Accent4 1" xfId="16"/>
    <cellStyle name="20% - Accent4 14" xfId="17"/>
    <cellStyle name="20% - Accent5 1" xfId="18"/>
    <cellStyle name="20% - Accent5 14" xfId="19"/>
    <cellStyle name="20% - Accent6 14" xfId="20"/>
    <cellStyle name="40% - Accent1 1" xfId="21"/>
    <cellStyle name="40% - Accent1 10" xfId="22"/>
    <cellStyle name="40% - Accent1 14" xfId="23"/>
    <cellStyle name="40% - Accent2 1" xfId="24"/>
    <cellStyle name="40% - Accent2 14" xfId="25"/>
    <cellStyle name="40% - Accent3 1" xfId="26"/>
    <cellStyle name="40% - Accent3 10" xfId="27"/>
    <cellStyle name="40% - Accent3 14" xfId="28"/>
    <cellStyle name="40% - Accent6 1" xfId="29"/>
    <cellStyle name="40% - Accent6 14" xfId="30"/>
    <cellStyle name="60% - Accent1 1" xfId="31"/>
    <cellStyle name="60% - Accent1 1 2" xfId="32"/>
    <cellStyle name="60% - Accent1 10" xfId="33"/>
    <cellStyle name="60% - Accent1 14" xfId="34"/>
    <cellStyle name="60% - Accent2 1" xfId="35"/>
    <cellStyle name="60% - Accent2 14" xfId="36"/>
    <cellStyle name="60% - Accent3 1" xfId="37"/>
    <cellStyle name="60% - Accent3 1 2" xfId="38"/>
    <cellStyle name="60% - Accent3 10" xfId="39"/>
    <cellStyle name="60% - Accent3 14" xfId="40"/>
    <cellStyle name="60% - Accent4 1" xfId="41"/>
    <cellStyle name="60% - Accent4 10" xfId="42"/>
    <cellStyle name="60% - Accent4 14" xfId="43"/>
    <cellStyle name="60% - Accent5 14" xfId="44"/>
    <cellStyle name="60% - Accent6 1" xfId="45"/>
    <cellStyle name="60% - Accent6 10" xfId="46"/>
    <cellStyle name="60% - Accent6 14" xfId="47"/>
    <cellStyle name="Accent1 1" xfId="48"/>
    <cellStyle name="Accent1 14" xfId="49"/>
    <cellStyle name="Accent2 1" xfId="50"/>
    <cellStyle name="Accent2 10" xfId="51"/>
    <cellStyle name="Accent2 14" xfId="52"/>
    <cellStyle name="Accent3 1" xfId="53"/>
    <cellStyle name="Accent3 1 2" xfId="54"/>
    <cellStyle name="Accent3 14" xfId="55"/>
    <cellStyle name="Accent4 10" xfId="56"/>
    <cellStyle name="Accent6 1" xfId="57"/>
    <cellStyle name="Accent6 10" xfId="58"/>
    <cellStyle name="Accent6 14" xfId="59"/>
    <cellStyle name="ÅëÈ­ [0]_±âÅ¸" xfId="60"/>
    <cellStyle name="Bad 1" xfId="61"/>
    <cellStyle name="Bad 14" xfId="62"/>
    <cellStyle name="Ç¥ÁØ_¿¬°£´©°è¿¹»ó" xfId="63"/>
    <cellStyle name="Calculation 1" xfId="64"/>
    <cellStyle name="Calculation 10" xfId="65"/>
    <cellStyle name="Calculation 14" xfId="66"/>
    <cellStyle name="Check Cell 1" xfId="67"/>
    <cellStyle name="Check Cell 10" xfId="68"/>
    <cellStyle name="Check Cell 14" xfId="69"/>
    <cellStyle name="Comma" xfId="1" builtinId="3"/>
    <cellStyle name="Comma  - Style1" xfId="70"/>
    <cellStyle name="Comma [0]" xfId="3" builtinId="6"/>
    <cellStyle name="Comma [0] 10 10" xfId="71"/>
    <cellStyle name="Comma [0] 10 2 2" xfId="72"/>
    <cellStyle name="Comma [0] 11 2" xfId="73"/>
    <cellStyle name="Comma [0] 11 2 2" xfId="74"/>
    <cellStyle name="Comma [0] 12" xfId="75"/>
    <cellStyle name="Comma [0] 2" xfId="76"/>
    <cellStyle name="Comma [0] 2 2" xfId="77"/>
    <cellStyle name="Comma [0] 2 2 2" xfId="78"/>
    <cellStyle name="Comma [0] 2 3 2" xfId="79"/>
    <cellStyle name="Comma [0] 2 3 2 2" xfId="80"/>
    <cellStyle name="Comma [0] 2 5" xfId="81"/>
    <cellStyle name="Comma [0] 3" xfId="208"/>
    <cellStyle name="Comma [0] 7 2 2" xfId="82"/>
    <cellStyle name="Comma 10" xfId="83"/>
    <cellStyle name="Comma 10 2 3" xfId="84"/>
    <cellStyle name="Comma 10 7 2" xfId="85"/>
    <cellStyle name="Comma 10 8" xfId="86"/>
    <cellStyle name="Comma 11" xfId="87"/>
    <cellStyle name="Comma 11 2 2 2" xfId="88"/>
    <cellStyle name="Comma 11 20" xfId="89"/>
    <cellStyle name="Comma 12" xfId="90"/>
    <cellStyle name="Comma 12 2 2" xfId="91"/>
    <cellStyle name="Comma 13 2 3" xfId="92"/>
    <cellStyle name="Comma 17 2 4" xfId="93"/>
    <cellStyle name="Comma 2 11 2 4" xfId="94"/>
    <cellStyle name="Comma 2 12 2" xfId="95"/>
    <cellStyle name="Comma 2 14" xfId="96"/>
    <cellStyle name="Comma 2 2 19" xfId="97"/>
    <cellStyle name="Comma 2 2 2 3" xfId="98"/>
    <cellStyle name="Comma 2 2 23" xfId="99"/>
    <cellStyle name="Comma 2 2 5 2" xfId="100"/>
    <cellStyle name="Comma 2 39" xfId="101"/>
    <cellStyle name="Comma 2 6 15" xfId="102"/>
    <cellStyle name="Comma 2 6 2" xfId="103"/>
    <cellStyle name="Comma 2 6 2 2" xfId="104"/>
    <cellStyle name="Comma 2 6 2 2 2 2" xfId="105"/>
    <cellStyle name="Comma 2 6 2 2_05. Customer Supply Januari 2013 (SO Rev 1)" xfId="106"/>
    <cellStyle name="Comma 2 7 2 2" xfId="107"/>
    <cellStyle name="Comma 2 8" xfId="108"/>
    <cellStyle name="Comma 4 2 3" xfId="109"/>
    <cellStyle name="Comma 4 4 3" xfId="110"/>
    <cellStyle name="Comma 4 9" xfId="111"/>
    <cellStyle name="Comma 5 2 2 4" xfId="112"/>
    <cellStyle name="Comma 6 2 2" xfId="113"/>
    <cellStyle name="Comma 6 3 2" xfId="114"/>
    <cellStyle name="Comma 7 10" xfId="115"/>
    <cellStyle name="Comma0" xfId="116"/>
    <cellStyle name="Currency 2" xfId="117"/>
    <cellStyle name="Currency 2 4" xfId="118"/>
    <cellStyle name="Currency 8 2" xfId="119"/>
    <cellStyle name="Currency0" xfId="120"/>
    <cellStyle name="Date" xfId="121"/>
    <cellStyle name="Excel Built-in Comma [0]" xfId="122"/>
    <cellStyle name="Excel Built-in Heading 3" xfId="123"/>
    <cellStyle name="Explanatory Text 1" xfId="124"/>
    <cellStyle name="Fixed" xfId="125"/>
    <cellStyle name="Good 1" xfId="126"/>
    <cellStyle name="Good 14" xfId="127"/>
    <cellStyle name="Grey" xfId="128"/>
    <cellStyle name="Header - Style1" xfId="129"/>
    <cellStyle name="Header1" xfId="130"/>
    <cellStyle name="Header2" xfId="131"/>
    <cellStyle name="Heading" xfId="132"/>
    <cellStyle name="Heading 1 1" xfId="133"/>
    <cellStyle name="Heading 1 10" xfId="134"/>
    <cellStyle name="Heading 2 1" xfId="135"/>
    <cellStyle name="Heading 2 10" xfId="136"/>
    <cellStyle name="Heading 3 1" xfId="137"/>
    <cellStyle name="Heading 3 10" xfId="138"/>
    <cellStyle name="Heading 4 1" xfId="139"/>
    <cellStyle name="Heading 4 10" xfId="140"/>
    <cellStyle name="Hyperlink" xfId="4" builtinId="8"/>
    <cellStyle name="Hyperlink 3" xfId="141"/>
    <cellStyle name="Hyperlink 7" xfId="142"/>
    <cellStyle name="Hyperlink 8" xfId="143"/>
    <cellStyle name="Input [yellow]" xfId="144"/>
    <cellStyle name="Input 1" xfId="145"/>
    <cellStyle name="Input 14" xfId="146"/>
    <cellStyle name="Linked Cell 1" xfId="147"/>
    <cellStyle name="Milliers [0]_A9514RES" xfId="148"/>
    <cellStyle name="Milliers_A9514RES" xfId="149"/>
    <cellStyle name="Monétaire [0]_A9514RES" xfId="150"/>
    <cellStyle name="Monétaire_A9514RES" xfId="151"/>
    <cellStyle name="Neutral 1" xfId="152"/>
    <cellStyle name="Neutral 14" xfId="153"/>
    <cellStyle name="Normal" xfId="0" builtinId="0"/>
    <cellStyle name="Normal - Style1" xfId="154"/>
    <cellStyle name="Normal 10 3" xfId="155"/>
    <cellStyle name="Normal 2" xfId="207"/>
    <cellStyle name="Normal 2 2 17" xfId="156"/>
    <cellStyle name="Normal 2 2 2" xfId="157"/>
    <cellStyle name="Normal 2 2 3 10 2" xfId="158"/>
    <cellStyle name="Normal 2 2 3 10 2 2" xfId="159"/>
    <cellStyle name="Normal 3" xfId="160"/>
    <cellStyle name="Normal 3 2 3" xfId="161"/>
    <cellStyle name="Normal 6 6" xfId="162"/>
    <cellStyle name="Note 1" xfId="163"/>
    <cellStyle name="Note 10" xfId="164"/>
    <cellStyle name="Note 14" xfId="165"/>
    <cellStyle name="Note 2" xfId="166"/>
    <cellStyle name="Note 2 5 5" xfId="167"/>
    <cellStyle name="Output 1" xfId="168"/>
    <cellStyle name="Output 10" xfId="169"/>
    <cellStyle name="Output 14" xfId="170"/>
    <cellStyle name="Percent" xfId="2" builtinId="5"/>
    <cellStyle name="Percent [2]" xfId="171"/>
    <cellStyle name="Percent 10" xfId="172"/>
    <cellStyle name="Percent 12 2" xfId="173"/>
    <cellStyle name="Percent 2 17 2" xfId="174"/>
    <cellStyle name="Percent 28" xfId="175"/>
    <cellStyle name="Percent 9 2" xfId="176"/>
    <cellStyle name="PERCENTAGE" xfId="177"/>
    <cellStyle name="S0" xfId="178"/>
    <cellStyle name="S0 2" xfId="179"/>
    <cellStyle name="S1" xfId="180"/>
    <cellStyle name="S1 2" xfId="181"/>
    <cellStyle name="S10" xfId="182"/>
    <cellStyle name="S11" xfId="183"/>
    <cellStyle name="S12" xfId="184"/>
    <cellStyle name="S13" xfId="185"/>
    <cellStyle name="S14" xfId="186"/>
    <cellStyle name="S2" xfId="187"/>
    <cellStyle name="S2 2" xfId="188"/>
    <cellStyle name="S3" xfId="189"/>
    <cellStyle name="S4" xfId="190"/>
    <cellStyle name="S4 2" xfId="191"/>
    <cellStyle name="S5" xfId="192"/>
    <cellStyle name="S6" xfId="193"/>
    <cellStyle name="S6 2" xfId="194"/>
    <cellStyle name="S7" xfId="195"/>
    <cellStyle name="S7 2" xfId="196"/>
    <cellStyle name="S8" xfId="197"/>
    <cellStyle name="Table" xfId="198"/>
    <cellStyle name="Title 1" xfId="199"/>
    <cellStyle name="Title 10" xfId="200"/>
    <cellStyle name="Total 1" xfId="201"/>
    <cellStyle name="Total 10" xfId="202"/>
    <cellStyle name="Tusental_NPV" xfId="203"/>
    <cellStyle name="Valuta_NPV" xfId="204"/>
    <cellStyle name="Warning Text 1" xfId="205"/>
    <cellStyle name="WHead - Style2" xfId="206"/>
  </cellStyles>
  <dxfs count="15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</dxfs>
  <tableStyles count="0" defaultTableStyle="TableStyleMedium2" defaultPivotStyle="PivotStyleLight16"/>
  <colors>
    <mruColors>
      <color rgb="FF00FF00"/>
      <color rgb="FFFF7C80"/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calcChain" Target="calcChain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styles" Target="styles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ACHIEVEMENT</a:t>
            </a:r>
          </a:p>
        </c:rich>
      </c:tx>
      <c:layout>
        <c:manualLayout>
          <c:xMode val="edge"/>
          <c:yMode val="edge"/>
          <c:x val="0.43748055987558299"/>
          <c:y val="1.9512200118353501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GRAFIK!$C$1</c:f>
              <c:strCache>
                <c:ptCount val="1"/>
                <c:pt idx="0">
                  <c:v>TARGET</c:v>
                </c:pt>
              </c:strCache>
            </c:strRef>
          </c:tx>
          <c:spPr>
            <a:ln w="28575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GRAFIK!$B$2:$B$32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GRAFIK!$C$2:$C$32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F0C8-447A-98C6-06F35691E49A}"/>
            </c:ext>
          </c:extLst>
        </c:ser>
        <c:ser>
          <c:idx val="1"/>
          <c:order val="1"/>
          <c:tx>
            <c:strRef>
              <c:f>GRAFIK!$D$1</c:f>
              <c:strCache>
                <c:ptCount val="1"/>
                <c:pt idx="0">
                  <c:v>ACTUAL</c:v>
                </c:pt>
              </c:strCache>
            </c:strRef>
          </c:tx>
          <c:spPr>
            <a:ln w="28575" cap="rnd" cmpd="sng" algn="ctr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GRAFIK!$B$2:$B$32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GRAFIK!$D$2:$D$32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F0C8-447A-98C6-06F35691E4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641433456"/>
        <c:axId val="-641434000"/>
      </c:lineChart>
      <c:catAx>
        <c:axId val="-641433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-641434000"/>
        <c:crosses val="autoZero"/>
        <c:auto val="1"/>
        <c:lblAlgn val="ctr"/>
        <c:lblOffset val="100"/>
        <c:noMultiLvlLbl val="0"/>
      </c:catAx>
      <c:valAx>
        <c:axId val="-641434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noFill/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-641433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  <c:extLst xmlns:c16r2="http://schemas.microsoft.com/office/drawing/2015/06/chart">
      <c:ext uri="{0b15fc19-7d7d-44ad-8c2d-2c3a37ce22c3}">
        <chartProps xmlns="https://web.wps.cn/et/2018/main" chartId="{21617c51-1637-481a-8b3c-bb91278497e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lang="en-US"/>
      </a:pPr>
      <a:endParaRPr lang="id-ID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jpeg"/><Relationship Id="rId1" Type="http://schemas.openxmlformats.org/officeDocument/2006/relationships/image" Target="../media/image8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jpe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jpe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jpe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jpe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jpe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jpe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jpe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jpe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jpe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8.jpe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9.jpe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jpe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jpeg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jpeg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jpe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0.jpe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1.jpeg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46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_rels/drawing4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jpeg"/></Relationships>
</file>

<file path=xl/drawings/_rels/drawing48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4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jpeg"/></Relationships>
</file>

<file path=xl/drawings/_rels/drawing5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jpeg"/></Relationships>
</file>

<file path=xl/drawings/_rels/drawing5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1.jpeg"/></Relationships>
</file>

<file path=xl/drawings/_rels/drawing5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1.jpeg"/></Relationships>
</file>

<file path=xl/drawings/_rels/drawing5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2.jpeg"/></Relationships>
</file>

<file path=xl/drawings/_rels/drawing5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1.jpeg"/><Relationship Id="rId1" Type="http://schemas.openxmlformats.org/officeDocument/2006/relationships/image" Target="../media/image9.jpeg"/></Relationships>
</file>

<file path=xl/drawings/_rels/drawing5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1.jpeg"/></Relationships>
</file>

<file path=xl/drawings/_rels/drawing5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jpeg"/></Relationships>
</file>

<file path=xl/drawings/_rels/drawing5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2.jpeg"/></Relationships>
</file>

<file path=xl/drawings/_rels/drawing5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jpeg"/></Relationships>
</file>

<file path=xl/drawings/_rels/drawing59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6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3.jpeg"/></Relationships>
</file>

<file path=xl/drawings/_rels/drawing6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4.jpeg"/></Relationships>
</file>

<file path=xl/drawings/_rels/drawing6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2.jpeg"/></Relationships>
</file>

<file path=xl/drawings/_rels/drawing63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_rels/drawing6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6.jpeg"/><Relationship Id="rId1" Type="http://schemas.openxmlformats.org/officeDocument/2006/relationships/image" Target="../media/image25.jpeg"/></Relationships>
</file>

<file path=xl/drawings/_rels/drawing65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_rels/drawing6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7.jpeg"/></Relationships>
</file>

<file path=xl/drawings/_rels/drawing6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1.jpeg"/></Relationships>
</file>

<file path=xl/drawings/_rels/drawing6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7.jpeg"/><Relationship Id="rId1" Type="http://schemas.openxmlformats.org/officeDocument/2006/relationships/image" Target="../media/image22.jpeg"/></Relationships>
</file>

<file path=xl/drawings/_rels/drawing6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8.jpeg"/></Relationships>
</file>

<file path=xl/drawings/_rels/drawing7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9.jpeg"/></Relationships>
</file>

<file path=xl/drawings/_rels/drawing7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0.jpeg"/></Relationships>
</file>

<file path=xl/drawings/_rels/drawing72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jpeg"/><Relationship Id="rId1" Type="http://schemas.openxmlformats.org/officeDocument/2006/relationships/image" Target="../media/image9.jpeg"/></Relationships>
</file>

<file path=xl/drawings/_rels/drawing7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2.jpeg"/><Relationship Id="rId1" Type="http://schemas.openxmlformats.org/officeDocument/2006/relationships/image" Target="../media/image31.jpeg"/></Relationships>
</file>

<file path=xl/drawings/_rels/drawing7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3.jpeg"/><Relationship Id="rId1" Type="http://schemas.openxmlformats.org/officeDocument/2006/relationships/image" Target="../media/image25.jpeg"/></Relationships>
</file>

<file path=xl/drawings/_rels/drawing7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2.jpeg"/></Relationships>
</file>

<file path=xl/drawings/_rels/drawing7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2.jpeg"/></Relationships>
</file>

<file path=xl/drawings/_rels/drawing77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_rels/drawing78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_rels/drawing79.xml.rels><?xml version="1.0" encoding="UTF-8" standalone="yes"?>
<Relationships xmlns="http://schemas.openxmlformats.org/package/2006/relationships"><Relationship Id="rId2" Type="http://schemas.openxmlformats.org/officeDocument/2006/relationships/image" Target="../media/image34.jpeg"/><Relationship Id="rId1" Type="http://schemas.openxmlformats.org/officeDocument/2006/relationships/image" Target="../media/image17.jpeg"/></Relationships>
</file>

<file path=xl/drawings/_rels/drawing80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_rels/drawing81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_rels/drawing8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jpeg"/></Relationships>
</file>

<file path=xl/drawings/_rels/drawing8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5.jpeg"/></Relationships>
</file>

<file path=xl/drawings/_rels/drawing8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5.jpeg"/></Relationships>
</file>

<file path=xl/drawings/_rels/drawing8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5.jpeg"/></Relationships>
</file>

<file path=xl/drawings/_rels/drawing8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87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88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_rels/drawing89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_rels/drawing90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841911</xdr:colOff>
      <xdr:row>0</xdr:row>
      <xdr:rowOff>0</xdr:rowOff>
    </xdr:from>
    <xdr:to>
      <xdr:col>3</xdr:col>
      <xdr:colOff>99332</xdr:colOff>
      <xdr:row>2</xdr:row>
      <xdr:rowOff>133540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90304" y="0"/>
          <a:ext cx="1543421" cy="59618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1404257</xdr:colOff>
      <xdr:row>0</xdr:row>
      <xdr:rowOff>0</xdr:rowOff>
    </xdr:from>
    <xdr:to>
      <xdr:col>3</xdr:col>
      <xdr:colOff>315686</xdr:colOff>
      <xdr:row>2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85010" y="0"/>
          <a:ext cx="1978660" cy="5810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9083</xdr:rowOff>
    </xdr:from>
    <xdr:to>
      <xdr:col>1</xdr:col>
      <xdr:colOff>897642</xdr:colOff>
      <xdr:row>3</xdr:row>
      <xdr:rowOff>41753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75783"/>
          <a:ext cx="1754892" cy="55654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416808</xdr:colOff>
      <xdr:row>1</xdr:row>
      <xdr:rowOff>17372</xdr:rowOff>
    </xdr:from>
    <xdr:to>
      <xdr:col>2</xdr:col>
      <xdr:colOff>723340</xdr:colOff>
      <xdr:row>3</xdr:row>
      <xdr:rowOff>138908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3810" y="207645"/>
          <a:ext cx="1344930" cy="50228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527858</xdr:colOff>
      <xdr:row>1</xdr:row>
      <xdr:rowOff>165</xdr:rowOff>
    </xdr:from>
    <xdr:ext cx="2006352" cy="891886"/>
    <xdr:pic>
      <xdr:nvPicPr>
        <xdr:cNvPr id="4" name="Picture 3">
          <a:extLst>
            <a:ext uri="{FF2B5EF4-FFF2-40B4-BE49-F238E27FC236}">
              <a16:creationId xmlns:a16="http://schemas.microsoft.com/office/drawing/2014/main" xmlns="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9398" y="198285"/>
          <a:ext cx="2006352" cy="891886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769798</xdr:colOff>
      <xdr:row>0</xdr:row>
      <xdr:rowOff>164003</xdr:rowOff>
    </xdr:from>
    <xdr:to>
      <xdr:col>2</xdr:col>
      <xdr:colOff>1010770</xdr:colOff>
      <xdr:row>4</xdr:row>
      <xdr:rowOff>12066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1595" y="163830"/>
          <a:ext cx="1040765" cy="63119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198293</xdr:colOff>
      <xdr:row>0</xdr:row>
      <xdr:rowOff>55410</xdr:rowOff>
    </xdr:from>
    <xdr:ext cx="2006352" cy="891886"/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55970" y="55245"/>
          <a:ext cx="2005965" cy="891540"/>
        </a:xfrm>
        <a:prstGeom prst="rect">
          <a:avLst/>
        </a:prstGeom>
      </xdr:spPr>
    </xdr:pic>
    <xdr:clientData/>
  </xdr:oneCellAnchor>
  <xdr:oneCellAnchor>
    <xdr:from>
      <xdr:col>3</xdr:col>
      <xdr:colOff>198293</xdr:colOff>
      <xdr:row>0</xdr:row>
      <xdr:rowOff>55410</xdr:rowOff>
    </xdr:from>
    <xdr:ext cx="2006352" cy="891886"/>
    <xdr:pic>
      <xdr:nvPicPr>
        <xdr:cNvPr id="3" name="Picture 1">
          <a:extLst>
            <a:ext uri="{FF2B5EF4-FFF2-40B4-BE49-F238E27FC236}">
              <a16:creationId xmlns:a16="http://schemas.microsoft.com/office/drawing/2014/main" xmlns="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55970" y="55245"/>
          <a:ext cx="2005965" cy="89154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143437</xdr:colOff>
      <xdr:row>1</xdr:row>
      <xdr:rowOff>15128</xdr:rowOff>
    </xdr:from>
    <xdr:to>
      <xdr:col>2</xdr:col>
      <xdr:colOff>1187265</xdr:colOff>
      <xdr:row>1</xdr:row>
      <xdr:rowOff>476145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xmlns="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95475" y="205105"/>
          <a:ext cx="1043940" cy="46101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19</xdr:col>
      <xdr:colOff>0</xdr:colOff>
      <xdr:row>24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95250</xdr:rowOff>
    </xdr:from>
    <xdr:to>
      <xdr:col>1</xdr:col>
      <xdr:colOff>685800</xdr:colOff>
      <xdr:row>2</xdr:row>
      <xdr:rowOff>159900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0"/>
          <a:ext cx="1009650" cy="47371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85725</xdr:rowOff>
    </xdr:from>
    <xdr:to>
      <xdr:col>1</xdr:col>
      <xdr:colOff>552450</xdr:colOff>
      <xdr:row>3</xdr:row>
      <xdr:rowOff>69392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" y="85725"/>
          <a:ext cx="733425" cy="593267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66675</xdr:rowOff>
    </xdr:from>
    <xdr:to>
      <xdr:col>2</xdr:col>
      <xdr:colOff>9525</xdr:colOff>
      <xdr:row>2</xdr:row>
      <xdr:rowOff>187439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6675"/>
          <a:ext cx="1047750" cy="5683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95250</xdr:rowOff>
    </xdr:from>
    <xdr:to>
      <xdr:col>1</xdr:col>
      <xdr:colOff>685800</xdr:colOff>
      <xdr:row>2</xdr:row>
      <xdr:rowOff>131325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00000000-0008-0000-0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0"/>
          <a:ext cx="1009650" cy="44565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73269</xdr:rowOff>
    </xdr:from>
    <xdr:to>
      <xdr:col>2</xdr:col>
      <xdr:colOff>3663</xdr:colOff>
      <xdr:row>3</xdr:row>
      <xdr:rowOff>43343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3025"/>
          <a:ext cx="1041400" cy="579755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95250</xdr:rowOff>
    </xdr:from>
    <xdr:to>
      <xdr:col>1</xdr:col>
      <xdr:colOff>685800</xdr:colOff>
      <xdr:row>2</xdr:row>
      <xdr:rowOff>159900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0"/>
          <a:ext cx="1009650" cy="47371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95250</xdr:rowOff>
    </xdr:from>
    <xdr:to>
      <xdr:col>1</xdr:col>
      <xdr:colOff>685800</xdr:colOff>
      <xdr:row>2</xdr:row>
      <xdr:rowOff>159900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0"/>
          <a:ext cx="1009650" cy="47371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95250</xdr:rowOff>
    </xdr:from>
    <xdr:to>
      <xdr:col>1</xdr:col>
      <xdr:colOff>685800</xdr:colOff>
      <xdr:row>2</xdr:row>
      <xdr:rowOff>159900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0"/>
          <a:ext cx="1009650" cy="47371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95250</xdr:rowOff>
    </xdr:from>
    <xdr:to>
      <xdr:col>1</xdr:col>
      <xdr:colOff>685800</xdr:colOff>
      <xdr:row>2</xdr:row>
      <xdr:rowOff>159900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1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0"/>
          <a:ext cx="1009650" cy="47371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95250</xdr:rowOff>
    </xdr:from>
    <xdr:to>
      <xdr:col>1</xdr:col>
      <xdr:colOff>685800</xdr:colOff>
      <xdr:row>2</xdr:row>
      <xdr:rowOff>159900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1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0"/>
          <a:ext cx="1009650" cy="47371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95250</xdr:rowOff>
    </xdr:from>
    <xdr:to>
      <xdr:col>1</xdr:col>
      <xdr:colOff>685800</xdr:colOff>
      <xdr:row>2</xdr:row>
      <xdr:rowOff>159900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1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0"/>
          <a:ext cx="1009650" cy="47371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115454</xdr:rowOff>
    </xdr:from>
    <xdr:to>
      <xdr:col>1</xdr:col>
      <xdr:colOff>682529</xdr:colOff>
      <xdr:row>2</xdr:row>
      <xdr:rowOff>175967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1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14935"/>
          <a:ext cx="1005840" cy="470535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76200</xdr:rowOff>
    </xdr:from>
    <xdr:to>
      <xdr:col>2</xdr:col>
      <xdr:colOff>9525</xdr:colOff>
      <xdr:row>3</xdr:row>
      <xdr:rowOff>35039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1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6200"/>
          <a:ext cx="1047750" cy="568325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152400</xdr:rowOff>
    </xdr:from>
    <xdr:to>
      <xdr:col>1</xdr:col>
      <xdr:colOff>685800</xdr:colOff>
      <xdr:row>3</xdr:row>
      <xdr:rowOff>17025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1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52400"/>
          <a:ext cx="1009650" cy="47371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85725</xdr:rowOff>
    </xdr:from>
    <xdr:to>
      <xdr:col>1</xdr:col>
      <xdr:colOff>685800</xdr:colOff>
      <xdr:row>2</xdr:row>
      <xdr:rowOff>150375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1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85725"/>
          <a:ext cx="1009650" cy="473710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76200</xdr:rowOff>
    </xdr:from>
    <xdr:to>
      <xdr:col>2</xdr:col>
      <xdr:colOff>9525</xdr:colOff>
      <xdr:row>3</xdr:row>
      <xdr:rowOff>35039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1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6200"/>
          <a:ext cx="1047750" cy="568325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73269</xdr:rowOff>
    </xdr:from>
    <xdr:to>
      <xdr:col>2</xdr:col>
      <xdr:colOff>3663</xdr:colOff>
      <xdr:row>3</xdr:row>
      <xdr:rowOff>43343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1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3025"/>
          <a:ext cx="1041400" cy="579755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24740</xdr:colOff>
      <xdr:row>0</xdr:row>
      <xdr:rowOff>111331</xdr:rowOff>
    </xdr:from>
    <xdr:to>
      <xdr:col>1</xdr:col>
      <xdr:colOff>712767</xdr:colOff>
      <xdr:row>2</xdr:row>
      <xdr:rowOff>177342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1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130" y="111125"/>
          <a:ext cx="1012190" cy="475615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66675</xdr:rowOff>
    </xdr:from>
    <xdr:to>
      <xdr:col>2</xdr:col>
      <xdr:colOff>19050</xdr:colOff>
      <xdr:row>3</xdr:row>
      <xdr:rowOff>63614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1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6675"/>
          <a:ext cx="1057275" cy="606425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66675</xdr:rowOff>
    </xdr:from>
    <xdr:to>
      <xdr:col>2</xdr:col>
      <xdr:colOff>19050</xdr:colOff>
      <xdr:row>3</xdr:row>
      <xdr:rowOff>63614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1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6675"/>
          <a:ext cx="1057275" cy="644525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73269</xdr:rowOff>
    </xdr:from>
    <xdr:to>
      <xdr:col>2</xdr:col>
      <xdr:colOff>3663</xdr:colOff>
      <xdr:row>3</xdr:row>
      <xdr:rowOff>43343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1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3025"/>
          <a:ext cx="1041400" cy="579755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73269</xdr:rowOff>
    </xdr:from>
    <xdr:to>
      <xdr:col>2</xdr:col>
      <xdr:colOff>3663</xdr:colOff>
      <xdr:row>3</xdr:row>
      <xdr:rowOff>43343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1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3025"/>
          <a:ext cx="1041400" cy="579755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95250</xdr:rowOff>
    </xdr:from>
    <xdr:to>
      <xdr:col>1</xdr:col>
      <xdr:colOff>685800</xdr:colOff>
      <xdr:row>2</xdr:row>
      <xdr:rowOff>188475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1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0"/>
          <a:ext cx="1009650" cy="502285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158750</xdr:rowOff>
    </xdr:from>
    <xdr:to>
      <xdr:col>2</xdr:col>
      <xdr:colOff>7083</xdr:colOff>
      <xdr:row>3</xdr:row>
      <xdr:rowOff>128824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1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58750"/>
          <a:ext cx="1045210" cy="579120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95250</xdr:rowOff>
    </xdr:from>
    <xdr:to>
      <xdr:col>1</xdr:col>
      <xdr:colOff>685800</xdr:colOff>
      <xdr:row>2</xdr:row>
      <xdr:rowOff>159900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2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0"/>
          <a:ext cx="1009650" cy="473710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95250</xdr:rowOff>
    </xdr:from>
    <xdr:to>
      <xdr:col>1</xdr:col>
      <xdr:colOff>685800</xdr:colOff>
      <xdr:row>2</xdr:row>
      <xdr:rowOff>159900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2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0"/>
          <a:ext cx="1009650" cy="473710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95250</xdr:rowOff>
    </xdr:from>
    <xdr:to>
      <xdr:col>1</xdr:col>
      <xdr:colOff>685800</xdr:colOff>
      <xdr:row>2</xdr:row>
      <xdr:rowOff>159900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2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0"/>
          <a:ext cx="1009650" cy="473710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73269</xdr:rowOff>
    </xdr:from>
    <xdr:to>
      <xdr:col>1</xdr:col>
      <xdr:colOff>638175</xdr:colOff>
      <xdr:row>3</xdr:row>
      <xdr:rowOff>108312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2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3025"/>
          <a:ext cx="962025" cy="644525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158994</xdr:rowOff>
    </xdr:from>
    <xdr:to>
      <xdr:col>2</xdr:col>
      <xdr:colOff>3663</xdr:colOff>
      <xdr:row>3</xdr:row>
      <xdr:rowOff>129068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2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58750"/>
          <a:ext cx="1041400" cy="579755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142875</xdr:rowOff>
    </xdr:from>
    <xdr:to>
      <xdr:col>1</xdr:col>
      <xdr:colOff>695325</xdr:colOff>
      <xdr:row>3</xdr:row>
      <xdr:rowOff>7500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2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" y="142875"/>
          <a:ext cx="1009650" cy="473710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57151</xdr:rowOff>
    </xdr:from>
    <xdr:to>
      <xdr:col>1</xdr:col>
      <xdr:colOff>685800</xdr:colOff>
      <xdr:row>2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2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57150"/>
          <a:ext cx="962025" cy="514350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73269</xdr:rowOff>
    </xdr:from>
    <xdr:to>
      <xdr:col>2</xdr:col>
      <xdr:colOff>3663</xdr:colOff>
      <xdr:row>3</xdr:row>
      <xdr:rowOff>43343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2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3025"/>
          <a:ext cx="1041400" cy="579755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205740</xdr:colOff>
      <xdr:row>0</xdr:row>
      <xdr:rowOff>0</xdr:rowOff>
    </xdr:from>
    <xdr:to>
      <xdr:col>6</xdr:col>
      <xdr:colOff>11283</xdr:colOff>
      <xdr:row>3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2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4940" y="0"/>
          <a:ext cx="1024255" cy="533400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95250</xdr:rowOff>
    </xdr:from>
    <xdr:to>
      <xdr:col>1</xdr:col>
      <xdr:colOff>685800</xdr:colOff>
      <xdr:row>2</xdr:row>
      <xdr:rowOff>159900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2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0"/>
          <a:ext cx="1009650" cy="473710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95250</xdr:rowOff>
    </xdr:from>
    <xdr:to>
      <xdr:col>1</xdr:col>
      <xdr:colOff>685800</xdr:colOff>
      <xdr:row>2</xdr:row>
      <xdr:rowOff>188475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2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0"/>
          <a:ext cx="1009650" cy="502285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95250</xdr:rowOff>
    </xdr:from>
    <xdr:to>
      <xdr:col>2</xdr:col>
      <xdr:colOff>19050</xdr:colOff>
      <xdr:row>3</xdr:row>
      <xdr:rowOff>54089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2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0"/>
          <a:ext cx="1057275" cy="568325"/>
        </a:xfrm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201083</xdr:colOff>
      <xdr:row>0</xdr:row>
      <xdr:rowOff>0</xdr:rowOff>
    </xdr:from>
    <xdr:to>
      <xdr:col>1</xdr:col>
      <xdr:colOff>617008</xdr:colOff>
      <xdr:row>3</xdr:row>
      <xdr:rowOff>97154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2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1083" y="0"/>
          <a:ext cx="968375" cy="706754"/>
        </a:xfrm>
        <a:prstGeom prst="rect">
          <a:avLst/>
        </a:prstGeom>
      </xdr:spPr>
    </xdr:pic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73269</xdr:rowOff>
    </xdr:from>
    <xdr:to>
      <xdr:col>2</xdr:col>
      <xdr:colOff>3663</xdr:colOff>
      <xdr:row>3</xdr:row>
      <xdr:rowOff>43343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2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3025"/>
          <a:ext cx="1041400" cy="579755"/>
        </a:xfrm>
        <a:prstGeom prst="rect">
          <a:avLst/>
        </a:prstGeom>
      </xdr:spPr>
    </xdr:pic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142875</xdr:rowOff>
    </xdr:from>
    <xdr:to>
      <xdr:col>2</xdr:col>
      <xdr:colOff>19050</xdr:colOff>
      <xdr:row>3</xdr:row>
      <xdr:rowOff>7500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2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142875"/>
          <a:ext cx="1009650" cy="473710"/>
        </a:xfrm>
        <a:prstGeom prst="rect">
          <a:avLst/>
        </a:prstGeom>
      </xdr:spPr>
    </xdr:pic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95250</xdr:rowOff>
    </xdr:from>
    <xdr:to>
      <xdr:col>1</xdr:col>
      <xdr:colOff>685800</xdr:colOff>
      <xdr:row>2</xdr:row>
      <xdr:rowOff>159900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2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0"/>
          <a:ext cx="1009650" cy="473710"/>
        </a:xfrm>
        <a:prstGeom prst="rect">
          <a:avLst/>
        </a:prstGeom>
      </xdr:spPr>
    </xdr:pic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85725</xdr:rowOff>
    </xdr:from>
    <xdr:to>
      <xdr:col>2</xdr:col>
      <xdr:colOff>19050</xdr:colOff>
      <xdr:row>3</xdr:row>
      <xdr:rowOff>44564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3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85725"/>
          <a:ext cx="1057275" cy="568325"/>
        </a:xfrm>
        <a:prstGeom prst="rect">
          <a:avLst/>
        </a:prstGeom>
      </xdr:spPr>
    </xdr:pic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95250</xdr:rowOff>
    </xdr:from>
    <xdr:to>
      <xdr:col>1</xdr:col>
      <xdr:colOff>685800</xdr:colOff>
      <xdr:row>2</xdr:row>
      <xdr:rowOff>159900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3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0"/>
          <a:ext cx="1009650" cy="473710"/>
        </a:xfrm>
        <a:prstGeom prst="rect">
          <a:avLst/>
        </a:prstGeom>
      </xdr:spPr>
    </xdr:pic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47625</xdr:rowOff>
    </xdr:from>
    <xdr:to>
      <xdr:col>2</xdr:col>
      <xdr:colOff>19050</xdr:colOff>
      <xdr:row>3</xdr:row>
      <xdr:rowOff>6464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3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7625"/>
          <a:ext cx="1057275" cy="568325"/>
        </a:xfrm>
        <a:prstGeom prst="rect">
          <a:avLst/>
        </a:prstGeom>
      </xdr:spPr>
    </xdr:pic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66675</xdr:rowOff>
    </xdr:from>
    <xdr:to>
      <xdr:col>2</xdr:col>
      <xdr:colOff>19050</xdr:colOff>
      <xdr:row>3</xdr:row>
      <xdr:rowOff>25514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3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6675"/>
          <a:ext cx="1057275" cy="568325"/>
        </a:xfrm>
        <a:prstGeom prst="rect">
          <a:avLst/>
        </a:prstGeom>
      </xdr:spPr>
    </xdr:pic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73269</xdr:rowOff>
    </xdr:from>
    <xdr:to>
      <xdr:col>2</xdr:col>
      <xdr:colOff>3663</xdr:colOff>
      <xdr:row>3</xdr:row>
      <xdr:rowOff>43343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3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3025"/>
          <a:ext cx="1041400" cy="579755"/>
        </a:xfrm>
        <a:prstGeom prst="rect">
          <a:avLst/>
        </a:prstGeom>
      </xdr:spPr>
    </xdr:pic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73269</xdr:rowOff>
    </xdr:from>
    <xdr:to>
      <xdr:col>2</xdr:col>
      <xdr:colOff>3663</xdr:colOff>
      <xdr:row>3</xdr:row>
      <xdr:rowOff>43343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3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3025"/>
          <a:ext cx="1041400" cy="57975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95250</xdr:rowOff>
    </xdr:from>
    <xdr:to>
      <xdr:col>2</xdr:col>
      <xdr:colOff>19050</xdr:colOff>
      <xdr:row>3</xdr:row>
      <xdr:rowOff>54089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00000000-0008-0000-3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0"/>
          <a:ext cx="1057275" cy="568325"/>
        </a:xfrm>
        <a:prstGeom prst="rect">
          <a:avLst/>
        </a:prstGeom>
      </xdr:spPr>
    </xdr:pic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95250</xdr:rowOff>
    </xdr:from>
    <xdr:to>
      <xdr:col>2</xdr:col>
      <xdr:colOff>19050</xdr:colOff>
      <xdr:row>3</xdr:row>
      <xdr:rowOff>54089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3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0"/>
          <a:ext cx="1057275" cy="568325"/>
        </a:xfrm>
        <a:prstGeom prst="rect">
          <a:avLst/>
        </a:prstGeom>
      </xdr:spPr>
    </xdr:pic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171450</xdr:rowOff>
    </xdr:from>
    <xdr:to>
      <xdr:col>1</xdr:col>
      <xdr:colOff>695325</xdr:colOff>
      <xdr:row>3</xdr:row>
      <xdr:rowOff>36075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3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" y="171450"/>
          <a:ext cx="1009650" cy="473710"/>
        </a:xfrm>
        <a:prstGeom prst="rect">
          <a:avLst/>
        </a:prstGeom>
      </xdr:spPr>
    </xdr:pic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73269</xdr:rowOff>
    </xdr:from>
    <xdr:to>
      <xdr:col>2</xdr:col>
      <xdr:colOff>3663</xdr:colOff>
      <xdr:row>3</xdr:row>
      <xdr:rowOff>43343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3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3025"/>
          <a:ext cx="1041400" cy="579755"/>
        </a:xfrm>
        <a:prstGeom prst="rect">
          <a:avLst/>
        </a:prstGeom>
      </xdr:spPr>
    </xdr:pic>
    <xdr:clientData/>
  </xdr:twoCellAnchor>
</xdr:wsDr>
</file>

<file path=xl/drawings/drawing5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76200</xdr:rowOff>
    </xdr:from>
    <xdr:to>
      <xdr:col>2</xdr:col>
      <xdr:colOff>19050</xdr:colOff>
      <xdr:row>3</xdr:row>
      <xdr:rowOff>35039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3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6200"/>
          <a:ext cx="1057275" cy="568325"/>
        </a:xfrm>
        <a:prstGeom prst="rect">
          <a:avLst/>
        </a:prstGeom>
      </xdr:spPr>
    </xdr:pic>
    <xdr:clientData/>
  </xdr:twoCellAnchor>
</xdr:wsDr>
</file>

<file path=xl/drawings/drawing5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123825</xdr:rowOff>
    </xdr:from>
    <xdr:to>
      <xdr:col>2</xdr:col>
      <xdr:colOff>19050</xdr:colOff>
      <xdr:row>2</xdr:row>
      <xdr:rowOff>188475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3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123825"/>
          <a:ext cx="1009650" cy="473710"/>
        </a:xfrm>
        <a:prstGeom prst="rect">
          <a:avLst/>
        </a:prstGeom>
      </xdr:spPr>
    </xdr:pic>
    <xdr:clientData/>
  </xdr:twoCellAnchor>
</xdr:wsDr>
</file>

<file path=xl/drawings/drawing6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61058</xdr:rowOff>
    </xdr:from>
    <xdr:to>
      <xdr:col>2</xdr:col>
      <xdr:colOff>7083</xdr:colOff>
      <xdr:row>3</xdr:row>
      <xdr:rowOff>31132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3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0960"/>
          <a:ext cx="1045210" cy="579755"/>
        </a:xfrm>
        <a:prstGeom prst="rect">
          <a:avLst/>
        </a:prstGeom>
      </xdr:spPr>
    </xdr:pic>
    <xdr:clientData/>
  </xdr:twoCellAnchor>
</xdr:wsDr>
</file>

<file path=xl/drawings/drawing6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123264</xdr:colOff>
      <xdr:row>0</xdr:row>
      <xdr:rowOff>67235</xdr:rowOff>
    </xdr:from>
    <xdr:to>
      <xdr:col>1</xdr:col>
      <xdr:colOff>784412</xdr:colOff>
      <xdr:row>3</xdr:row>
      <xdr:rowOff>19350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3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190" y="66675"/>
          <a:ext cx="1213485" cy="561975"/>
        </a:xfrm>
        <a:prstGeom prst="rect">
          <a:avLst/>
        </a:prstGeom>
      </xdr:spPr>
    </xdr:pic>
    <xdr:clientData/>
  </xdr:twoCellAnchor>
</xdr:wsDr>
</file>

<file path=xl/drawings/drawing6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73269</xdr:rowOff>
    </xdr:from>
    <xdr:to>
      <xdr:col>2</xdr:col>
      <xdr:colOff>3663</xdr:colOff>
      <xdr:row>3</xdr:row>
      <xdr:rowOff>43343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3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3025"/>
          <a:ext cx="1041400" cy="579755"/>
        </a:xfrm>
        <a:prstGeom prst="rect">
          <a:avLst/>
        </a:prstGeom>
      </xdr:spPr>
    </xdr:pic>
    <xdr:clientData/>
  </xdr:twoCellAnchor>
</xdr:wsDr>
</file>

<file path=xl/drawings/drawing6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73269</xdr:rowOff>
    </xdr:from>
    <xdr:to>
      <xdr:col>2</xdr:col>
      <xdr:colOff>3663</xdr:colOff>
      <xdr:row>3</xdr:row>
      <xdr:rowOff>43343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3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3025"/>
          <a:ext cx="1041400" cy="579755"/>
        </a:xfrm>
        <a:prstGeom prst="rect">
          <a:avLst/>
        </a:prstGeom>
      </xdr:spPr>
    </xdr:pic>
    <xdr:clientData/>
  </xdr:twoCellAnchor>
</xdr:wsDr>
</file>

<file path=xl/drawings/drawing6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85725</xdr:rowOff>
    </xdr:from>
    <xdr:to>
      <xdr:col>1</xdr:col>
      <xdr:colOff>504825</xdr:colOff>
      <xdr:row>3</xdr:row>
      <xdr:rowOff>44564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3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85725"/>
          <a:ext cx="1057275" cy="568325"/>
        </a:xfrm>
        <a:prstGeom prst="rect">
          <a:avLst/>
        </a:prstGeom>
      </xdr:spPr>
    </xdr:pic>
    <xdr:clientData/>
  </xdr:twoCellAnchor>
  <xdr:twoCellAnchor editAs="oneCell">
    <xdr:from>
      <xdr:col>0</xdr:col>
      <xdr:colOff>112058</xdr:colOff>
      <xdr:row>0</xdr:row>
      <xdr:rowOff>89647</xdr:rowOff>
    </xdr:from>
    <xdr:to>
      <xdr:col>1</xdr:col>
      <xdr:colOff>1019735</xdr:colOff>
      <xdr:row>3</xdr:row>
      <xdr:rowOff>41762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00000000-0008-0000-3F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760" y="89535"/>
          <a:ext cx="1459865" cy="561340"/>
        </a:xfrm>
        <a:prstGeom prst="rect">
          <a:avLst/>
        </a:prstGeom>
      </xdr:spPr>
    </xdr:pic>
    <xdr:clientData/>
  </xdr:twoCellAnchor>
</xdr:wsDr>
</file>

<file path=xl/drawings/drawing6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73269</xdr:rowOff>
    </xdr:from>
    <xdr:to>
      <xdr:col>2</xdr:col>
      <xdr:colOff>3663</xdr:colOff>
      <xdr:row>3</xdr:row>
      <xdr:rowOff>43343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4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3025"/>
          <a:ext cx="1041400" cy="579755"/>
        </a:xfrm>
        <a:prstGeom prst="rect">
          <a:avLst/>
        </a:prstGeom>
      </xdr:spPr>
    </xdr:pic>
    <xdr:clientData/>
  </xdr:twoCellAnchor>
</xdr:wsDr>
</file>

<file path=xl/drawings/drawing6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28575</xdr:rowOff>
    </xdr:from>
    <xdr:to>
      <xdr:col>2</xdr:col>
      <xdr:colOff>19050</xdr:colOff>
      <xdr:row>2</xdr:row>
      <xdr:rowOff>187439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4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8575"/>
          <a:ext cx="1057275" cy="568325"/>
        </a:xfrm>
        <a:prstGeom prst="rect">
          <a:avLst/>
        </a:prstGeom>
      </xdr:spPr>
    </xdr:pic>
    <xdr:clientData/>
  </xdr:twoCellAnchor>
</xdr:wsDr>
</file>

<file path=xl/drawings/drawing6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66675</xdr:rowOff>
    </xdr:from>
    <xdr:to>
      <xdr:col>2</xdr:col>
      <xdr:colOff>19050</xdr:colOff>
      <xdr:row>3</xdr:row>
      <xdr:rowOff>25514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4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6675"/>
          <a:ext cx="1057275" cy="568325"/>
        </a:xfrm>
        <a:prstGeom prst="rect">
          <a:avLst/>
        </a:prstGeom>
      </xdr:spPr>
    </xdr:pic>
    <xdr:clientData/>
  </xdr:twoCellAnchor>
</xdr:wsDr>
</file>

<file path=xl/drawings/drawing6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73269</xdr:rowOff>
    </xdr:from>
    <xdr:to>
      <xdr:col>2</xdr:col>
      <xdr:colOff>0</xdr:colOff>
      <xdr:row>3</xdr:row>
      <xdr:rowOff>43343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4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3025"/>
          <a:ext cx="1038225" cy="57975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158750</xdr:rowOff>
    </xdr:from>
    <xdr:to>
      <xdr:col>2</xdr:col>
      <xdr:colOff>7083</xdr:colOff>
      <xdr:row>3</xdr:row>
      <xdr:rowOff>128824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00000000-0008-0000-4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58750"/>
          <a:ext cx="1045210" cy="579120"/>
        </a:xfrm>
        <a:prstGeom prst="rect">
          <a:avLst/>
        </a:prstGeom>
      </xdr:spPr>
    </xdr:pic>
    <xdr:clientData/>
  </xdr:twoCellAnchor>
</xdr:wsDr>
</file>

<file path=xl/drawings/drawing6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7083</xdr:colOff>
      <xdr:row>3</xdr:row>
      <xdr:rowOff>3533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4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45210" cy="612775"/>
        </a:xfrm>
        <a:prstGeom prst="rect">
          <a:avLst/>
        </a:prstGeom>
      </xdr:spPr>
    </xdr:pic>
    <xdr:clientData/>
  </xdr:twoCellAnchor>
</xdr:wsDr>
</file>

<file path=xl/drawings/drawing7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673833</xdr:colOff>
      <xdr:row>2</xdr:row>
      <xdr:rowOff>165458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4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45210" cy="574675"/>
        </a:xfrm>
        <a:prstGeom prst="rect">
          <a:avLst/>
        </a:prstGeom>
      </xdr:spPr>
    </xdr:pic>
    <xdr:clientData/>
  </xdr:twoCellAnchor>
</xdr:wsDr>
</file>

<file path=xl/drawings/drawing7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38100</xdr:rowOff>
    </xdr:from>
    <xdr:to>
      <xdr:col>1</xdr:col>
      <xdr:colOff>514352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4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8100"/>
          <a:ext cx="1123950" cy="571500"/>
        </a:xfrm>
        <a:prstGeom prst="rect">
          <a:avLst/>
        </a:prstGeom>
      </xdr:spPr>
    </xdr:pic>
    <xdr:clientData/>
  </xdr:twoCellAnchor>
</xdr:wsDr>
</file>

<file path=xl/drawings/drawing7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73269</xdr:rowOff>
    </xdr:from>
    <xdr:to>
      <xdr:col>2</xdr:col>
      <xdr:colOff>3663</xdr:colOff>
      <xdr:row>3</xdr:row>
      <xdr:rowOff>43343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4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3025"/>
          <a:ext cx="1041400" cy="57975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66675</xdr:rowOff>
    </xdr:from>
    <xdr:to>
      <xdr:col>2</xdr:col>
      <xdr:colOff>9525</xdr:colOff>
      <xdr:row>3</xdr:row>
      <xdr:rowOff>25514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00000000-0008-0000-4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6675"/>
          <a:ext cx="1047750" cy="568325"/>
        </a:xfrm>
        <a:prstGeom prst="rect">
          <a:avLst/>
        </a:prstGeom>
      </xdr:spPr>
    </xdr:pic>
    <xdr:clientData/>
  </xdr:twoCellAnchor>
</xdr:wsDr>
</file>

<file path=xl/drawings/drawing7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73269</xdr:rowOff>
    </xdr:from>
    <xdr:to>
      <xdr:col>0</xdr:col>
      <xdr:colOff>1041888</xdr:colOff>
      <xdr:row>3</xdr:row>
      <xdr:rowOff>43343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4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3025"/>
          <a:ext cx="1041400" cy="579755"/>
        </a:xfrm>
        <a:prstGeom prst="rect">
          <a:avLst/>
        </a:prstGeom>
      </xdr:spPr>
    </xdr:pic>
    <xdr:clientData/>
  </xdr:twoCellAnchor>
  <xdr:twoCellAnchor editAs="oneCell">
    <xdr:from>
      <xdr:col>0</xdr:col>
      <xdr:colOff>459441</xdr:colOff>
      <xdr:row>0</xdr:row>
      <xdr:rowOff>15689</xdr:rowOff>
    </xdr:from>
    <xdr:to>
      <xdr:col>1</xdr:col>
      <xdr:colOff>291833</xdr:colOff>
      <xdr:row>3</xdr:row>
      <xdr:rowOff>12628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00000000-0008-0000-4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9105" y="15240"/>
          <a:ext cx="1127760" cy="606425"/>
        </a:xfrm>
        <a:prstGeom prst="rect">
          <a:avLst/>
        </a:prstGeom>
      </xdr:spPr>
    </xdr:pic>
    <xdr:clientData/>
  </xdr:twoCellAnchor>
</xdr:wsDr>
</file>

<file path=xl/drawings/drawing7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66675</xdr:rowOff>
    </xdr:from>
    <xdr:to>
      <xdr:col>3</xdr:col>
      <xdr:colOff>447676</xdr:colOff>
      <xdr:row>3</xdr:row>
      <xdr:rowOff>25514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4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50" y="66675"/>
          <a:ext cx="1057275" cy="5683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0</xdr:row>
      <xdr:rowOff>38100</xdr:rowOff>
    </xdr:from>
    <xdr:to>
      <xdr:col>3</xdr:col>
      <xdr:colOff>514351</xdr:colOff>
      <xdr:row>3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00000000-0008-0000-49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50" y="38100"/>
          <a:ext cx="1123950" cy="571500"/>
        </a:xfrm>
        <a:prstGeom prst="rect">
          <a:avLst/>
        </a:prstGeom>
      </xdr:spPr>
    </xdr:pic>
    <xdr:clientData/>
  </xdr:twoCellAnchor>
</xdr:wsDr>
</file>

<file path=xl/drawings/drawing7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459441</xdr:colOff>
      <xdr:row>0</xdr:row>
      <xdr:rowOff>15689</xdr:rowOff>
    </xdr:from>
    <xdr:to>
      <xdr:col>3</xdr:col>
      <xdr:colOff>168570</xdr:colOff>
      <xdr:row>2</xdr:row>
      <xdr:rowOff>169510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00000000-0008-0000-4A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06980" y="15240"/>
          <a:ext cx="1128395" cy="606425"/>
        </a:xfrm>
        <a:prstGeom prst="rect">
          <a:avLst/>
        </a:prstGeom>
      </xdr:spPr>
    </xdr:pic>
    <xdr:clientData/>
  </xdr:twoCellAnchor>
</xdr:wsDr>
</file>

<file path=xl/drawings/drawing7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73269</xdr:rowOff>
    </xdr:from>
    <xdr:to>
      <xdr:col>2</xdr:col>
      <xdr:colOff>3663</xdr:colOff>
      <xdr:row>3</xdr:row>
      <xdr:rowOff>43343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4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3025"/>
          <a:ext cx="1041400" cy="579755"/>
        </a:xfrm>
        <a:prstGeom prst="rect">
          <a:avLst/>
        </a:prstGeom>
      </xdr:spPr>
    </xdr:pic>
    <xdr:clientData/>
  </xdr:twoCellAnchor>
</xdr:wsDr>
</file>

<file path=xl/drawings/drawing7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73269</xdr:rowOff>
    </xdr:from>
    <xdr:to>
      <xdr:col>2</xdr:col>
      <xdr:colOff>3663</xdr:colOff>
      <xdr:row>3</xdr:row>
      <xdr:rowOff>43343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4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3025"/>
          <a:ext cx="1041400" cy="579755"/>
        </a:xfrm>
        <a:prstGeom prst="rect">
          <a:avLst/>
        </a:prstGeom>
      </xdr:spPr>
    </xdr:pic>
    <xdr:clientData/>
  </xdr:twoCellAnchor>
</xdr:wsDr>
</file>

<file path=xl/drawings/drawing7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73269</xdr:rowOff>
    </xdr:from>
    <xdr:to>
      <xdr:col>2</xdr:col>
      <xdr:colOff>3663</xdr:colOff>
      <xdr:row>3</xdr:row>
      <xdr:rowOff>43343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4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3025"/>
          <a:ext cx="1041400" cy="579755"/>
        </a:xfrm>
        <a:prstGeom prst="rect">
          <a:avLst/>
        </a:prstGeom>
      </xdr:spPr>
    </xdr:pic>
    <xdr:clientData/>
  </xdr:twoCellAnchor>
</xdr:wsDr>
</file>

<file path=xl/drawings/drawing7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66675</xdr:rowOff>
    </xdr:from>
    <xdr:to>
      <xdr:col>1</xdr:col>
      <xdr:colOff>506942</xdr:colOff>
      <xdr:row>3</xdr:row>
      <xdr:rowOff>97480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4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6675"/>
          <a:ext cx="1059180" cy="640080"/>
        </a:xfrm>
        <a:prstGeom prst="rect">
          <a:avLst/>
        </a:prstGeom>
      </xdr:spPr>
    </xdr:pic>
    <xdr:clientData/>
  </xdr:twoCellAnchor>
  <xdr:twoCellAnchor editAs="oneCell">
    <xdr:from>
      <xdr:col>0</xdr:col>
      <xdr:colOff>123264</xdr:colOff>
      <xdr:row>0</xdr:row>
      <xdr:rowOff>67235</xdr:rowOff>
    </xdr:from>
    <xdr:to>
      <xdr:col>1</xdr:col>
      <xdr:colOff>786529</xdr:colOff>
      <xdr:row>3</xdr:row>
      <xdr:rowOff>91316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00000000-0008-0000-4E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190" y="66675"/>
          <a:ext cx="1215390" cy="633730"/>
        </a:xfrm>
        <a:prstGeom prst="rect">
          <a:avLst/>
        </a:prstGeom>
      </xdr:spPr>
    </xdr:pic>
    <xdr:clientData/>
  </xdr:twoCellAnchor>
</xdr:wsDr>
</file>

<file path=xl/drawings/drawing8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73269</xdr:rowOff>
    </xdr:from>
    <xdr:to>
      <xdr:col>2</xdr:col>
      <xdr:colOff>3663</xdr:colOff>
      <xdr:row>3</xdr:row>
      <xdr:rowOff>43343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4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3025"/>
          <a:ext cx="1041400" cy="579755"/>
        </a:xfrm>
        <a:prstGeom prst="rect">
          <a:avLst/>
        </a:prstGeom>
      </xdr:spPr>
    </xdr:pic>
    <xdr:clientData/>
  </xdr:twoCellAnchor>
</xdr:wsDr>
</file>

<file path=xl/drawings/drawing8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73269</xdr:rowOff>
    </xdr:from>
    <xdr:to>
      <xdr:col>2</xdr:col>
      <xdr:colOff>3663</xdr:colOff>
      <xdr:row>3</xdr:row>
      <xdr:rowOff>43343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5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3025"/>
          <a:ext cx="1041400" cy="579755"/>
        </a:xfrm>
        <a:prstGeom prst="rect">
          <a:avLst/>
        </a:prstGeom>
      </xdr:spPr>
    </xdr:pic>
    <xdr:clientData/>
  </xdr:twoCellAnchor>
</xdr:wsDr>
</file>

<file path=xl/drawings/drawing8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73269</xdr:rowOff>
    </xdr:from>
    <xdr:to>
      <xdr:col>2</xdr:col>
      <xdr:colOff>18903</xdr:colOff>
      <xdr:row>3</xdr:row>
      <xdr:rowOff>111923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5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3025"/>
          <a:ext cx="1056640" cy="648335"/>
        </a:xfrm>
        <a:prstGeom prst="rect">
          <a:avLst/>
        </a:prstGeom>
      </xdr:spPr>
    </xdr:pic>
    <xdr:clientData/>
  </xdr:twoCellAnchor>
</xdr:wsDr>
</file>

<file path=xl/drawings/drawing8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7083</xdr:colOff>
      <xdr:row>2</xdr:row>
      <xdr:rowOff>165458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xmlns="" id="{00000000-0008-0000-5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45210" cy="574675"/>
        </a:xfrm>
        <a:prstGeom prst="rect">
          <a:avLst/>
        </a:prstGeom>
      </xdr:spPr>
    </xdr:pic>
    <xdr:clientData/>
  </xdr:twoCellAnchor>
</xdr:wsDr>
</file>

<file path=xl/drawings/drawing8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7083</xdr:colOff>
      <xdr:row>2</xdr:row>
      <xdr:rowOff>165458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xmlns="" id="{00000000-0008-0000-5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45210" cy="574675"/>
        </a:xfrm>
        <a:prstGeom prst="rect">
          <a:avLst/>
        </a:prstGeom>
      </xdr:spPr>
    </xdr:pic>
    <xdr:clientData/>
  </xdr:twoCellAnchor>
</xdr:wsDr>
</file>

<file path=xl/drawings/drawing8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7083</xdr:colOff>
      <xdr:row>2</xdr:row>
      <xdr:rowOff>165458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xmlns="" id="{00000000-0008-0000-5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45210" cy="574675"/>
        </a:xfrm>
        <a:prstGeom prst="rect">
          <a:avLst/>
        </a:prstGeom>
      </xdr:spPr>
    </xdr:pic>
    <xdr:clientData/>
  </xdr:twoCellAnchor>
</xdr:wsDr>
</file>

<file path=xl/drawings/drawing8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95250</xdr:rowOff>
    </xdr:from>
    <xdr:to>
      <xdr:col>1</xdr:col>
      <xdr:colOff>685800</xdr:colOff>
      <xdr:row>2</xdr:row>
      <xdr:rowOff>159900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5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0"/>
          <a:ext cx="1009650" cy="473710"/>
        </a:xfrm>
        <a:prstGeom prst="rect">
          <a:avLst/>
        </a:prstGeom>
      </xdr:spPr>
    </xdr:pic>
    <xdr:clientData/>
  </xdr:twoCellAnchor>
</xdr:wsDr>
</file>

<file path=xl/drawings/drawing8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95250</xdr:rowOff>
    </xdr:from>
    <xdr:to>
      <xdr:col>1</xdr:col>
      <xdr:colOff>685800</xdr:colOff>
      <xdr:row>2</xdr:row>
      <xdr:rowOff>159900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5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0"/>
          <a:ext cx="1009650" cy="473710"/>
        </a:xfrm>
        <a:prstGeom prst="rect">
          <a:avLst/>
        </a:prstGeom>
      </xdr:spPr>
    </xdr:pic>
    <xdr:clientData/>
  </xdr:twoCellAnchor>
</xdr:wsDr>
</file>

<file path=xl/drawings/drawing8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73269</xdr:rowOff>
    </xdr:from>
    <xdr:to>
      <xdr:col>2</xdr:col>
      <xdr:colOff>3663</xdr:colOff>
      <xdr:row>3</xdr:row>
      <xdr:rowOff>43343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5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3025"/>
          <a:ext cx="1041400" cy="579755"/>
        </a:xfrm>
        <a:prstGeom prst="rect">
          <a:avLst/>
        </a:prstGeom>
      </xdr:spPr>
    </xdr:pic>
    <xdr:clientData/>
  </xdr:twoCellAnchor>
</xdr:wsDr>
</file>

<file path=xl/drawings/drawing8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73269</xdr:rowOff>
    </xdr:from>
    <xdr:to>
      <xdr:col>2</xdr:col>
      <xdr:colOff>3663</xdr:colOff>
      <xdr:row>3</xdr:row>
      <xdr:rowOff>43343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5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3025"/>
          <a:ext cx="1041400" cy="579755"/>
        </a:xfrm>
        <a:prstGeom prst="rect">
          <a:avLst/>
        </a:prstGeom>
      </xdr:spPr>
    </xdr:pic>
    <xdr:clientData/>
  </xdr:twoCellAnchor>
</xdr:wsDr>
</file>

<file path=xl/drawings/drawing9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73269</xdr:rowOff>
    </xdr:from>
    <xdr:to>
      <xdr:col>2</xdr:col>
      <xdr:colOff>3663</xdr:colOff>
      <xdr:row>3</xdr:row>
      <xdr:rowOff>43343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5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3025"/>
          <a:ext cx="1041400" cy="57975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5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4.xml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5.xml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6.xml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7.xml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8.xml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9.xml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0.xml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1.xml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2.xml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3.xml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4.xml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5.xml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6.xml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7.xml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8.xml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9.xml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0.xml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1.xml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2.xml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3.xml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4.xml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5.xml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6.xml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7.xml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8.xml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9.xml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W142"/>
  <sheetViews>
    <sheetView zoomScale="70" zoomScaleNormal="70" workbookViewId="0">
      <pane xSplit="1" ySplit="7" topLeftCell="B23" activePane="bottomRight" state="frozen"/>
      <selection pane="topRight"/>
      <selection pane="bottomLeft"/>
      <selection pane="bottomRight" activeCell="A5" sqref="A5"/>
    </sheetView>
  </sheetViews>
  <sheetFormatPr defaultColWidth="9.28515625" defaultRowHeight="15.75"/>
  <cols>
    <col min="1" max="1" width="11.28515625" style="377" customWidth="1"/>
    <col min="2" max="2" width="18.7109375" style="377" customWidth="1"/>
    <col min="3" max="3" width="15.5703125" style="377" customWidth="1"/>
    <col min="4" max="18" width="18.7109375" style="378" customWidth="1"/>
    <col min="19" max="98" width="8.7109375" style="453" customWidth="1"/>
    <col min="99" max="16384" width="9.28515625" style="377"/>
  </cols>
  <sheetData>
    <row r="1" spans="1:98">
      <c r="S1" s="377"/>
      <c r="T1" s="377"/>
      <c r="U1" s="377"/>
      <c r="V1" s="377"/>
      <c r="W1" s="377"/>
      <c r="X1" s="377"/>
      <c r="Y1" s="377"/>
      <c r="Z1" s="377"/>
      <c r="AA1" s="377"/>
      <c r="AB1" s="377"/>
      <c r="AC1" s="377"/>
      <c r="AD1" s="377"/>
      <c r="AE1" s="377"/>
      <c r="AF1" s="377"/>
      <c r="AG1" s="377"/>
      <c r="AH1" s="377"/>
      <c r="AI1" s="377"/>
      <c r="AJ1" s="377"/>
      <c r="AK1" s="377"/>
      <c r="AL1" s="377"/>
      <c r="AM1" s="377"/>
      <c r="AN1" s="377"/>
      <c r="AO1" s="377"/>
      <c r="AP1" s="377"/>
      <c r="AQ1" s="377"/>
      <c r="AR1" s="377"/>
      <c r="AS1" s="377"/>
      <c r="AT1" s="377"/>
      <c r="AU1" s="377"/>
      <c r="AV1" s="377"/>
      <c r="AW1" s="377"/>
      <c r="AX1" s="377"/>
      <c r="AY1" s="377"/>
      <c r="AZ1" s="377"/>
      <c r="BA1" s="377"/>
      <c r="BB1" s="377"/>
      <c r="BC1" s="377"/>
      <c r="BD1" s="377"/>
      <c r="BE1" s="377"/>
      <c r="BF1" s="377"/>
      <c r="BG1" s="377"/>
      <c r="BH1" s="377"/>
      <c r="BI1" s="377"/>
      <c r="BJ1" s="377"/>
      <c r="BK1" s="377"/>
      <c r="BL1" s="377"/>
      <c r="BM1" s="377"/>
      <c r="BN1" s="377"/>
      <c r="BO1" s="377"/>
      <c r="BP1" s="377"/>
      <c r="BQ1" s="377"/>
      <c r="BR1" s="377"/>
      <c r="BS1" s="377"/>
      <c r="BT1" s="377"/>
      <c r="BU1" s="377"/>
      <c r="BV1" s="377"/>
      <c r="BW1" s="377"/>
      <c r="BX1" s="377"/>
      <c r="BY1" s="377"/>
      <c r="BZ1" s="377"/>
      <c r="CA1" s="377"/>
      <c r="CB1" s="377"/>
      <c r="CC1" s="377"/>
      <c r="CD1" s="377"/>
      <c r="CE1" s="377"/>
      <c r="CF1" s="377"/>
      <c r="CG1" s="377"/>
      <c r="CH1" s="377"/>
      <c r="CI1" s="377"/>
      <c r="CJ1" s="377"/>
      <c r="CK1" s="377"/>
      <c r="CL1" s="377"/>
      <c r="CM1" s="377"/>
      <c r="CN1" s="377"/>
      <c r="CO1" s="377"/>
      <c r="CP1" s="377"/>
      <c r="CQ1" s="377"/>
      <c r="CR1" s="377"/>
      <c r="CS1" s="377"/>
      <c r="CT1" s="377"/>
    </row>
    <row r="2" spans="1:98" ht="20.25">
      <c r="A2" s="433" t="s">
        <v>0</v>
      </c>
      <c r="S2" s="377"/>
      <c r="T2" s="377"/>
      <c r="U2" s="377"/>
      <c r="V2" s="377"/>
      <c r="W2" s="377"/>
      <c r="X2" s="377"/>
      <c r="Y2" s="377"/>
      <c r="Z2" s="377"/>
      <c r="AA2" s="377"/>
      <c r="AB2" s="377"/>
      <c r="AC2" s="377"/>
      <c r="AD2" s="377"/>
      <c r="AE2" s="377"/>
      <c r="AF2" s="377"/>
      <c r="AG2" s="377"/>
      <c r="AH2" s="377"/>
      <c r="AI2" s="377"/>
      <c r="AJ2" s="377"/>
      <c r="AK2" s="377"/>
      <c r="AL2" s="377"/>
      <c r="AM2" s="377"/>
      <c r="AN2" s="377"/>
      <c r="AO2" s="377"/>
      <c r="AP2" s="377"/>
      <c r="AQ2" s="377"/>
      <c r="AR2" s="377"/>
      <c r="AS2" s="377"/>
      <c r="AT2" s="377"/>
      <c r="AU2" s="377"/>
      <c r="AV2" s="377"/>
      <c r="AW2" s="377"/>
      <c r="AX2" s="377"/>
      <c r="AY2" s="377"/>
      <c r="AZ2" s="377"/>
      <c r="BA2" s="377"/>
      <c r="BB2" s="377"/>
      <c r="BC2" s="377"/>
      <c r="BD2" s="377"/>
      <c r="BE2" s="377"/>
      <c r="BF2" s="377"/>
      <c r="BG2" s="377"/>
      <c r="BH2" s="377"/>
      <c r="BI2" s="377"/>
      <c r="BJ2" s="377"/>
      <c r="BK2" s="377"/>
      <c r="BL2" s="377"/>
      <c r="BM2" s="377"/>
      <c r="BN2" s="377"/>
      <c r="BO2" s="377"/>
      <c r="BP2" s="377"/>
      <c r="BQ2" s="377"/>
      <c r="BR2" s="377"/>
      <c r="BS2" s="377"/>
      <c r="BT2" s="377"/>
      <c r="BU2" s="377"/>
      <c r="BV2" s="377"/>
      <c r="BW2" s="377"/>
      <c r="BX2" s="377"/>
      <c r="BY2" s="377"/>
      <c r="BZ2" s="377"/>
      <c r="CA2" s="377"/>
      <c r="CB2" s="377"/>
      <c r="CC2" s="377"/>
      <c r="CD2" s="377"/>
      <c r="CE2" s="377"/>
      <c r="CF2" s="377"/>
      <c r="CG2" s="377"/>
      <c r="CH2" s="377"/>
      <c r="CI2" s="377"/>
      <c r="CJ2" s="377"/>
      <c r="CK2" s="377"/>
      <c r="CL2" s="377"/>
      <c r="CM2" s="377"/>
      <c r="CN2" s="377"/>
      <c r="CO2" s="377"/>
      <c r="CP2" s="377"/>
      <c r="CQ2" s="377"/>
      <c r="CR2" s="377"/>
      <c r="CS2" s="377"/>
      <c r="CT2" s="377"/>
    </row>
    <row r="3" spans="1:98" s="453" customFormat="1" ht="18" customHeight="1">
      <c r="A3" s="433"/>
      <c r="B3" s="433"/>
      <c r="C3" s="433"/>
      <c r="D3" s="380"/>
      <c r="E3" s="380"/>
      <c r="F3" s="380"/>
      <c r="G3" s="380"/>
      <c r="H3" s="380"/>
      <c r="I3" s="380"/>
      <c r="J3" s="380"/>
      <c r="K3" s="380"/>
      <c r="L3" s="380"/>
      <c r="M3" s="380"/>
      <c r="N3" s="380"/>
      <c r="O3" s="380"/>
      <c r="P3" s="380"/>
      <c r="Q3" s="380"/>
      <c r="R3" s="380"/>
    </row>
    <row r="4" spans="1:98" ht="18">
      <c r="A4" s="847">
        <v>46235</v>
      </c>
      <c r="B4" s="847"/>
      <c r="C4" s="847"/>
      <c r="D4" s="459"/>
      <c r="E4" s="459"/>
      <c r="F4" s="459"/>
      <c r="G4" s="459"/>
      <c r="H4" s="459"/>
      <c r="I4" s="459"/>
      <c r="J4" s="459"/>
      <c r="K4" s="459"/>
      <c r="L4" s="459"/>
      <c r="M4" s="459"/>
      <c r="N4" s="459"/>
      <c r="O4" s="459"/>
      <c r="P4" s="459"/>
      <c r="Q4" s="459"/>
      <c r="R4" s="459"/>
      <c r="S4" s="377"/>
      <c r="T4" s="377"/>
      <c r="U4" s="377"/>
      <c r="V4" s="377"/>
      <c r="W4" s="377"/>
      <c r="X4" s="377"/>
      <c r="Y4" s="377"/>
      <c r="Z4" s="377"/>
      <c r="AA4" s="377"/>
      <c r="AB4" s="377"/>
      <c r="AC4" s="377"/>
      <c r="AD4" s="377"/>
      <c r="AE4" s="377"/>
      <c r="AF4" s="377"/>
      <c r="AG4" s="377"/>
      <c r="AH4" s="377"/>
      <c r="AI4" s="377"/>
      <c r="AJ4" s="377"/>
      <c r="AK4" s="377"/>
      <c r="AL4" s="377"/>
      <c r="AM4" s="377"/>
      <c r="AN4" s="377"/>
      <c r="AO4" s="377"/>
      <c r="AP4" s="377"/>
      <c r="AQ4" s="377"/>
      <c r="AR4" s="377"/>
      <c r="AS4" s="377"/>
      <c r="AT4" s="377"/>
      <c r="AU4" s="377"/>
      <c r="AV4" s="377"/>
      <c r="AW4" s="377"/>
      <c r="AX4" s="377"/>
      <c r="AY4" s="377"/>
      <c r="AZ4" s="377"/>
      <c r="BA4" s="377"/>
      <c r="BB4" s="377"/>
      <c r="BC4" s="377"/>
      <c r="BD4" s="377"/>
      <c r="BE4" s="377"/>
      <c r="BF4" s="377"/>
      <c r="BG4" s="377"/>
      <c r="BH4" s="377"/>
      <c r="BI4" s="377"/>
      <c r="BJ4" s="377"/>
      <c r="BK4" s="377"/>
      <c r="BL4" s="377"/>
      <c r="BM4" s="377"/>
      <c r="BN4" s="377"/>
      <c r="BO4" s="377"/>
      <c r="BP4" s="377"/>
      <c r="BQ4" s="377"/>
      <c r="BR4" s="377"/>
      <c r="BS4" s="377"/>
      <c r="BT4" s="377"/>
      <c r="BU4" s="377"/>
      <c r="BV4" s="377"/>
      <c r="BW4" s="377"/>
      <c r="BX4" s="377"/>
      <c r="BY4" s="377"/>
      <c r="BZ4" s="377"/>
      <c r="CA4" s="377"/>
      <c r="CB4" s="377"/>
      <c r="CC4" s="377"/>
      <c r="CD4" s="377"/>
      <c r="CE4" s="377"/>
      <c r="CF4" s="377"/>
      <c r="CG4" s="377"/>
      <c r="CH4" s="377"/>
      <c r="CI4" s="377"/>
      <c r="CJ4" s="377"/>
      <c r="CK4" s="377"/>
      <c r="CL4" s="377"/>
      <c r="CM4" s="377"/>
      <c r="CN4" s="377"/>
      <c r="CO4" s="377"/>
      <c r="CP4" s="377"/>
      <c r="CQ4" s="377"/>
      <c r="CR4" s="377"/>
      <c r="CS4" s="377"/>
      <c r="CT4" s="377"/>
    </row>
    <row r="5" spans="1:98" ht="18">
      <c r="A5" s="461"/>
      <c r="B5" s="461"/>
      <c r="C5" s="461"/>
      <c r="D5" s="461"/>
      <c r="E5" s="462"/>
      <c r="F5" s="462"/>
      <c r="G5" s="462"/>
      <c r="H5" s="462"/>
      <c r="I5" s="462"/>
      <c r="J5" s="462"/>
      <c r="K5" s="462"/>
      <c r="L5" s="462"/>
      <c r="M5" s="462"/>
      <c r="N5" s="462"/>
      <c r="O5" s="462"/>
      <c r="P5" s="462"/>
      <c r="Q5" s="462"/>
      <c r="R5" s="462"/>
      <c r="S5" s="377"/>
      <c r="T5" s="377"/>
      <c r="U5" s="377"/>
      <c r="V5" s="377"/>
      <c r="W5" s="377"/>
      <c r="X5" s="377"/>
      <c r="Y5" s="377"/>
      <c r="Z5" s="377"/>
      <c r="AA5" s="377"/>
      <c r="AB5" s="377"/>
      <c r="AC5" s="377"/>
      <c r="AD5" s="377"/>
      <c r="AE5" s="377"/>
      <c r="AF5" s="377"/>
      <c r="AG5" s="377"/>
      <c r="AH5" s="377"/>
      <c r="AI5" s="377"/>
      <c r="AJ5" s="377"/>
      <c r="AK5" s="377"/>
      <c r="AL5" s="377"/>
      <c r="AM5" s="377"/>
      <c r="AN5" s="377"/>
      <c r="AO5" s="377"/>
      <c r="AP5" s="377"/>
      <c r="AQ5" s="377"/>
      <c r="AR5" s="377"/>
      <c r="AS5" s="377"/>
      <c r="AT5" s="377"/>
      <c r="AU5" s="377"/>
      <c r="AV5" s="377"/>
      <c r="AW5" s="377"/>
      <c r="AX5" s="377"/>
      <c r="AY5" s="377"/>
      <c r="AZ5" s="377"/>
      <c r="BA5" s="377"/>
      <c r="BB5" s="377"/>
      <c r="BC5" s="377"/>
      <c r="BD5" s="377"/>
      <c r="BE5" s="377"/>
      <c r="BF5" s="377"/>
      <c r="BG5" s="377"/>
      <c r="BH5" s="377"/>
      <c r="BI5" s="377"/>
      <c r="BJ5" s="377"/>
      <c r="BK5" s="377"/>
      <c r="BL5" s="377"/>
      <c r="BM5" s="377"/>
      <c r="BN5" s="377"/>
      <c r="BO5" s="377"/>
      <c r="BP5" s="377"/>
      <c r="BQ5" s="377"/>
      <c r="BR5" s="377"/>
      <c r="BS5" s="377"/>
      <c r="BT5" s="377"/>
      <c r="BU5" s="377"/>
      <c r="BV5" s="377"/>
      <c r="BW5" s="377"/>
      <c r="BX5" s="377"/>
      <c r="BY5" s="377"/>
      <c r="BZ5" s="377"/>
      <c r="CA5" s="377"/>
      <c r="CB5" s="377"/>
      <c r="CC5" s="377"/>
      <c r="CD5" s="377"/>
      <c r="CE5" s="377"/>
      <c r="CF5" s="377"/>
      <c r="CG5" s="377"/>
      <c r="CH5" s="377"/>
      <c r="CI5" s="377"/>
      <c r="CJ5" s="377"/>
      <c r="CK5" s="377"/>
      <c r="CL5" s="377"/>
      <c r="CM5" s="377"/>
      <c r="CN5" s="377"/>
      <c r="CO5" s="377"/>
      <c r="CP5" s="377"/>
      <c r="CQ5" s="377"/>
      <c r="CR5" s="377"/>
      <c r="CS5" s="377"/>
      <c r="CT5" s="377"/>
    </row>
    <row r="6" spans="1:98" s="453" customFormat="1" ht="36" customHeight="1" thickTop="1" thickBot="1">
      <c r="A6" s="496" t="s">
        <v>1</v>
      </c>
      <c r="B6" s="497" t="s">
        <v>2</v>
      </c>
      <c r="C6" s="498"/>
      <c r="D6" s="499" t="s">
        <v>3</v>
      </c>
      <c r="E6" s="500" t="s">
        <v>4</v>
      </c>
      <c r="F6" s="500" t="s">
        <v>5</v>
      </c>
      <c r="G6" s="500" t="s">
        <v>6</v>
      </c>
      <c r="H6" s="500" t="s">
        <v>7</v>
      </c>
      <c r="I6" s="500" t="s">
        <v>8</v>
      </c>
      <c r="J6" s="500" t="s">
        <v>9</v>
      </c>
      <c r="K6" s="500" t="s">
        <v>10</v>
      </c>
      <c r="L6" s="500" t="s">
        <v>11</v>
      </c>
      <c r="M6" s="500" t="s">
        <v>12</v>
      </c>
      <c r="N6" s="500" t="s">
        <v>13</v>
      </c>
      <c r="O6" s="511" t="s">
        <v>14</v>
      </c>
      <c r="P6" s="511" t="s">
        <v>15</v>
      </c>
      <c r="Q6" s="511" t="s">
        <v>16</v>
      </c>
      <c r="R6" s="512" t="s">
        <v>17</v>
      </c>
    </row>
    <row r="7" spans="1:98" s="378" customFormat="1" ht="16.5" thickTop="1">
      <c r="A7" s="848">
        <f>WEEKNUM(B7)</f>
        <v>31</v>
      </c>
      <c r="B7" s="517">
        <f>A4</f>
        <v>46235</v>
      </c>
      <c r="C7" s="573" t="s">
        <v>266</v>
      </c>
      <c r="D7" s="441">
        <f t="shared" ref="D7" si="0">SUM(E7:R7)</f>
        <v>0</v>
      </c>
      <c r="E7" s="515">
        <v>0</v>
      </c>
      <c r="F7" s="515">
        <v>0</v>
      </c>
      <c r="G7" s="515">
        <v>0</v>
      </c>
      <c r="H7" s="515">
        <v>0</v>
      </c>
      <c r="I7" s="515">
        <v>0</v>
      </c>
      <c r="J7" s="515">
        <v>0</v>
      </c>
      <c r="K7" s="515">
        <v>0</v>
      </c>
      <c r="L7" s="515">
        <v>0</v>
      </c>
      <c r="M7" s="515">
        <v>0</v>
      </c>
      <c r="N7" s="515">
        <v>0</v>
      </c>
      <c r="O7" s="515">
        <v>0</v>
      </c>
      <c r="P7" s="515">
        <v>0</v>
      </c>
      <c r="Q7" s="515">
        <v>0</v>
      </c>
      <c r="R7" s="516">
        <v>0</v>
      </c>
    </row>
    <row r="8" spans="1:98" ht="15" customHeight="1">
      <c r="A8" s="845"/>
      <c r="B8" s="472" t="s">
        <v>18</v>
      </c>
      <c r="C8" s="501"/>
      <c r="D8" s="503">
        <f>SUM(D4:D7)</f>
        <v>0</v>
      </c>
      <c r="E8" s="503">
        <f t="shared" ref="E8:R8" si="1">SUM(E4:E7)</f>
        <v>0</v>
      </c>
      <c r="F8" s="503">
        <f t="shared" si="1"/>
        <v>0</v>
      </c>
      <c r="G8" s="503">
        <f t="shared" si="1"/>
        <v>0</v>
      </c>
      <c r="H8" s="503">
        <f t="shared" si="1"/>
        <v>0</v>
      </c>
      <c r="I8" s="503">
        <f t="shared" si="1"/>
        <v>0</v>
      </c>
      <c r="J8" s="503">
        <f t="shared" si="1"/>
        <v>0</v>
      </c>
      <c r="K8" s="503">
        <f t="shared" si="1"/>
        <v>0</v>
      </c>
      <c r="L8" s="503">
        <f t="shared" si="1"/>
        <v>0</v>
      </c>
      <c r="M8" s="503">
        <f t="shared" si="1"/>
        <v>0</v>
      </c>
      <c r="N8" s="503">
        <f t="shared" si="1"/>
        <v>0</v>
      </c>
      <c r="O8" s="503">
        <f t="shared" si="1"/>
        <v>0</v>
      </c>
      <c r="P8" s="503">
        <f t="shared" si="1"/>
        <v>0</v>
      </c>
      <c r="Q8" s="503">
        <f t="shared" si="1"/>
        <v>0</v>
      </c>
      <c r="R8" s="503">
        <f t="shared" si="1"/>
        <v>0</v>
      </c>
      <c r="S8" s="377"/>
      <c r="T8" s="377"/>
      <c r="U8" s="377"/>
      <c r="V8" s="377"/>
      <c r="W8" s="377"/>
      <c r="X8" s="377"/>
      <c r="Y8" s="377"/>
      <c r="Z8" s="377"/>
      <c r="AA8" s="377"/>
      <c r="AB8" s="377"/>
      <c r="AC8" s="377"/>
      <c r="AD8" s="377"/>
      <c r="AE8" s="377"/>
      <c r="AF8" s="377"/>
      <c r="AG8" s="377"/>
      <c r="AH8" s="377"/>
      <c r="AI8" s="377"/>
      <c r="AJ8" s="377"/>
      <c r="AK8" s="377"/>
      <c r="AL8" s="377"/>
      <c r="AM8" s="377"/>
      <c r="AN8" s="377"/>
      <c r="AO8" s="377"/>
      <c r="AP8" s="377"/>
      <c r="AQ8" s="377"/>
      <c r="AR8" s="377"/>
      <c r="AS8" s="377"/>
      <c r="AT8" s="377"/>
      <c r="AU8" s="377"/>
      <c r="AV8" s="377"/>
      <c r="AW8" s="377"/>
      <c r="AX8" s="377"/>
      <c r="AY8" s="377"/>
      <c r="AZ8" s="377"/>
      <c r="BA8" s="377"/>
      <c r="BB8" s="377"/>
      <c r="BC8" s="377"/>
      <c r="BD8" s="377"/>
      <c r="BE8" s="377"/>
      <c r="BF8" s="377"/>
      <c r="BG8" s="377"/>
      <c r="BH8" s="377"/>
      <c r="BI8" s="377"/>
      <c r="BJ8" s="377"/>
      <c r="BK8" s="377"/>
      <c r="BL8" s="377"/>
      <c r="BM8" s="377"/>
      <c r="BN8" s="377"/>
      <c r="BO8" s="377"/>
      <c r="BP8" s="377"/>
      <c r="BQ8" s="377"/>
      <c r="BR8" s="377"/>
      <c r="BS8" s="377"/>
      <c r="BT8" s="377"/>
      <c r="BU8" s="377"/>
      <c r="BV8" s="377"/>
      <c r="BW8" s="377"/>
      <c r="BX8" s="377"/>
      <c r="BY8" s="377"/>
      <c r="BZ8" s="377"/>
      <c r="CA8" s="377"/>
      <c r="CB8" s="377"/>
      <c r="CC8" s="377"/>
      <c r="CD8" s="377"/>
      <c r="CE8" s="377"/>
      <c r="CF8" s="377"/>
      <c r="CG8" s="377"/>
      <c r="CH8" s="377"/>
      <c r="CI8" s="377"/>
      <c r="CJ8" s="377"/>
      <c r="CK8" s="377"/>
      <c r="CL8" s="377"/>
      <c r="CM8" s="377"/>
      <c r="CN8" s="377"/>
      <c r="CO8" s="377"/>
      <c r="CP8" s="377"/>
      <c r="CQ8" s="377"/>
      <c r="CR8" s="377"/>
      <c r="CS8" s="377"/>
      <c r="CT8" s="377"/>
    </row>
    <row r="9" spans="1:98" s="404" customFormat="1" ht="15" customHeight="1">
      <c r="A9" s="562"/>
      <c r="B9" s="469"/>
      <c r="C9" s="415"/>
      <c r="D9" s="441"/>
      <c r="E9" s="515"/>
      <c r="F9" s="515"/>
      <c r="G9" s="515"/>
      <c r="H9" s="515"/>
      <c r="I9" s="515"/>
      <c r="J9" s="515"/>
      <c r="K9" s="515"/>
      <c r="L9" s="515"/>
      <c r="M9" s="515"/>
      <c r="N9" s="515"/>
      <c r="O9" s="515"/>
      <c r="P9" s="515"/>
      <c r="Q9" s="515"/>
      <c r="R9" s="516"/>
    </row>
    <row r="10" spans="1:98" s="404" customFormat="1" ht="15" customHeight="1">
      <c r="A10" s="844">
        <f>WEEKNUM(B10)</f>
        <v>32</v>
      </c>
      <c r="B10" s="466">
        <f>B7+1</f>
        <v>46236</v>
      </c>
      <c r="C10" s="504" t="s">
        <v>267</v>
      </c>
      <c r="D10" s="505">
        <f t="shared" ref="D10:D13" si="2">SUM(E10:R10)</f>
        <v>0</v>
      </c>
      <c r="E10" s="506">
        <v>0</v>
      </c>
      <c r="F10" s="506">
        <v>0</v>
      </c>
      <c r="G10" s="506">
        <v>0</v>
      </c>
      <c r="H10" s="506">
        <v>0</v>
      </c>
      <c r="I10" s="506">
        <v>0</v>
      </c>
      <c r="J10" s="506">
        <v>0</v>
      </c>
      <c r="K10" s="506">
        <v>0</v>
      </c>
      <c r="L10" s="506">
        <v>0</v>
      </c>
      <c r="M10" s="506">
        <v>0</v>
      </c>
      <c r="N10" s="506">
        <v>0</v>
      </c>
      <c r="O10" s="506">
        <v>0</v>
      </c>
      <c r="P10" s="506">
        <v>0</v>
      </c>
      <c r="Q10" s="506">
        <v>0</v>
      </c>
      <c r="R10" s="513">
        <v>0</v>
      </c>
    </row>
    <row r="11" spans="1:98" ht="15" customHeight="1">
      <c r="A11" s="845"/>
      <c r="B11" s="466">
        <f t="shared" ref="B11:B16" si="3">B10+1</f>
        <v>46237</v>
      </c>
      <c r="C11" s="504" t="s">
        <v>268</v>
      </c>
      <c r="D11" s="505">
        <f t="shared" si="2"/>
        <v>0</v>
      </c>
      <c r="E11" s="506">
        <v>0</v>
      </c>
      <c r="F11" s="506">
        <v>0</v>
      </c>
      <c r="G11" s="506">
        <v>0</v>
      </c>
      <c r="H11" s="506">
        <v>0</v>
      </c>
      <c r="I11" s="506">
        <v>0</v>
      </c>
      <c r="J11" s="506">
        <v>0</v>
      </c>
      <c r="K11" s="506">
        <v>0</v>
      </c>
      <c r="L11" s="506">
        <v>0</v>
      </c>
      <c r="M11" s="506">
        <v>0</v>
      </c>
      <c r="N11" s="506">
        <v>0</v>
      </c>
      <c r="O11" s="506">
        <v>0</v>
      </c>
      <c r="P11" s="506">
        <v>0</v>
      </c>
      <c r="Q11" s="506">
        <v>0</v>
      </c>
      <c r="R11" s="513">
        <v>0</v>
      </c>
      <c r="S11" s="377"/>
      <c r="T11" s="377"/>
      <c r="U11" s="377"/>
      <c r="V11" s="377"/>
      <c r="W11" s="377"/>
      <c r="X11" s="377"/>
      <c r="Y11" s="377"/>
      <c r="Z11" s="377"/>
      <c r="AA11" s="377"/>
      <c r="AB11" s="377"/>
      <c r="AC11" s="377"/>
      <c r="AD11" s="377"/>
      <c r="AE11" s="377"/>
      <c r="AF11" s="377"/>
      <c r="AG11" s="377"/>
      <c r="AH11" s="377"/>
      <c r="AI11" s="377"/>
      <c r="AJ11" s="377"/>
      <c r="AK11" s="377"/>
      <c r="AL11" s="377"/>
      <c r="AM11" s="377"/>
      <c r="AN11" s="377"/>
      <c r="AO11" s="377"/>
      <c r="AP11" s="377"/>
      <c r="AQ11" s="377"/>
      <c r="AR11" s="377"/>
      <c r="AS11" s="377"/>
      <c r="AT11" s="377"/>
      <c r="AU11" s="377"/>
      <c r="AV11" s="377"/>
      <c r="AW11" s="377"/>
      <c r="AX11" s="377"/>
      <c r="AY11" s="377"/>
      <c r="AZ11" s="377"/>
      <c r="BA11" s="377"/>
      <c r="BB11" s="377"/>
      <c r="BC11" s="377"/>
      <c r="BD11" s="377"/>
      <c r="BE11" s="377"/>
      <c r="BF11" s="377"/>
      <c r="BG11" s="377"/>
      <c r="BH11" s="377"/>
      <c r="BI11" s="377"/>
      <c r="BJ11" s="377"/>
      <c r="BK11" s="377"/>
      <c r="BL11" s="377"/>
      <c r="BM11" s="377"/>
      <c r="BN11" s="377"/>
      <c r="BO11" s="377"/>
      <c r="BP11" s="377"/>
      <c r="BQ11" s="377"/>
      <c r="BR11" s="377"/>
      <c r="BS11" s="377"/>
      <c r="BT11" s="377"/>
      <c r="BU11" s="377"/>
      <c r="BV11" s="377"/>
      <c r="BW11" s="377"/>
      <c r="BX11" s="377"/>
      <c r="BY11" s="377"/>
      <c r="BZ11" s="377"/>
      <c r="CA11" s="377"/>
      <c r="CB11" s="377"/>
      <c r="CC11" s="377"/>
      <c r="CD11" s="377"/>
      <c r="CE11" s="377"/>
      <c r="CF11" s="377"/>
      <c r="CG11" s="377"/>
      <c r="CH11" s="377"/>
      <c r="CI11" s="377"/>
      <c r="CJ11" s="377"/>
      <c r="CK11" s="377"/>
      <c r="CL11" s="377"/>
      <c r="CM11" s="377"/>
      <c r="CN11" s="377"/>
      <c r="CO11" s="377"/>
      <c r="CP11" s="377"/>
      <c r="CQ11" s="377"/>
      <c r="CR11" s="377"/>
      <c r="CS11" s="377"/>
      <c r="CT11" s="377"/>
    </row>
    <row r="12" spans="1:98" ht="15" customHeight="1">
      <c r="A12" s="845"/>
      <c r="B12" s="466">
        <f t="shared" si="3"/>
        <v>46238</v>
      </c>
      <c r="C12" s="504" t="s">
        <v>269</v>
      </c>
      <c r="D12" s="505">
        <f t="shared" si="2"/>
        <v>0</v>
      </c>
      <c r="E12" s="506">
        <v>0</v>
      </c>
      <c r="F12" s="506">
        <v>0</v>
      </c>
      <c r="G12" s="506">
        <v>0</v>
      </c>
      <c r="H12" s="506">
        <v>0</v>
      </c>
      <c r="I12" s="506">
        <v>0</v>
      </c>
      <c r="J12" s="506">
        <v>0</v>
      </c>
      <c r="K12" s="506">
        <v>0</v>
      </c>
      <c r="L12" s="506">
        <v>0</v>
      </c>
      <c r="M12" s="506">
        <v>0</v>
      </c>
      <c r="N12" s="506">
        <v>0</v>
      </c>
      <c r="O12" s="506">
        <v>0</v>
      </c>
      <c r="P12" s="506">
        <v>0</v>
      </c>
      <c r="Q12" s="506">
        <v>0</v>
      </c>
      <c r="R12" s="513">
        <v>0</v>
      </c>
      <c r="S12" s="377"/>
      <c r="T12" s="377"/>
      <c r="U12" s="377"/>
      <c r="V12" s="377"/>
      <c r="W12" s="377"/>
      <c r="X12" s="377"/>
      <c r="Y12" s="377"/>
      <c r="Z12" s="377"/>
      <c r="AA12" s="377"/>
      <c r="AB12" s="377"/>
      <c r="AC12" s="377"/>
      <c r="AD12" s="377"/>
      <c r="AE12" s="377"/>
      <c r="AF12" s="377"/>
      <c r="AG12" s="377"/>
      <c r="AH12" s="377"/>
      <c r="AI12" s="377"/>
      <c r="AJ12" s="377"/>
      <c r="AK12" s="377"/>
      <c r="AL12" s="377"/>
      <c r="AM12" s="377"/>
      <c r="AN12" s="377"/>
      <c r="AO12" s="377"/>
      <c r="AP12" s="377"/>
      <c r="AQ12" s="377"/>
      <c r="AR12" s="377"/>
      <c r="AS12" s="377"/>
      <c r="AT12" s="377"/>
      <c r="AU12" s="377"/>
      <c r="AV12" s="377"/>
      <c r="AW12" s="377"/>
      <c r="AX12" s="377"/>
      <c r="AY12" s="377"/>
      <c r="AZ12" s="377"/>
      <c r="BA12" s="377"/>
      <c r="BB12" s="377"/>
      <c r="BC12" s="377"/>
      <c r="BD12" s="377"/>
      <c r="BE12" s="377"/>
      <c r="BF12" s="377"/>
      <c r="BG12" s="377"/>
      <c r="BH12" s="377"/>
      <c r="BI12" s="377"/>
      <c r="BJ12" s="377"/>
      <c r="BK12" s="377"/>
      <c r="BL12" s="377"/>
      <c r="BM12" s="377"/>
      <c r="BN12" s="377"/>
      <c r="BO12" s="377"/>
      <c r="BP12" s="377"/>
      <c r="BQ12" s="377"/>
      <c r="BR12" s="377"/>
      <c r="BS12" s="377"/>
      <c r="BT12" s="377"/>
      <c r="BU12" s="377"/>
      <c r="BV12" s="377"/>
      <c r="BW12" s="377"/>
      <c r="BX12" s="377"/>
      <c r="BY12" s="377"/>
      <c r="BZ12" s="377"/>
      <c r="CA12" s="377"/>
      <c r="CB12" s="377"/>
      <c r="CC12" s="377"/>
      <c r="CD12" s="377"/>
      <c r="CE12" s="377"/>
      <c r="CF12" s="377"/>
      <c r="CG12" s="377"/>
      <c r="CH12" s="377"/>
      <c r="CI12" s="377"/>
      <c r="CJ12" s="377"/>
      <c r="CK12" s="377"/>
      <c r="CL12" s="377"/>
      <c r="CM12" s="377"/>
      <c r="CN12" s="377"/>
      <c r="CO12" s="377"/>
      <c r="CP12" s="377"/>
      <c r="CQ12" s="377"/>
      <c r="CR12" s="377"/>
      <c r="CS12" s="377"/>
      <c r="CT12" s="377"/>
    </row>
    <row r="13" spans="1:98" ht="15" customHeight="1">
      <c r="A13" s="845"/>
      <c r="B13" s="466">
        <f t="shared" si="3"/>
        <v>46239</v>
      </c>
      <c r="C13" s="504" t="s">
        <v>270</v>
      </c>
      <c r="D13" s="505">
        <f t="shared" si="2"/>
        <v>0</v>
      </c>
      <c r="E13" s="506">
        <v>0</v>
      </c>
      <c r="F13" s="506">
        <v>0</v>
      </c>
      <c r="G13" s="506">
        <v>0</v>
      </c>
      <c r="H13" s="506">
        <v>0</v>
      </c>
      <c r="I13" s="506">
        <v>0</v>
      </c>
      <c r="J13" s="506">
        <v>0</v>
      </c>
      <c r="K13" s="506">
        <v>0</v>
      </c>
      <c r="L13" s="506">
        <v>0</v>
      </c>
      <c r="M13" s="506">
        <v>0</v>
      </c>
      <c r="N13" s="506">
        <v>0</v>
      </c>
      <c r="O13" s="506">
        <v>0</v>
      </c>
      <c r="P13" s="506">
        <v>0</v>
      </c>
      <c r="Q13" s="506">
        <v>0</v>
      </c>
      <c r="R13" s="513">
        <v>0</v>
      </c>
      <c r="S13" s="377"/>
      <c r="T13" s="377"/>
      <c r="U13" s="377"/>
      <c r="V13" s="377"/>
      <c r="W13" s="377"/>
      <c r="X13" s="377"/>
      <c r="Y13" s="377"/>
      <c r="Z13" s="377"/>
      <c r="AA13" s="377"/>
      <c r="AB13" s="377"/>
      <c r="AC13" s="377"/>
      <c r="AD13" s="377"/>
      <c r="AE13" s="377"/>
      <c r="AF13" s="377"/>
      <c r="AG13" s="377"/>
      <c r="AH13" s="377"/>
      <c r="AI13" s="377"/>
      <c r="AJ13" s="377"/>
      <c r="AK13" s="377"/>
      <c r="AL13" s="377"/>
      <c r="AM13" s="377"/>
      <c r="AN13" s="377"/>
      <c r="AO13" s="377"/>
      <c r="AP13" s="377"/>
      <c r="AQ13" s="377"/>
      <c r="AR13" s="377"/>
      <c r="AS13" s="377"/>
      <c r="AT13" s="377"/>
      <c r="AU13" s="377"/>
      <c r="AV13" s="377"/>
      <c r="AW13" s="377"/>
      <c r="AX13" s="377"/>
      <c r="AY13" s="377"/>
      <c r="AZ13" s="377"/>
      <c r="BA13" s="377"/>
      <c r="BB13" s="377"/>
      <c r="BC13" s="377"/>
      <c r="BD13" s="377"/>
      <c r="BE13" s="377"/>
      <c r="BF13" s="377"/>
      <c r="BG13" s="377"/>
      <c r="BH13" s="377"/>
      <c r="BI13" s="377"/>
      <c r="BJ13" s="377"/>
      <c r="BK13" s="377"/>
      <c r="BL13" s="377"/>
      <c r="BM13" s="377"/>
      <c r="BN13" s="377"/>
      <c r="BO13" s="377"/>
      <c r="BP13" s="377"/>
      <c r="BQ13" s="377"/>
      <c r="BR13" s="377"/>
      <c r="BS13" s="377"/>
      <c r="BT13" s="377"/>
      <c r="BU13" s="377"/>
      <c r="BV13" s="377"/>
      <c r="BW13" s="377"/>
      <c r="BX13" s="377"/>
      <c r="BY13" s="377"/>
      <c r="BZ13" s="377"/>
      <c r="CA13" s="377"/>
      <c r="CB13" s="377"/>
      <c r="CC13" s="377"/>
      <c r="CD13" s="377"/>
      <c r="CE13" s="377"/>
      <c r="CF13" s="377"/>
      <c r="CG13" s="377"/>
      <c r="CH13" s="377"/>
      <c r="CI13" s="377"/>
      <c r="CJ13" s="377"/>
      <c r="CK13" s="377"/>
      <c r="CL13" s="377"/>
      <c r="CM13" s="377"/>
      <c r="CN13" s="377"/>
      <c r="CO13" s="377"/>
      <c r="CP13" s="377"/>
      <c r="CQ13" s="377"/>
      <c r="CR13" s="377"/>
      <c r="CS13" s="377"/>
      <c r="CT13" s="377"/>
    </row>
    <row r="14" spans="1:98" ht="15" customHeight="1">
      <c r="A14" s="845"/>
      <c r="B14" s="466">
        <f t="shared" si="3"/>
        <v>46240</v>
      </c>
      <c r="C14" s="504" t="s">
        <v>271</v>
      </c>
      <c r="D14" s="505">
        <f>SUM(E14:R14)</f>
        <v>0</v>
      </c>
      <c r="E14" s="506">
        <v>0</v>
      </c>
      <c r="F14" s="506">
        <v>0</v>
      </c>
      <c r="G14" s="506">
        <v>0</v>
      </c>
      <c r="H14" s="506">
        <v>0</v>
      </c>
      <c r="I14" s="506">
        <v>0</v>
      </c>
      <c r="J14" s="506">
        <v>0</v>
      </c>
      <c r="K14" s="506">
        <v>0</v>
      </c>
      <c r="L14" s="506">
        <v>0</v>
      </c>
      <c r="M14" s="506">
        <v>0</v>
      </c>
      <c r="N14" s="506">
        <v>0</v>
      </c>
      <c r="O14" s="506">
        <v>0</v>
      </c>
      <c r="P14" s="506">
        <v>0</v>
      </c>
      <c r="Q14" s="506">
        <v>0</v>
      </c>
      <c r="R14" s="513">
        <v>0</v>
      </c>
      <c r="S14" s="377"/>
      <c r="T14" s="377"/>
      <c r="U14" s="377"/>
      <c r="V14" s="377"/>
      <c r="W14" s="377"/>
      <c r="X14" s="377"/>
      <c r="Y14" s="377"/>
      <c r="Z14" s="377"/>
      <c r="AA14" s="377"/>
      <c r="AB14" s="377"/>
      <c r="AC14" s="377"/>
      <c r="AD14" s="377"/>
      <c r="AE14" s="377"/>
      <c r="AF14" s="377"/>
      <c r="AG14" s="377"/>
      <c r="AH14" s="377"/>
      <c r="AI14" s="377"/>
      <c r="AJ14" s="377"/>
      <c r="AK14" s="377"/>
      <c r="AL14" s="377"/>
      <c r="AM14" s="377"/>
      <c r="AN14" s="377"/>
      <c r="AO14" s="377"/>
      <c r="AP14" s="377"/>
      <c r="AQ14" s="377"/>
      <c r="AR14" s="377"/>
      <c r="AS14" s="377"/>
      <c r="AT14" s="377"/>
      <c r="AU14" s="377"/>
      <c r="AV14" s="377"/>
      <c r="AW14" s="377"/>
      <c r="AX14" s="377"/>
      <c r="AY14" s="377"/>
      <c r="AZ14" s="377"/>
      <c r="BA14" s="377"/>
      <c r="BB14" s="377"/>
      <c r="BC14" s="377"/>
      <c r="BD14" s="377"/>
      <c r="BE14" s="377"/>
      <c r="BF14" s="377"/>
      <c r="BG14" s="377"/>
      <c r="BH14" s="377"/>
      <c r="BI14" s="377"/>
      <c r="BJ14" s="377"/>
      <c r="BK14" s="377"/>
      <c r="BL14" s="377"/>
      <c r="BM14" s="377"/>
      <c r="BN14" s="377"/>
      <c r="BO14" s="377"/>
      <c r="BP14" s="377"/>
      <c r="BQ14" s="377"/>
      <c r="BR14" s="377"/>
      <c r="BS14" s="377"/>
      <c r="BT14" s="377"/>
      <c r="BU14" s="377"/>
      <c r="BV14" s="377"/>
      <c r="BW14" s="377"/>
      <c r="BX14" s="377"/>
      <c r="BY14" s="377"/>
      <c r="BZ14" s="377"/>
      <c r="CA14" s="377"/>
      <c r="CB14" s="377"/>
      <c r="CC14" s="377"/>
      <c r="CD14" s="377"/>
      <c r="CE14" s="377"/>
      <c r="CF14" s="377"/>
      <c r="CG14" s="377"/>
      <c r="CH14" s="377"/>
      <c r="CI14" s="377"/>
      <c r="CJ14" s="377"/>
      <c r="CK14" s="377"/>
      <c r="CL14" s="377"/>
      <c r="CM14" s="377"/>
      <c r="CN14" s="377"/>
      <c r="CO14" s="377"/>
      <c r="CP14" s="377"/>
      <c r="CQ14" s="377"/>
      <c r="CR14" s="377"/>
      <c r="CS14" s="377"/>
      <c r="CT14" s="377"/>
    </row>
    <row r="15" spans="1:98" ht="15" customHeight="1">
      <c r="A15" s="845"/>
      <c r="B15" s="469">
        <f t="shared" si="3"/>
        <v>46241</v>
      </c>
      <c r="C15" s="574" t="s">
        <v>272</v>
      </c>
      <c r="D15" s="441">
        <f t="shared" ref="D15:D16" si="4">SUM(E15:R15)</f>
        <v>0</v>
      </c>
      <c r="E15" s="515">
        <v>0</v>
      </c>
      <c r="F15" s="515">
        <v>0</v>
      </c>
      <c r="G15" s="515">
        <v>0</v>
      </c>
      <c r="H15" s="515">
        <v>0</v>
      </c>
      <c r="I15" s="515">
        <v>0</v>
      </c>
      <c r="J15" s="515">
        <v>0</v>
      </c>
      <c r="K15" s="515">
        <v>0</v>
      </c>
      <c r="L15" s="515">
        <v>0</v>
      </c>
      <c r="M15" s="515">
        <v>0</v>
      </c>
      <c r="N15" s="515">
        <v>0</v>
      </c>
      <c r="O15" s="515">
        <v>0</v>
      </c>
      <c r="P15" s="515">
        <v>0</v>
      </c>
      <c r="Q15" s="515">
        <v>0</v>
      </c>
      <c r="R15" s="516">
        <v>0</v>
      </c>
      <c r="S15" s="377"/>
      <c r="T15" s="377"/>
      <c r="U15" s="377"/>
      <c r="V15" s="377"/>
      <c r="W15" s="377"/>
      <c r="X15" s="377"/>
      <c r="Y15" s="377"/>
      <c r="Z15" s="377"/>
      <c r="AA15" s="377"/>
      <c r="AB15" s="377"/>
      <c r="AC15" s="377"/>
      <c r="AD15" s="377"/>
      <c r="AE15" s="377"/>
      <c r="AF15" s="377"/>
      <c r="AG15" s="377"/>
      <c r="AH15" s="377"/>
      <c r="AI15" s="377"/>
      <c r="AJ15" s="377"/>
      <c r="AK15" s="377"/>
      <c r="AL15" s="377"/>
      <c r="AM15" s="377"/>
      <c r="AN15" s="377"/>
      <c r="AO15" s="377"/>
      <c r="AP15" s="377"/>
      <c r="AQ15" s="377"/>
      <c r="AR15" s="377"/>
      <c r="AS15" s="377"/>
      <c r="AT15" s="377"/>
      <c r="AU15" s="377"/>
      <c r="AV15" s="377"/>
      <c r="AW15" s="377"/>
      <c r="AX15" s="377"/>
      <c r="AY15" s="377"/>
      <c r="AZ15" s="377"/>
      <c r="BA15" s="377"/>
      <c r="BB15" s="377"/>
      <c r="BC15" s="377"/>
      <c r="BD15" s="377"/>
      <c r="BE15" s="377"/>
      <c r="BF15" s="377"/>
      <c r="BG15" s="377"/>
      <c r="BH15" s="377"/>
      <c r="BI15" s="377"/>
      <c r="BJ15" s="377"/>
      <c r="BK15" s="377"/>
      <c r="BL15" s="377"/>
      <c r="BM15" s="377"/>
      <c r="BN15" s="377"/>
      <c r="BO15" s="377"/>
      <c r="BP15" s="377"/>
      <c r="BQ15" s="377"/>
      <c r="BR15" s="377"/>
      <c r="BS15" s="377"/>
      <c r="BT15" s="377"/>
      <c r="BU15" s="377"/>
      <c r="BV15" s="377"/>
      <c r="BW15" s="377"/>
      <c r="BX15" s="377"/>
      <c r="BY15" s="377"/>
      <c r="BZ15" s="377"/>
      <c r="CA15" s="377"/>
      <c r="CB15" s="377"/>
      <c r="CC15" s="377"/>
      <c r="CD15" s="377"/>
      <c r="CE15" s="377"/>
      <c r="CF15" s="377"/>
      <c r="CG15" s="377"/>
      <c r="CH15" s="377"/>
      <c r="CI15" s="377"/>
      <c r="CJ15" s="377"/>
      <c r="CK15" s="377"/>
      <c r="CL15" s="377"/>
      <c r="CM15" s="377"/>
      <c r="CN15" s="377"/>
      <c r="CO15" s="377"/>
      <c r="CP15" s="377"/>
      <c r="CQ15" s="377"/>
      <c r="CR15" s="377"/>
      <c r="CS15" s="377"/>
      <c r="CT15" s="377"/>
    </row>
    <row r="16" spans="1:98" ht="15" customHeight="1">
      <c r="A16" s="845"/>
      <c r="B16" s="469">
        <f t="shared" si="3"/>
        <v>46242</v>
      </c>
      <c r="C16" s="574" t="s">
        <v>266</v>
      </c>
      <c r="D16" s="441">
        <f t="shared" si="4"/>
        <v>0</v>
      </c>
      <c r="E16" s="515">
        <v>0</v>
      </c>
      <c r="F16" s="515">
        <v>0</v>
      </c>
      <c r="G16" s="515">
        <v>0</v>
      </c>
      <c r="H16" s="515">
        <v>0</v>
      </c>
      <c r="I16" s="515">
        <v>0</v>
      </c>
      <c r="J16" s="515">
        <v>0</v>
      </c>
      <c r="K16" s="515">
        <v>0</v>
      </c>
      <c r="L16" s="515">
        <v>0</v>
      </c>
      <c r="M16" s="515">
        <v>0</v>
      </c>
      <c r="N16" s="515">
        <v>0</v>
      </c>
      <c r="O16" s="515">
        <v>0</v>
      </c>
      <c r="P16" s="515">
        <v>0</v>
      </c>
      <c r="Q16" s="515">
        <v>0</v>
      </c>
      <c r="R16" s="516">
        <v>0</v>
      </c>
      <c r="S16" s="377"/>
      <c r="T16" s="377"/>
      <c r="U16" s="377"/>
      <c r="V16" s="377"/>
      <c r="W16" s="377"/>
      <c r="X16" s="377"/>
      <c r="Y16" s="377"/>
      <c r="Z16" s="377"/>
      <c r="AA16" s="377"/>
      <c r="AB16" s="377"/>
      <c r="AC16" s="377"/>
      <c r="AD16" s="377"/>
      <c r="AE16" s="377"/>
      <c r="AF16" s="377"/>
      <c r="AG16" s="377"/>
      <c r="AH16" s="377"/>
      <c r="AI16" s="377"/>
      <c r="AJ16" s="377"/>
      <c r="AK16" s="377"/>
      <c r="AL16" s="377"/>
      <c r="AM16" s="377"/>
      <c r="AN16" s="377"/>
      <c r="AO16" s="377"/>
      <c r="AP16" s="377"/>
      <c r="AQ16" s="377"/>
      <c r="AR16" s="377"/>
      <c r="AS16" s="377"/>
      <c r="AT16" s="377"/>
      <c r="AU16" s="377"/>
      <c r="AV16" s="377"/>
      <c r="AW16" s="377"/>
      <c r="AX16" s="377"/>
      <c r="AY16" s="377"/>
      <c r="AZ16" s="377"/>
      <c r="BA16" s="377"/>
      <c r="BB16" s="377"/>
      <c r="BC16" s="377"/>
      <c r="BD16" s="377"/>
      <c r="BE16" s="377"/>
      <c r="BF16" s="377"/>
      <c r="BG16" s="377"/>
      <c r="BH16" s="377"/>
      <c r="BI16" s="377"/>
      <c r="BJ16" s="377"/>
      <c r="BK16" s="377"/>
      <c r="BL16" s="377"/>
      <c r="BM16" s="377"/>
      <c r="BN16" s="377"/>
      <c r="BO16" s="377"/>
      <c r="BP16" s="377"/>
      <c r="BQ16" s="377"/>
      <c r="BR16" s="377"/>
      <c r="BS16" s="377"/>
      <c r="BT16" s="377"/>
      <c r="BU16" s="377"/>
      <c r="BV16" s="377"/>
      <c r="BW16" s="377"/>
      <c r="BX16" s="377"/>
      <c r="BY16" s="377"/>
      <c r="BZ16" s="377"/>
      <c r="CA16" s="377"/>
      <c r="CB16" s="377"/>
      <c r="CC16" s="377"/>
      <c r="CD16" s="377"/>
      <c r="CE16" s="377"/>
      <c r="CF16" s="377"/>
      <c r="CG16" s="377"/>
      <c r="CH16" s="377"/>
      <c r="CI16" s="377"/>
      <c r="CJ16" s="377"/>
      <c r="CK16" s="377"/>
      <c r="CL16" s="377"/>
      <c r="CM16" s="377"/>
      <c r="CN16" s="377"/>
      <c r="CO16" s="377"/>
      <c r="CP16" s="377"/>
      <c r="CQ16" s="377"/>
      <c r="CR16" s="377"/>
      <c r="CS16" s="377"/>
      <c r="CT16" s="377"/>
    </row>
    <row r="17" spans="1:98" ht="15" customHeight="1">
      <c r="A17" s="845"/>
      <c r="B17" s="472" t="s">
        <v>18</v>
      </c>
      <c r="C17" s="504"/>
      <c r="D17" s="444">
        <f t="shared" ref="D17:R17" si="5">SUM(D10:D16)</f>
        <v>0</v>
      </c>
      <c r="E17" s="444">
        <f t="shared" si="5"/>
        <v>0</v>
      </c>
      <c r="F17" s="444">
        <f t="shared" si="5"/>
        <v>0</v>
      </c>
      <c r="G17" s="444">
        <f t="shared" si="5"/>
        <v>0</v>
      </c>
      <c r="H17" s="444">
        <f t="shared" si="5"/>
        <v>0</v>
      </c>
      <c r="I17" s="444">
        <f t="shared" si="5"/>
        <v>0</v>
      </c>
      <c r="J17" s="444">
        <f t="shared" si="5"/>
        <v>0</v>
      </c>
      <c r="K17" s="444">
        <f t="shared" si="5"/>
        <v>0</v>
      </c>
      <c r="L17" s="444">
        <f t="shared" si="5"/>
        <v>0</v>
      </c>
      <c r="M17" s="444">
        <f t="shared" si="5"/>
        <v>0</v>
      </c>
      <c r="N17" s="444">
        <f t="shared" si="5"/>
        <v>0</v>
      </c>
      <c r="O17" s="444">
        <f t="shared" si="5"/>
        <v>0</v>
      </c>
      <c r="P17" s="444">
        <f t="shared" si="5"/>
        <v>0</v>
      </c>
      <c r="Q17" s="444">
        <f t="shared" si="5"/>
        <v>0</v>
      </c>
      <c r="R17" s="444">
        <f t="shared" si="5"/>
        <v>0</v>
      </c>
      <c r="S17" s="377"/>
      <c r="T17" s="377"/>
      <c r="U17" s="377"/>
      <c r="V17" s="377"/>
      <c r="W17" s="377"/>
      <c r="X17" s="377"/>
      <c r="Y17" s="377"/>
      <c r="Z17" s="377"/>
      <c r="AA17" s="377"/>
      <c r="AB17" s="377"/>
      <c r="AC17" s="377"/>
      <c r="AD17" s="377"/>
      <c r="AE17" s="377"/>
      <c r="AF17" s="377"/>
      <c r="AG17" s="377"/>
      <c r="AH17" s="377"/>
      <c r="AI17" s="377"/>
      <c r="AJ17" s="377"/>
      <c r="AK17" s="377"/>
      <c r="AL17" s="377"/>
      <c r="AM17" s="377"/>
      <c r="AN17" s="377"/>
      <c r="AO17" s="377"/>
      <c r="AP17" s="377"/>
      <c r="AQ17" s="377"/>
      <c r="AR17" s="377"/>
      <c r="AS17" s="377"/>
      <c r="AT17" s="377"/>
      <c r="AU17" s="377"/>
      <c r="AV17" s="377"/>
      <c r="AW17" s="377"/>
      <c r="AX17" s="377"/>
      <c r="AY17" s="377"/>
      <c r="AZ17" s="377"/>
      <c r="BA17" s="377"/>
      <c r="BB17" s="377"/>
      <c r="BC17" s="377"/>
      <c r="BD17" s="377"/>
      <c r="BE17" s="377"/>
      <c r="BF17" s="377"/>
      <c r="BG17" s="377"/>
      <c r="BH17" s="377"/>
      <c r="BI17" s="377"/>
      <c r="BJ17" s="377"/>
      <c r="BK17" s="377"/>
      <c r="BL17" s="377"/>
      <c r="BM17" s="377"/>
      <c r="BN17" s="377"/>
      <c r="BO17" s="377"/>
      <c r="BP17" s="377"/>
      <c r="BQ17" s="377"/>
      <c r="BR17" s="377"/>
      <c r="BS17" s="377"/>
      <c r="BT17" s="377"/>
      <c r="BU17" s="377"/>
      <c r="BV17" s="377"/>
      <c r="BW17" s="377"/>
      <c r="BX17" s="377"/>
      <c r="BY17" s="377"/>
      <c r="BZ17" s="377"/>
      <c r="CA17" s="377"/>
      <c r="CB17" s="377"/>
      <c r="CC17" s="377"/>
      <c r="CD17" s="377"/>
      <c r="CE17" s="377"/>
      <c r="CF17" s="377"/>
      <c r="CG17" s="377"/>
      <c r="CH17" s="377"/>
      <c r="CI17" s="377"/>
      <c r="CJ17" s="377"/>
      <c r="CK17" s="377"/>
      <c r="CL17" s="377"/>
      <c r="CM17" s="377"/>
      <c r="CN17" s="377"/>
      <c r="CO17" s="377"/>
      <c r="CP17" s="377"/>
      <c r="CQ17" s="377"/>
      <c r="CR17" s="377"/>
      <c r="CS17" s="377"/>
      <c r="CT17" s="377"/>
    </row>
    <row r="18" spans="1:98" s="404" customFormat="1" ht="15" customHeight="1">
      <c r="A18" s="562"/>
      <c r="B18" s="469"/>
      <c r="C18" s="415"/>
      <c r="D18" s="501"/>
      <c r="E18" s="502"/>
      <c r="F18" s="502"/>
      <c r="G18" s="502"/>
      <c r="H18" s="502"/>
      <c r="I18" s="502"/>
      <c r="J18" s="502"/>
      <c r="K18" s="502"/>
      <c r="L18" s="502"/>
      <c r="M18" s="502"/>
      <c r="N18" s="502"/>
      <c r="O18" s="502"/>
      <c r="P18" s="502"/>
      <c r="Q18" s="502"/>
      <c r="R18" s="513"/>
    </row>
    <row r="19" spans="1:98" s="404" customFormat="1" ht="15" customHeight="1">
      <c r="A19" s="844">
        <f>WEEKNUM(B24)</f>
        <v>33</v>
      </c>
      <c r="B19" s="466">
        <f>B16+1</f>
        <v>46243</v>
      </c>
      <c r="C19" s="504" t="s">
        <v>267</v>
      </c>
      <c r="D19" s="505">
        <f t="shared" ref="D19:D22" si="6">SUM(E19:R19)</f>
        <v>0</v>
      </c>
      <c r="E19" s="506">
        <v>0</v>
      </c>
      <c r="F19" s="506">
        <v>0</v>
      </c>
      <c r="G19" s="506">
        <v>0</v>
      </c>
      <c r="H19" s="506">
        <v>0</v>
      </c>
      <c r="I19" s="506">
        <v>0</v>
      </c>
      <c r="J19" s="506">
        <v>0</v>
      </c>
      <c r="K19" s="506">
        <v>0</v>
      </c>
      <c r="L19" s="506">
        <v>0</v>
      </c>
      <c r="M19" s="506">
        <v>0</v>
      </c>
      <c r="N19" s="506">
        <v>0</v>
      </c>
      <c r="O19" s="506">
        <v>0</v>
      </c>
      <c r="P19" s="506">
        <v>0</v>
      </c>
      <c r="Q19" s="506">
        <v>0</v>
      </c>
      <c r="R19" s="513">
        <v>0</v>
      </c>
    </row>
    <row r="20" spans="1:98" ht="15" customHeight="1">
      <c r="A20" s="845"/>
      <c r="B20" s="466">
        <f t="shared" ref="B20:B25" si="7">B19+1</f>
        <v>46244</v>
      </c>
      <c r="C20" s="504" t="s">
        <v>268</v>
      </c>
      <c r="D20" s="505">
        <f t="shared" si="6"/>
        <v>0</v>
      </c>
      <c r="E20" s="506">
        <v>0</v>
      </c>
      <c r="F20" s="506">
        <v>0</v>
      </c>
      <c r="G20" s="506">
        <v>0</v>
      </c>
      <c r="H20" s="506">
        <v>0</v>
      </c>
      <c r="I20" s="506">
        <v>0</v>
      </c>
      <c r="J20" s="506">
        <v>0</v>
      </c>
      <c r="K20" s="506">
        <v>0</v>
      </c>
      <c r="L20" s="506">
        <v>0</v>
      </c>
      <c r="M20" s="506">
        <v>0</v>
      </c>
      <c r="N20" s="506">
        <v>0</v>
      </c>
      <c r="O20" s="506">
        <v>0</v>
      </c>
      <c r="P20" s="506">
        <v>0</v>
      </c>
      <c r="Q20" s="506">
        <v>0</v>
      </c>
      <c r="R20" s="513">
        <v>0</v>
      </c>
      <c r="S20" s="377"/>
      <c r="T20" s="377"/>
      <c r="U20" s="377"/>
      <c r="V20" s="377"/>
      <c r="W20" s="377"/>
      <c r="X20" s="377"/>
      <c r="Y20" s="377"/>
      <c r="Z20" s="377"/>
      <c r="AA20" s="377"/>
      <c r="AB20" s="377"/>
      <c r="AC20" s="377"/>
      <c r="AD20" s="377"/>
      <c r="AE20" s="377"/>
      <c r="AF20" s="377"/>
      <c r="AG20" s="377"/>
      <c r="AH20" s="377"/>
      <c r="AI20" s="377"/>
      <c r="AJ20" s="377"/>
      <c r="AK20" s="377"/>
      <c r="AL20" s="377"/>
      <c r="AM20" s="377"/>
      <c r="AN20" s="377"/>
      <c r="AO20" s="377"/>
      <c r="AP20" s="377"/>
      <c r="AQ20" s="377"/>
      <c r="AR20" s="377"/>
      <c r="AS20" s="377"/>
      <c r="AT20" s="377"/>
      <c r="AU20" s="377"/>
      <c r="AV20" s="377"/>
      <c r="AW20" s="377"/>
      <c r="AX20" s="377"/>
      <c r="AY20" s="377"/>
      <c r="AZ20" s="377"/>
      <c r="BA20" s="377"/>
      <c r="BB20" s="377"/>
      <c r="BC20" s="377"/>
      <c r="BD20" s="377"/>
      <c r="BE20" s="377"/>
      <c r="BF20" s="377"/>
      <c r="BG20" s="377"/>
      <c r="BH20" s="377"/>
      <c r="BI20" s="377"/>
      <c r="BJ20" s="377"/>
      <c r="BK20" s="377"/>
      <c r="BL20" s="377"/>
      <c r="BM20" s="377"/>
      <c r="BN20" s="377"/>
      <c r="BO20" s="377"/>
      <c r="BP20" s="377"/>
      <c r="BQ20" s="377"/>
      <c r="BR20" s="377"/>
      <c r="BS20" s="377"/>
      <c r="BT20" s="377"/>
      <c r="BU20" s="377"/>
      <c r="BV20" s="377"/>
      <c r="BW20" s="377"/>
      <c r="BX20" s="377"/>
      <c r="BY20" s="377"/>
      <c r="BZ20" s="377"/>
      <c r="CA20" s="377"/>
      <c r="CB20" s="377"/>
      <c r="CC20" s="377"/>
      <c r="CD20" s="377"/>
      <c r="CE20" s="377"/>
      <c r="CF20" s="377"/>
      <c r="CG20" s="377"/>
      <c r="CH20" s="377"/>
      <c r="CI20" s="377"/>
      <c r="CJ20" s="377"/>
      <c r="CK20" s="377"/>
      <c r="CL20" s="377"/>
      <c r="CM20" s="377"/>
      <c r="CN20" s="377"/>
      <c r="CO20" s="377"/>
      <c r="CP20" s="377"/>
      <c r="CQ20" s="377"/>
      <c r="CR20" s="377"/>
      <c r="CS20" s="377"/>
      <c r="CT20" s="377"/>
    </row>
    <row r="21" spans="1:98" ht="15" customHeight="1">
      <c r="A21" s="845"/>
      <c r="B21" s="466">
        <f t="shared" si="7"/>
        <v>46245</v>
      </c>
      <c r="C21" s="504" t="s">
        <v>269</v>
      </c>
      <c r="D21" s="505">
        <f t="shared" si="6"/>
        <v>0</v>
      </c>
      <c r="E21" s="506">
        <v>0</v>
      </c>
      <c r="F21" s="506">
        <v>0</v>
      </c>
      <c r="G21" s="506">
        <v>0</v>
      </c>
      <c r="H21" s="506">
        <v>0</v>
      </c>
      <c r="I21" s="506">
        <v>0</v>
      </c>
      <c r="J21" s="506">
        <v>0</v>
      </c>
      <c r="K21" s="506">
        <v>0</v>
      </c>
      <c r="L21" s="506">
        <v>0</v>
      </c>
      <c r="M21" s="506">
        <v>0</v>
      </c>
      <c r="N21" s="506">
        <v>0</v>
      </c>
      <c r="O21" s="506">
        <v>0</v>
      </c>
      <c r="P21" s="506">
        <v>0</v>
      </c>
      <c r="Q21" s="506">
        <v>0</v>
      </c>
      <c r="R21" s="513">
        <v>0</v>
      </c>
      <c r="S21" s="377"/>
      <c r="T21" s="377"/>
      <c r="U21" s="377"/>
      <c r="V21" s="377"/>
      <c r="W21" s="377"/>
      <c r="X21" s="377"/>
      <c r="Y21" s="377"/>
      <c r="Z21" s="377"/>
      <c r="AA21" s="377"/>
      <c r="AB21" s="377"/>
      <c r="AC21" s="377"/>
      <c r="AD21" s="377"/>
      <c r="AE21" s="377"/>
      <c r="AF21" s="377"/>
      <c r="AG21" s="377"/>
      <c r="AH21" s="377"/>
      <c r="AI21" s="377"/>
      <c r="AJ21" s="377"/>
      <c r="AK21" s="377"/>
      <c r="AL21" s="377"/>
      <c r="AM21" s="377"/>
      <c r="AN21" s="377"/>
      <c r="AO21" s="377"/>
      <c r="AP21" s="377"/>
      <c r="AQ21" s="377"/>
      <c r="AR21" s="377"/>
      <c r="AS21" s="377"/>
      <c r="AT21" s="377"/>
      <c r="AU21" s="377"/>
      <c r="AV21" s="377"/>
      <c r="AW21" s="377"/>
      <c r="AX21" s="377"/>
      <c r="AY21" s="377"/>
      <c r="AZ21" s="377"/>
      <c r="BA21" s="377"/>
      <c r="BB21" s="377"/>
      <c r="BC21" s="377"/>
      <c r="BD21" s="377"/>
      <c r="BE21" s="377"/>
      <c r="BF21" s="377"/>
      <c r="BG21" s="377"/>
      <c r="BH21" s="377"/>
      <c r="BI21" s="377"/>
      <c r="BJ21" s="377"/>
      <c r="BK21" s="377"/>
      <c r="BL21" s="377"/>
      <c r="BM21" s="377"/>
      <c r="BN21" s="377"/>
      <c r="BO21" s="377"/>
      <c r="BP21" s="377"/>
      <c r="BQ21" s="377"/>
      <c r="BR21" s="377"/>
      <c r="BS21" s="377"/>
      <c r="BT21" s="377"/>
      <c r="BU21" s="377"/>
      <c r="BV21" s="377"/>
      <c r="BW21" s="377"/>
      <c r="BX21" s="377"/>
      <c r="BY21" s="377"/>
      <c r="BZ21" s="377"/>
      <c r="CA21" s="377"/>
      <c r="CB21" s="377"/>
      <c r="CC21" s="377"/>
      <c r="CD21" s="377"/>
      <c r="CE21" s="377"/>
      <c r="CF21" s="377"/>
      <c r="CG21" s="377"/>
      <c r="CH21" s="377"/>
      <c r="CI21" s="377"/>
      <c r="CJ21" s="377"/>
      <c r="CK21" s="377"/>
      <c r="CL21" s="377"/>
      <c r="CM21" s="377"/>
      <c r="CN21" s="377"/>
      <c r="CO21" s="377"/>
      <c r="CP21" s="377"/>
      <c r="CQ21" s="377"/>
      <c r="CR21" s="377"/>
      <c r="CS21" s="377"/>
      <c r="CT21" s="377"/>
    </row>
    <row r="22" spans="1:98" ht="15" customHeight="1">
      <c r="A22" s="845"/>
      <c r="B22" s="466">
        <f t="shared" si="7"/>
        <v>46246</v>
      </c>
      <c r="C22" s="504" t="s">
        <v>270</v>
      </c>
      <c r="D22" s="505">
        <f t="shared" si="6"/>
        <v>0</v>
      </c>
      <c r="E22" s="506">
        <v>0</v>
      </c>
      <c r="F22" s="506">
        <v>0</v>
      </c>
      <c r="G22" s="506">
        <v>0</v>
      </c>
      <c r="H22" s="506">
        <v>0</v>
      </c>
      <c r="I22" s="506">
        <v>0</v>
      </c>
      <c r="J22" s="506">
        <v>0</v>
      </c>
      <c r="K22" s="506">
        <v>0</v>
      </c>
      <c r="L22" s="506">
        <v>0</v>
      </c>
      <c r="M22" s="506">
        <v>0</v>
      </c>
      <c r="N22" s="506">
        <v>0</v>
      </c>
      <c r="O22" s="506">
        <v>0</v>
      </c>
      <c r="P22" s="506">
        <v>0</v>
      </c>
      <c r="Q22" s="506">
        <v>0</v>
      </c>
      <c r="R22" s="513">
        <v>0</v>
      </c>
      <c r="S22" s="377"/>
      <c r="T22" s="377"/>
      <c r="U22" s="377"/>
      <c r="V22" s="377"/>
      <c r="W22" s="377"/>
      <c r="X22" s="377"/>
      <c r="Y22" s="377"/>
      <c r="Z22" s="377"/>
      <c r="AA22" s="377"/>
      <c r="AB22" s="377"/>
      <c r="AC22" s="377"/>
      <c r="AD22" s="377"/>
      <c r="AE22" s="377"/>
      <c r="AF22" s="377"/>
      <c r="AG22" s="377"/>
      <c r="AH22" s="377"/>
      <c r="AI22" s="377"/>
      <c r="AJ22" s="377"/>
      <c r="AK22" s="377"/>
      <c r="AL22" s="377"/>
      <c r="AM22" s="377"/>
      <c r="AN22" s="377"/>
      <c r="AO22" s="377"/>
      <c r="AP22" s="377"/>
      <c r="AQ22" s="377"/>
      <c r="AR22" s="377"/>
      <c r="AS22" s="377"/>
      <c r="AT22" s="377"/>
      <c r="AU22" s="377"/>
      <c r="AV22" s="377"/>
      <c r="AW22" s="377"/>
      <c r="AX22" s="377"/>
      <c r="AY22" s="377"/>
      <c r="AZ22" s="377"/>
      <c r="BA22" s="377"/>
      <c r="BB22" s="377"/>
      <c r="BC22" s="377"/>
      <c r="BD22" s="377"/>
      <c r="BE22" s="377"/>
      <c r="BF22" s="377"/>
      <c r="BG22" s="377"/>
      <c r="BH22" s="377"/>
      <c r="BI22" s="377"/>
      <c r="BJ22" s="377"/>
      <c r="BK22" s="377"/>
      <c r="BL22" s="377"/>
      <c r="BM22" s="377"/>
      <c r="BN22" s="377"/>
      <c r="BO22" s="377"/>
      <c r="BP22" s="377"/>
      <c r="BQ22" s="377"/>
      <c r="BR22" s="377"/>
      <c r="BS22" s="377"/>
      <c r="BT22" s="377"/>
      <c r="BU22" s="377"/>
      <c r="BV22" s="377"/>
      <c r="BW22" s="377"/>
      <c r="BX22" s="377"/>
      <c r="BY22" s="377"/>
      <c r="BZ22" s="377"/>
      <c r="CA22" s="377"/>
      <c r="CB22" s="377"/>
      <c r="CC22" s="377"/>
      <c r="CD22" s="377"/>
      <c r="CE22" s="377"/>
      <c r="CF22" s="377"/>
      <c r="CG22" s="377"/>
      <c r="CH22" s="377"/>
      <c r="CI22" s="377"/>
      <c r="CJ22" s="377"/>
      <c r="CK22" s="377"/>
      <c r="CL22" s="377"/>
      <c r="CM22" s="377"/>
      <c r="CN22" s="377"/>
      <c r="CO22" s="377"/>
      <c r="CP22" s="377"/>
      <c r="CQ22" s="377"/>
      <c r="CR22" s="377"/>
      <c r="CS22" s="377"/>
      <c r="CT22" s="377"/>
    </row>
    <row r="23" spans="1:98" ht="15" customHeight="1">
      <c r="A23" s="845"/>
      <c r="B23" s="466">
        <f t="shared" si="7"/>
        <v>46247</v>
      </c>
      <c r="C23" s="504" t="s">
        <v>271</v>
      </c>
      <c r="D23" s="505">
        <f>SUM(E23:R23)</f>
        <v>0</v>
      </c>
      <c r="E23" s="506">
        <v>0</v>
      </c>
      <c r="F23" s="506">
        <v>0</v>
      </c>
      <c r="G23" s="506">
        <v>0</v>
      </c>
      <c r="H23" s="506">
        <v>0</v>
      </c>
      <c r="I23" s="506">
        <v>0</v>
      </c>
      <c r="J23" s="506">
        <v>0</v>
      </c>
      <c r="K23" s="506">
        <v>0</v>
      </c>
      <c r="L23" s="506">
        <v>0</v>
      </c>
      <c r="M23" s="506">
        <v>0</v>
      </c>
      <c r="N23" s="506">
        <v>0</v>
      </c>
      <c r="O23" s="506">
        <v>0</v>
      </c>
      <c r="P23" s="506">
        <v>0</v>
      </c>
      <c r="Q23" s="506">
        <v>0</v>
      </c>
      <c r="R23" s="513">
        <v>0</v>
      </c>
      <c r="S23" s="377"/>
      <c r="T23" s="377"/>
      <c r="U23" s="377"/>
      <c r="V23" s="377"/>
      <c r="W23" s="377"/>
      <c r="X23" s="377"/>
      <c r="Y23" s="377"/>
      <c r="Z23" s="377"/>
      <c r="AA23" s="377"/>
      <c r="AB23" s="377"/>
      <c r="AC23" s="377"/>
      <c r="AD23" s="377"/>
      <c r="AE23" s="377"/>
      <c r="AF23" s="377"/>
      <c r="AG23" s="377"/>
      <c r="AH23" s="377"/>
      <c r="AI23" s="377"/>
      <c r="AJ23" s="377"/>
      <c r="AK23" s="377"/>
      <c r="AL23" s="377"/>
      <c r="AM23" s="377"/>
      <c r="AN23" s="377"/>
      <c r="AO23" s="377"/>
      <c r="AP23" s="377"/>
      <c r="AQ23" s="377"/>
      <c r="AR23" s="377"/>
      <c r="AS23" s="377"/>
      <c r="AT23" s="377"/>
      <c r="AU23" s="377"/>
      <c r="AV23" s="377"/>
      <c r="AW23" s="377"/>
      <c r="AX23" s="377"/>
      <c r="AY23" s="377"/>
      <c r="AZ23" s="377"/>
      <c r="BA23" s="377"/>
      <c r="BB23" s="377"/>
      <c r="BC23" s="377"/>
      <c r="BD23" s="377"/>
      <c r="BE23" s="377"/>
      <c r="BF23" s="377"/>
      <c r="BG23" s="377"/>
      <c r="BH23" s="377"/>
      <c r="BI23" s="377"/>
      <c r="BJ23" s="377"/>
      <c r="BK23" s="377"/>
      <c r="BL23" s="377"/>
      <c r="BM23" s="377"/>
      <c r="BN23" s="377"/>
      <c r="BO23" s="377"/>
      <c r="BP23" s="377"/>
      <c r="BQ23" s="377"/>
      <c r="BR23" s="377"/>
      <c r="BS23" s="377"/>
      <c r="BT23" s="377"/>
      <c r="BU23" s="377"/>
      <c r="BV23" s="377"/>
      <c r="BW23" s="377"/>
      <c r="BX23" s="377"/>
      <c r="BY23" s="377"/>
      <c r="BZ23" s="377"/>
      <c r="CA23" s="377"/>
      <c r="CB23" s="377"/>
      <c r="CC23" s="377"/>
      <c r="CD23" s="377"/>
      <c r="CE23" s="377"/>
      <c r="CF23" s="377"/>
      <c r="CG23" s="377"/>
      <c r="CH23" s="377"/>
      <c r="CI23" s="377"/>
      <c r="CJ23" s="377"/>
      <c r="CK23" s="377"/>
      <c r="CL23" s="377"/>
      <c r="CM23" s="377"/>
      <c r="CN23" s="377"/>
      <c r="CO23" s="377"/>
      <c r="CP23" s="377"/>
      <c r="CQ23" s="377"/>
      <c r="CR23" s="377"/>
      <c r="CS23" s="377"/>
      <c r="CT23" s="377"/>
    </row>
    <row r="24" spans="1:98" ht="15" customHeight="1">
      <c r="A24" s="845"/>
      <c r="B24" s="469">
        <f t="shared" si="7"/>
        <v>46248</v>
      </c>
      <c r="C24" s="574" t="s">
        <v>272</v>
      </c>
      <c r="D24" s="441">
        <f t="shared" ref="D24:D25" si="8">SUM(E24:R24)</f>
        <v>0</v>
      </c>
      <c r="E24" s="515">
        <v>0</v>
      </c>
      <c r="F24" s="515">
        <v>0</v>
      </c>
      <c r="G24" s="515">
        <v>0</v>
      </c>
      <c r="H24" s="515">
        <v>0</v>
      </c>
      <c r="I24" s="515">
        <v>0</v>
      </c>
      <c r="J24" s="515">
        <v>0</v>
      </c>
      <c r="K24" s="515">
        <v>0</v>
      </c>
      <c r="L24" s="515">
        <v>0</v>
      </c>
      <c r="M24" s="515">
        <v>0</v>
      </c>
      <c r="N24" s="515">
        <v>0</v>
      </c>
      <c r="O24" s="515">
        <v>0</v>
      </c>
      <c r="P24" s="515">
        <v>0</v>
      </c>
      <c r="Q24" s="515">
        <v>0</v>
      </c>
      <c r="R24" s="516">
        <v>0</v>
      </c>
      <c r="S24" s="377"/>
      <c r="T24" s="377"/>
      <c r="U24" s="377"/>
      <c r="V24" s="377"/>
      <c r="W24" s="377"/>
      <c r="X24" s="377"/>
      <c r="Y24" s="377"/>
      <c r="Z24" s="377"/>
      <c r="AA24" s="377"/>
      <c r="AB24" s="377"/>
      <c r="AC24" s="377"/>
      <c r="AD24" s="377"/>
      <c r="AE24" s="377"/>
      <c r="AF24" s="377"/>
      <c r="AG24" s="377"/>
      <c r="AH24" s="377"/>
      <c r="AI24" s="377"/>
      <c r="AJ24" s="377"/>
      <c r="AK24" s="377"/>
      <c r="AL24" s="377"/>
      <c r="AM24" s="377"/>
      <c r="AN24" s="377"/>
      <c r="AO24" s="377"/>
      <c r="AP24" s="377"/>
      <c r="AQ24" s="377"/>
      <c r="AR24" s="377"/>
      <c r="AS24" s="377"/>
      <c r="AT24" s="377"/>
      <c r="AU24" s="377"/>
      <c r="AV24" s="377"/>
      <c r="AW24" s="377"/>
      <c r="AX24" s="377"/>
      <c r="AY24" s="377"/>
      <c r="AZ24" s="377"/>
      <c r="BA24" s="377"/>
      <c r="BB24" s="377"/>
      <c r="BC24" s="377"/>
      <c r="BD24" s="377"/>
      <c r="BE24" s="377"/>
      <c r="BF24" s="377"/>
      <c r="BG24" s="377"/>
      <c r="BH24" s="377"/>
      <c r="BI24" s="377"/>
      <c r="BJ24" s="377"/>
      <c r="BK24" s="377"/>
      <c r="BL24" s="377"/>
      <c r="BM24" s="377"/>
      <c r="BN24" s="377"/>
      <c r="BO24" s="377"/>
      <c r="BP24" s="377"/>
      <c r="BQ24" s="377"/>
      <c r="BR24" s="377"/>
      <c r="BS24" s="377"/>
      <c r="BT24" s="377"/>
      <c r="BU24" s="377"/>
      <c r="BV24" s="377"/>
      <c r="BW24" s="377"/>
      <c r="BX24" s="377"/>
      <c r="BY24" s="377"/>
      <c r="BZ24" s="377"/>
      <c r="CA24" s="377"/>
      <c r="CB24" s="377"/>
      <c r="CC24" s="377"/>
      <c r="CD24" s="377"/>
      <c r="CE24" s="377"/>
      <c r="CF24" s="377"/>
      <c r="CG24" s="377"/>
      <c r="CH24" s="377"/>
      <c r="CI24" s="377"/>
      <c r="CJ24" s="377"/>
      <c r="CK24" s="377"/>
      <c r="CL24" s="377"/>
      <c r="CM24" s="377"/>
      <c r="CN24" s="377"/>
      <c r="CO24" s="377"/>
      <c r="CP24" s="377"/>
      <c r="CQ24" s="377"/>
      <c r="CR24" s="377"/>
      <c r="CS24" s="377"/>
      <c r="CT24" s="377"/>
    </row>
    <row r="25" spans="1:98" ht="15" customHeight="1">
      <c r="A25" s="845"/>
      <c r="B25" s="469">
        <f t="shared" si="7"/>
        <v>46249</v>
      </c>
      <c r="C25" s="574" t="s">
        <v>266</v>
      </c>
      <c r="D25" s="441">
        <f t="shared" si="8"/>
        <v>0</v>
      </c>
      <c r="E25" s="515">
        <v>0</v>
      </c>
      <c r="F25" s="515">
        <v>0</v>
      </c>
      <c r="G25" s="515">
        <v>0</v>
      </c>
      <c r="H25" s="515">
        <v>0</v>
      </c>
      <c r="I25" s="515">
        <v>0</v>
      </c>
      <c r="J25" s="515">
        <v>0</v>
      </c>
      <c r="K25" s="515">
        <v>0</v>
      </c>
      <c r="L25" s="515">
        <v>0</v>
      </c>
      <c r="M25" s="515">
        <v>0</v>
      </c>
      <c r="N25" s="515">
        <v>0</v>
      </c>
      <c r="O25" s="515">
        <v>0</v>
      </c>
      <c r="P25" s="515">
        <v>0</v>
      </c>
      <c r="Q25" s="515">
        <v>0</v>
      </c>
      <c r="R25" s="516">
        <v>0</v>
      </c>
      <c r="S25" s="377"/>
      <c r="T25" s="377"/>
      <c r="U25" s="377"/>
      <c r="V25" s="377"/>
      <c r="W25" s="377"/>
      <c r="X25" s="377"/>
      <c r="Y25" s="377"/>
      <c r="Z25" s="377"/>
      <c r="AA25" s="377"/>
      <c r="AB25" s="377"/>
      <c r="AC25" s="377"/>
      <c r="AD25" s="377"/>
      <c r="AE25" s="377"/>
      <c r="AF25" s="377"/>
      <c r="AG25" s="377"/>
      <c r="AH25" s="377"/>
      <c r="AI25" s="377"/>
      <c r="AJ25" s="377"/>
      <c r="AK25" s="377"/>
      <c r="AL25" s="377"/>
      <c r="AM25" s="377"/>
      <c r="AN25" s="377"/>
      <c r="AO25" s="377"/>
      <c r="AP25" s="377"/>
      <c r="AQ25" s="377"/>
      <c r="AR25" s="377"/>
      <c r="AS25" s="377"/>
      <c r="AT25" s="377"/>
      <c r="AU25" s="377"/>
      <c r="AV25" s="377"/>
      <c r="AW25" s="377"/>
      <c r="AX25" s="377"/>
      <c r="AY25" s="377"/>
      <c r="AZ25" s="377"/>
      <c r="BA25" s="377"/>
      <c r="BB25" s="377"/>
      <c r="BC25" s="377"/>
      <c r="BD25" s="377"/>
      <c r="BE25" s="377"/>
      <c r="BF25" s="377"/>
      <c r="BG25" s="377"/>
      <c r="BH25" s="377"/>
      <c r="BI25" s="377"/>
      <c r="BJ25" s="377"/>
      <c r="BK25" s="377"/>
      <c r="BL25" s="377"/>
      <c r="BM25" s="377"/>
      <c r="BN25" s="377"/>
      <c r="BO25" s="377"/>
      <c r="BP25" s="377"/>
      <c r="BQ25" s="377"/>
      <c r="BR25" s="377"/>
      <c r="BS25" s="377"/>
      <c r="BT25" s="377"/>
      <c r="BU25" s="377"/>
      <c r="BV25" s="377"/>
      <c r="BW25" s="377"/>
      <c r="BX25" s="377"/>
      <c r="BY25" s="377"/>
      <c r="BZ25" s="377"/>
      <c r="CA25" s="377"/>
      <c r="CB25" s="377"/>
      <c r="CC25" s="377"/>
      <c r="CD25" s="377"/>
      <c r="CE25" s="377"/>
      <c r="CF25" s="377"/>
      <c r="CG25" s="377"/>
      <c r="CH25" s="377"/>
      <c r="CI25" s="377"/>
      <c r="CJ25" s="377"/>
      <c r="CK25" s="377"/>
      <c r="CL25" s="377"/>
      <c r="CM25" s="377"/>
      <c r="CN25" s="377"/>
      <c r="CO25" s="377"/>
      <c r="CP25" s="377"/>
      <c r="CQ25" s="377"/>
      <c r="CR25" s="377"/>
      <c r="CS25" s="377"/>
      <c r="CT25" s="377"/>
    </row>
    <row r="26" spans="1:98" ht="15" customHeight="1">
      <c r="A26" s="846"/>
      <c r="B26" s="472" t="s">
        <v>18</v>
      </c>
      <c r="C26" s="504"/>
      <c r="D26" s="444">
        <f t="shared" ref="D26:R26" si="9">SUM(D19:D25)</f>
        <v>0</v>
      </c>
      <c r="E26" s="444">
        <f t="shared" si="9"/>
        <v>0</v>
      </c>
      <c r="F26" s="444">
        <f t="shared" si="9"/>
        <v>0</v>
      </c>
      <c r="G26" s="444">
        <f t="shared" si="9"/>
        <v>0</v>
      </c>
      <c r="H26" s="444">
        <f t="shared" si="9"/>
        <v>0</v>
      </c>
      <c r="I26" s="444">
        <f t="shared" si="9"/>
        <v>0</v>
      </c>
      <c r="J26" s="444">
        <f t="shared" si="9"/>
        <v>0</v>
      </c>
      <c r="K26" s="444">
        <f t="shared" si="9"/>
        <v>0</v>
      </c>
      <c r="L26" s="444">
        <f t="shared" si="9"/>
        <v>0</v>
      </c>
      <c r="M26" s="444">
        <f t="shared" si="9"/>
        <v>0</v>
      </c>
      <c r="N26" s="444">
        <f t="shared" si="9"/>
        <v>0</v>
      </c>
      <c r="O26" s="444">
        <f t="shared" si="9"/>
        <v>0</v>
      </c>
      <c r="P26" s="444">
        <f t="shared" si="9"/>
        <v>0</v>
      </c>
      <c r="Q26" s="444">
        <f t="shared" si="9"/>
        <v>0</v>
      </c>
      <c r="R26" s="444">
        <f t="shared" si="9"/>
        <v>0</v>
      </c>
      <c r="S26" s="377"/>
      <c r="T26" s="377"/>
      <c r="U26" s="377"/>
      <c r="V26" s="377"/>
      <c r="W26" s="377"/>
      <c r="X26" s="377"/>
      <c r="Y26" s="377"/>
      <c r="Z26" s="377"/>
      <c r="AA26" s="377"/>
      <c r="AB26" s="377"/>
      <c r="AC26" s="377"/>
      <c r="AD26" s="377"/>
      <c r="AE26" s="377"/>
      <c r="AF26" s="377"/>
      <c r="AG26" s="377"/>
      <c r="AH26" s="377"/>
      <c r="AI26" s="377"/>
      <c r="AJ26" s="377"/>
      <c r="AK26" s="377"/>
      <c r="AL26" s="377"/>
      <c r="AM26" s="377"/>
      <c r="AN26" s="377"/>
      <c r="AO26" s="377"/>
      <c r="AP26" s="377"/>
      <c r="AQ26" s="377"/>
      <c r="AR26" s="377"/>
      <c r="AS26" s="377"/>
      <c r="AT26" s="377"/>
      <c r="AU26" s="377"/>
      <c r="AV26" s="377"/>
      <c r="AW26" s="377"/>
      <c r="AX26" s="377"/>
      <c r="AY26" s="377"/>
      <c r="AZ26" s="377"/>
      <c r="BA26" s="377"/>
      <c r="BB26" s="377"/>
      <c r="BC26" s="377"/>
      <c r="BD26" s="377"/>
      <c r="BE26" s="377"/>
      <c r="BF26" s="377"/>
      <c r="BG26" s="377"/>
      <c r="BH26" s="377"/>
      <c r="BI26" s="377"/>
      <c r="BJ26" s="377"/>
      <c r="BK26" s="377"/>
      <c r="BL26" s="377"/>
      <c r="BM26" s="377"/>
      <c r="BN26" s="377"/>
      <c r="BO26" s="377"/>
      <c r="BP26" s="377"/>
      <c r="BQ26" s="377"/>
      <c r="BR26" s="377"/>
      <c r="BS26" s="377"/>
      <c r="BT26" s="377"/>
      <c r="BU26" s="377"/>
      <c r="BV26" s="377"/>
      <c r="BW26" s="377"/>
      <c r="BX26" s="377"/>
      <c r="BY26" s="377"/>
      <c r="BZ26" s="377"/>
      <c r="CA26" s="377"/>
      <c r="CB26" s="377"/>
      <c r="CC26" s="377"/>
      <c r="CD26" s="377"/>
      <c r="CE26" s="377"/>
      <c r="CF26" s="377"/>
      <c r="CG26" s="377"/>
      <c r="CH26" s="377"/>
      <c r="CI26" s="377"/>
      <c r="CJ26" s="377"/>
      <c r="CK26" s="377"/>
      <c r="CL26" s="377"/>
      <c r="CM26" s="377"/>
      <c r="CN26" s="377"/>
      <c r="CO26" s="377"/>
      <c r="CP26" s="377"/>
      <c r="CQ26" s="377"/>
      <c r="CR26" s="377"/>
      <c r="CS26" s="377"/>
      <c r="CT26" s="377"/>
    </row>
    <row r="27" spans="1:98" s="404" customFormat="1" ht="15" customHeight="1">
      <c r="A27" s="562"/>
      <c r="B27" s="469"/>
      <c r="C27" s="415"/>
      <c r="D27" s="501"/>
      <c r="E27" s="502"/>
      <c r="F27" s="502"/>
      <c r="G27" s="502"/>
      <c r="H27" s="502"/>
      <c r="I27" s="502"/>
      <c r="J27" s="502"/>
      <c r="K27" s="502"/>
      <c r="L27" s="502"/>
      <c r="M27" s="502"/>
      <c r="N27" s="502"/>
      <c r="O27" s="502"/>
      <c r="P27" s="502"/>
      <c r="Q27" s="502"/>
      <c r="R27" s="513"/>
    </row>
    <row r="28" spans="1:98" s="404" customFormat="1" ht="15" customHeight="1">
      <c r="A28" s="844">
        <f>WEEKNUM(B33)</f>
        <v>34</v>
      </c>
      <c r="B28" s="466">
        <f>B25+1</f>
        <v>46250</v>
      </c>
      <c r="C28" s="504" t="s">
        <v>267</v>
      </c>
      <c r="D28" s="505">
        <f t="shared" ref="D28:D31" si="10">SUM(E28:R28)</f>
        <v>0</v>
      </c>
      <c r="E28" s="506">
        <v>0</v>
      </c>
      <c r="F28" s="506">
        <v>0</v>
      </c>
      <c r="G28" s="506">
        <v>0</v>
      </c>
      <c r="H28" s="506">
        <v>0</v>
      </c>
      <c r="I28" s="506">
        <v>0</v>
      </c>
      <c r="J28" s="506">
        <v>0</v>
      </c>
      <c r="K28" s="506">
        <v>0</v>
      </c>
      <c r="L28" s="506">
        <v>0</v>
      </c>
      <c r="M28" s="506">
        <v>0</v>
      </c>
      <c r="N28" s="506">
        <v>0</v>
      </c>
      <c r="O28" s="506">
        <v>0</v>
      </c>
      <c r="P28" s="506">
        <v>0</v>
      </c>
      <c r="Q28" s="506">
        <v>0</v>
      </c>
      <c r="R28" s="513">
        <v>0</v>
      </c>
    </row>
    <row r="29" spans="1:98" ht="15" customHeight="1">
      <c r="A29" s="845"/>
      <c r="B29" s="466">
        <f t="shared" ref="B29:B34" si="11">B28+1</f>
        <v>46251</v>
      </c>
      <c r="C29" s="504" t="s">
        <v>268</v>
      </c>
      <c r="D29" s="505">
        <f t="shared" si="10"/>
        <v>0</v>
      </c>
      <c r="E29" s="506">
        <v>0</v>
      </c>
      <c r="F29" s="506">
        <v>0</v>
      </c>
      <c r="G29" s="506">
        <v>0</v>
      </c>
      <c r="H29" s="506">
        <v>0</v>
      </c>
      <c r="I29" s="506">
        <v>0</v>
      </c>
      <c r="J29" s="506">
        <v>0</v>
      </c>
      <c r="K29" s="506">
        <v>0</v>
      </c>
      <c r="L29" s="506">
        <v>0</v>
      </c>
      <c r="M29" s="506">
        <v>0</v>
      </c>
      <c r="N29" s="506">
        <v>0</v>
      </c>
      <c r="O29" s="506">
        <v>0</v>
      </c>
      <c r="P29" s="506">
        <v>0</v>
      </c>
      <c r="Q29" s="506">
        <v>0</v>
      </c>
      <c r="R29" s="513">
        <v>0</v>
      </c>
      <c r="S29" s="377"/>
      <c r="T29" s="377"/>
      <c r="U29" s="377"/>
      <c r="V29" s="377"/>
      <c r="W29" s="377"/>
      <c r="X29" s="377"/>
      <c r="Y29" s="377"/>
      <c r="Z29" s="377"/>
      <c r="AA29" s="377"/>
      <c r="AB29" s="377"/>
      <c r="AC29" s="377"/>
      <c r="AD29" s="377"/>
      <c r="AE29" s="377"/>
      <c r="AF29" s="377"/>
      <c r="AG29" s="377"/>
      <c r="AH29" s="377"/>
      <c r="AI29" s="377"/>
      <c r="AJ29" s="377"/>
      <c r="AK29" s="377"/>
      <c r="AL29" s="377"/>
      <c r="AM29" s="377"/>
      <c r="AN29" s="377"/>
      <c r="AO29" s="377"/>
      <c r="AP29" s="377"/>
      <c r="AQ29" s="377"/>
      <c r="AR29" s="377"/>
      <c r="AS29" s="377"/>
      <c r="AT29" s="377"/>
      <c r="AU29" s="377"/>
      <c r="AV29" s="377"/>
      <c r="AW29" s="377"/>
      <c r="AX29" s="377"/>
      <c r="AY29" s="377"/>
      <c r="AZ29" s="377"/>
      <c r="BA29" s="377"/>
      <c r="BB29" s="377"/>
      <c r="BC29" s="377"/>
      <c r="BD29" s="377"/>
      <c r="BE29" s="377"/>
      <c r="BF29" s="377"/>
      <c r="BG29" s="377"/>
      <c r="BH29" s="377"/>
      <c r="BI29" s="377"/>
      <c r="BJ29" s="377"/>
      <c r="BK29" s="377"/>
      <c r="BL29" s="377"/>
      <c r="BM29" s="377"/>
      <c r="BN29" s="377"/>
      <c r="BO29" s="377"/>
      <c r="BP29" s="377"/>
      <c r="BQ29" s="377"/>
      <c r="BR29" s="377"/>
      <c r="BS29" s="377"/>
      <c r="BT29" s="377"/>
      <c r="BU29" s="377"/>
      <c r="BV29" s="377"/>
      <c r="BW29" s="377"/>
      <c r="BX29" s="377"/>
      <c r="BY29" s="377"/>
      <c r="BZ29" s="377"/>
      <c r="CA29" s="377"/>
      <c r="CB29" s="377"/>
      <c r="CC29" s="377"/>
      <c r="CD29" s="377"/>
      <c r="CE29" s="377"/>
      <c r="CF29" s="377"/>
      <c r="CG29" s="377"/>
      <c r="CH29" s="377"/>
      <c r="CI29" s="377"/>
      <c r="CJ29" s="377"/>
      <c r="CK29" s="377"/>
      <c r="CL29" s="377"/>
      <c r="CM29" s="377"/>
      <c r="CN29" s="377"/>
      <c r="CO29" s="377"/>
      <c r="CP29" s="377"/>
      <c r="CQ29" s="377"/>
      <c r="CR29" s="377"/>
      <c r="CS29" s="377"/>
      <c r="CT29" s="377"/>
    </row>
    <row r="30" spans="1:98" ht="15" customHeight="1">
      <c r="A30" s="845"/>
      <c r="B30" s="466">
        <f t="shared" si="11"/>
        <v>46252</v>
      </c>
      <c r="C30" s="504" t="s">
        <v>269</v>
      </c>
      <c r="D30" s="505">
        <f t="shared" si="10"/>
        <v>0</v>
      </c>
      <c r="E30" s="506">
        <v>0</v>
      </c>
      <c r="F30" s="506">
        <v>0</v>
      </c>
      <c r="G30" s="506">
        <v>0</v>
      </c>
      <c r="H30" s="506">
        <v>0</v>
      </c>
      <c r="I30" s="506">
        <v>0</v>
      </c>
      <c r="J30" s="506">
        <v>0</v>
      </c>
      <c r="K30" s="506">
        <v>0</v>
      </c>
      <c r="L30" s="506">
        <v>0</v>
      </c>
      <c r="M30" s="506">
        <v>0</v>
      </c>
      <c r="N30" s="506">
        <v>0</v>
      </c>
      <c r="O30" s="506">
        <v>0</v>
      </c>
      <c r="P30" s="506">
        <v>0</v>
      </c>
      <c r="Q30" s="506">
        <v>0</v>
      </c>
      <c r="R30" s="513">
        <v>0</v>
      </c>
      <c r="S30" s="377"/>
      <c r="T30" s="377"/>
      <c r="U30" s="377"/>
      <c r="V30" s="377"/>
      <c r="W30" s="377"/>
      <c r="X30" s="377"/>
      <c r="Y30" s="377"/>
      <c r="Z30" s="377"/>
      <c r="AA30" s="377"/>
      <c r="AB30" s="377"/>
      <c r="AC30" s="377"/>
      <c r="AD30" s="377"/>
      <c r="AE30" s="377"/>
      <c r="AF30" s="377"/>
      <c r="AG30" s="377"/>
      <c r="AH30" s="377"/>
      <c r="AI30" s="377"/>
      <c r="AJ30" s="377"/>
      <c r="AK30" s="377"/>
      <c r="AL30" s="377"/>
      <c r="AM30" s="377"/>
      <c r="AN30" s="377"/>
      <c r="AO30" s="377"/>
      <c r="AP30" s="377"/>
      <c r="AQ30" s="377"/>
      <c r="AR30" s="377"/>
      <c r="AS30" s="377"/>
      <c r="AT30" s="377"/>
      <c r="AU30" s="377"/>
      <c r="AV30" s="377"/>
      <c r="AW30" s="377"/>
      <c r="AX30" s="377"/>
      <c r="AY30" s="377"/>
      <c r="AZ30" s="377"/>
      <c r="BA30" s="377"/>
      <c r="BB30" s="377"/>
      <c r="BC30" s="377"/>
      <c r="BD30" s="377"/>
      <c r="BE30" s="377"/>
      <c r="BF30" s="377"/>
      <c r="BG30" s="377"/>
      <c r="BH30" s="377"/>
      <c r="BI30" s="377"/>
      <c r="BJ30" s="377"/>
      <c r="BK30" s="377"/>
      <c r="BL30" s="377"/>
      <c r="BM30" s="377"/>
      <c r="BN30" s="377"/>
      <c r="BO30" s="377"/>
      <c r="BP30" s="377"/>
      <c r="BQ30" s="377"/>
      <c r="BR30" s="377"/>
      <c r="BS30" s="377"/>
      <c r="BT30" s="377"/>
      <c r="BU30" s="377"/>
      <c r="BV30" s="377"/>
      <c r="BW30" s="377"/>
      <c r="BX30" s="377"/>
      <c r="BY30" s="377"/>
      <c r="BZ30" s="377"/>
      <c r="CA30" s="377"/>
      <c r="CB30" s="377"/>
      <c r="CC30" s="377"/>
      <c r="CD30" s="377"/>
      <c r="CE30" s="377"/>
      <c r="CF30" s="377"/>
      <c r="CG30" s="377"/>
      <c r="CH30" s="377"/>
      <c r="CI30" s="377"/>
      <c r="CJ30" s="377"/>
      <c r="CK30" s="377"/>
      <c r="CL30" s="377"/>
      <c r="CM30" s="377"/>
      <c r="CN30" s="377"/>
      <c r="CO30" s="377"/>
      <c r="CP30" s="377"/>
      <c r="CQ30" s="377"/>
      <c r="CR30" s="377"/>
      <c r="CS30" s="377"/>
      <c r="CT30" s="377"/>
    </row>
    <row r="31" spans="1:98" ht="15" customHeight="1">
      <c r="A31" s="845"/>
      <c r="B31" s="466">
        <f t="shared" si="11"/>
        <v>46253</v>
      </c>
      <c r="C31" s="504" t="s">
        <v>270</v>
      </c>
      <c r="D31" s="505">
        <f t="shared" si="10"/>
        <v>0</v>
      </c>
      <c r="E31" s="506">
        <v>0</v>
      </c>
      <c r="F31" s="506">
        <v>0</v>
      </c>
      <c r="G31" s="506">
        <v>0</v>
      </c>
      <c r="H31" s="506">
        <v>0</v>
      </c>
      <c r="I31" s="506">
        <v>0</v>
      </c>
      <c r="J31" s="506">
        <v>0</v>
      </c>
      <c r="K31" s="506">
        <v>0</v>
      </c>
      <c r="L31" s="506">
        <v>0</v>
      </c>
      <c r="M31" s="506">
        <v>0</v>
      </c>
      <c r="N31" s="506">
        <v>0</v>
      </c>
      <c r="O31" s="506">
        <v>0</v>
      </c>
      <c r="P31" s="506">
        <v>0</v>
      </c>
      <c r="Q31" s="506">
        <v>0</v>
      </c>
      <c r="R31" s="513">
        <v>0</v>
      </c>
      <c r="S31" s="377"/>
      <c r="T31" s="377"/>
      <c r="U31" s="377"/>
      <c r="V31" s="377"/>
      <c r="W31" s="377"/>
      <c r="X31" s="377"/>
      <c r="Y31" s="377"/>
      <c r="Z31" s="377"/>
      <c r="AA31" s="377"/>
      <c r="AB31" s="377"/>
      <c r="AC31" s="377"/>
      <c r="AD31" s="377"/>
      <c r="AE31" s="377"/>
      <c r="AF31" s="377"/>
      <c r="AG31" s="377"/>
      <c r="AH31" s="377"/>
      <c r="AI31" s="377"/>
      <c r="AJ31" s="377"/>
      <c r="AK31" s="377"/>
      <c r="AL31" s="377"/>
      <c r="AM31" s="377"/>
      <c r="AN31" s="377"/>
      <c r="AO31" s="377"/>
      <c r="AP31" s="377"/>
      <c r="AQ31" s="377"/>
      <c r="AR31" s="377"/>
      <c r="AS31" s="377"/>
      <c r="AT31" s="377"/>
      <c r="AU31" s="377"/>
      <c r="AV31" s="377"/>
      <c r="AW31" s="377"/>
      <c r="AX31" s="377"/>
      <c r="AY31" s="377"/>
      <c r="AZ31" s="377"/>
      <c r="BA31" s="377"/>
      <c r="BB31" s="377"/>
      <c r="BC31" s="377"/>
      <c r="BD31" s="377"/>
      <c r="BE31" s="377"/>
      <c r="BF31" s="377"/>
      <c r="BG31" s="377"/>
      <c r="BH31" s="377"/>
      <c r="BI31" s="377"/>
      <c r="BJ31" s="377"/>
      <c r="BK31" s="377"/>
      <c r="BL31" s="377"/>
      <c r="BM31" s="377"/>
      <c r="BN31" s="377"/>
      <c r="BO31" s="377"/>
      <c r="BP31" s="377"/>
      <c r="BQ31" s="377"/>
      <c r="BR31" s="377"/>
      <c r="BS31" s="377"/>
      <c r="BT31" s="377"/>
      <c r="BU31" s="377"/>
      <c r="BV31" s="377"/>
      <c r="BW31" s="377"/>
      <c r="BX31" s="377"/>
      <c r="BY31" s="377"/>
      <c r="BZ31" s="377"/>
      <c r="CA31" s="377"/>
      <c r="CB31" s="377"/>
      <c r="CC31" s="377"/>
      <c r="CD31" s="377"/>
      <c r="CE31" s="377"/>
      <c r="CF31" s="377"/>
      <c r="CG31" s="377"/>
      <c r="CH31" s="377"/>
      <c r="CI31" s="377"/>
      <c r="CJ31" s="377"/>
      <c r="CK31" s="377"/>
      <c r="CL31" s="377"/>
      <c r="CM31" s="377"/>
      <c r="CN31" s="377"/>
      <c r="CO31" s="377"/>
      <c r="CP31" s="377"/>
      <c r="CQ31" s="377"/>
      <c r="CR31" s="377"/>
      <c r="CS31" s="377"/>
      <c r="CT31" s="377"/>
    </row>
    <row r="32" spans="1:98" ht="15" customHeight="1">
      <c r="A32" s="845"/>
      <c r="B32" s="466">
        <f t="shared" si="11"/>
        <v>46254</v>
      </c>
      <c r="C32" s="504" t="s">
        <v>271</v>
      </c>
      <c r="D32" s="505">
        <f>SUM(E32:R32)</f>
        <v>0</v>
      </c>
      <c r="E32" s="506">
        <v>0</v>
      </c>
      <c r="F32" s="506">
        <v>0</v>
      </c>
      <c r="G32" s="506">
        <v>0</v>
      </c>
      <c r="H32" s="506">
        <v>0</v>
      </c>
      <c r="I32" s="506">
        <v>0</v>
      </c>
      <c r="J32" s="506">
        <v>0</v>
      </c>
      <c r="K32" s="506">
        <v>0</v>
      </c>
      <c r="L32" s="506">
        <v>0</v>
      </c>
      <c r="M32" s="506">
        <v>0</v>
      </c>
      <c r="N32" s="506">
        <v>0</v>
      </c>
      <c r="O32" s="506">
        <v>0</v>
      </c>
      <c r="P32" s="506">
        <v>0</v>
      </c>
      <c r="Q32" s="506">
        <v>0</v>
      </c>
      <c r="R32" s="513">
        <v>0</v>
      </c>
      <c r="S32" s="377"/>
      <c r="T32" s="377"/>
      <c r="U32" s="377"/>
      <c r="V32" s="377"/>
      <c r="W32" s="377"/>
      <c r="X32" s="377"/>
      <c r="Y32" s="377"/>
      <c r="Z32" s="377"/>
      <c r="AA32" s="377"/>
      <c r="AB32" s="377"/>
      <c r="AC32" s="377"/>
      <c r="AD32" s="377"/>
      <c r="AE32" s="377"/>
      <c r="AF32" s="377"/>
      <c r="AG32" s="377"/>
      <c r="AH32" s="377"/>
      <c r="AI32" s="377"/>
      <c r="AJ32" s="377"/>
      <c r="AK32" s="377"/>
      <c r="AL32" s="377"/>
      <c r="AM32" s="377"/>
      <c r="AN32" s="377"/>
      <c r="AO32" s="377"/>
      <c r="AP32" s="377"/>
      <c r="AQ32" s="377"/>
      <c r="AR32" s="377"/>
      <c r="AS32" s="377"/>
      <c r="AT32" s="377"/>
      <c r="AU32" s="377"/>
      <c r="AV32" s="377"/>
      <c r="AW32" s="377"/>
      <c r="AX32" s="377"/>
      <c r="AY32" s="377"/>
      <c r="AZ32" s="377"/>
      <c r="BA32" s="377"/>
      <c r="BB32" s="377"/>
      <c r="BC32" s="377"/>
      <c r="BD32" s="377"/>
      <c r="BE32" s="377"/>
      <c r="BF32" s="377"/>
      <c r="BG32" s="377"/>
      <c r="BH32" s="377"/>
      <c r="BI32" s="377"/>
      <c r="BJ32" s="377"/>
      <c r="BK32" s="377"/>
      <c r="BL32" s="377"/>
      <c r="BM32" s="377"/>
      <c r="BN32" s="377"/>
      <c r="BO32" s="377"/>
      <c r="BP32" s="377"/>
      <c r="BQ32" s="377"/>
      <c r="BR32" s="377"/>
      <c r="BS32" s="377"/>
      <c r="BT32" s="377"/>
      <c r="BU32" s="377"/>
      <c r="BV32" s="377"/>
      <c r="BW32" s="377"/>
      <c r="BX32" s="377"/>
      <c r="BY32" s="377"/>
      <c r="BZ32" s="377"/>
      <c r="CA32" s="377"/>
      <c r="CB32" s="377"/>
      <c r="CC32" s="377"/>
      <c r="CD32" s="377"/>
      <c r="CE32" s="377"/>
      <c r="CF32" s="377"/>
      <c r="CG32" s="377"/>
      <c r="CH32" s="377"/>
      <c r="CI32" s="377"/>
      <c r="CJ32" s="377"/>
      <c r="CK32" s="377"/>
      <c r="CL32" s="377"/>
      <c r="CM32" s="377"/>
      <c r="CN32" s="377"/>
      <c r="CO32" s="377"/>
      <c r="CP32" s="377"/>
      <c r="CQ32" s="377"/>
      <c r="CR32" s="377"/>
      <c r="CS32" s="377"/>
      <c r="CT32" s="377"/>
    </row>
    <row r="33" spans="1:98" ht="15" customHeight="1">
      <c r="A33" s="845"/>
      <c r="B33" s="469">
        <f t="shared" si="11"/>
        <v>46255</v>
      </c>
      <c r="C33" s="574" t="s">
        <v>272</v>
      </c>
      <c r="D33" s="441">
        <f t="shared" ref="D33:D34" si="12">SUM(E33:R33)</f>
        <v>0</v>
      </c>
      <c r="E33" s="515">
        <v>0</v>
      </c>
      <c r="F33" s="515">
        <v>0</v>
      </c>
      <c r="G33" s="515">
        <v>0</v>
      </c>
      <c r="H33" s="515">
        <v>0</v>
      </c>
      <c r="I33" s="515">
        <v>0</v>
      </c>
      <c r="J33" s="515">
        <v>0</v>
      </c>
      <c r="K33" s="515">
        <v>0</v>
      </c>
      <c r="L33" s="515">
        <v>0</v>
      </c>
      <c r="M33" s="515">
        <v>0</v>
      </c>
      <c r="N33" s="515">
        <v>0</v>
      </c>
      <c r="O33" s="515">
        <v>0</v>
      </c>
      <c r="P33" s="515">
        <v>0</v>
      </c>
      <c r="Q33" s="515">
        <v>0</v>
      </c>
      <c r="R33" s="516">
        <v>0</v>
      </c>
      <c r="S33" s="377"/>
      <c r="T33" s="377"/>
      <c r="U33" s="377"/>
      <c r="V33" s="377"/>
      <c r="W33" s="377"/>
      <c r="X33" s="377"/>
      <c r="Y33" s="377"/>
      <c r="Z33" s="377"/>
      <c r="AA33" s="377"/>
      <c r="AB33" s="377"/>
      <c r="AC33" s="377"/>
      <c r="AD33" s="377"/>
      <c r="AE33" s="377"/>
      <c r="AF33" s="377"/>
      <c r="AG33" s="377"/>
      <c r="AH33" s="377"/>
      <c r="AI33" s="377"/>
      <c r="AJ33" s="377"/>
      <c r="AK33" s="377"/>
      <c r="AL33" s="377"/>
      <c r="AM33" s="377"/>
      <c r="AN33" s="377"/>
      <c r="AO33" s="377"/>
      <c r="AP33" s="377"/>
      <c r="AQ33" s="377"/>
      <c r="AR33" s="377"/>
      <c r="AS33" s="377"/>
      <c r="AT33" s="377"/>
      <c r="AU33" s="377"/>
      <c r="AV33" s="377"/>
      <c r="AW33" s="377"/>
      <c r="AX33" s="377"/>
      <c r="AY33" s="377"/>
      <c r="AZ33" s="377"/>
      <c r="BA33" s="377"/>
      <c r="BB33" s="377"/>
      <c r="BC33" s="377"/>
      <c r="BD33" s="377"/>
      <c r="BE33" s="377"/>
      <c r="BF33" s="377"/>
      <c r="BG33" s="377"/>
      <c r="BH33" s="377"/>
      <c r="BI33" s="377"/>
      <c r="BJ33" s="377"/>
      <c r="BK33" s="377"/>
      <c r="BL33" s="377"/>
      <c r="BM33" s="377"/>
      <c r="BN33" s="377"/>
      <c r="BO33" s="377"/>
      <c r="BP33" s="377"/>
      <c r="BQ33" s="377"/>
      <c r="BR33" s="377"/>
      <c r="BS33" s="377"/>
      <c r="BT33" s="377"/>
      <c r="BU33" s="377"/>
      <c r="BV33" s="377"/>
      <c r="BW33" s="377"/>
      <c r="BX33" s="377"/>
      <c r="BY33" s="377"/>
      <c r="BZ33" s="377"/>
      <c r="CA33" s="377"/>
      <c r="CB33" s="377"/>
      <c r="CC33" s="377"/>
      <c r="CD33" s="377"/>
      <c r="CE33" s="377"/>
      <c r="CF33" s="377"/>
      <c r="CG33" s="377"/>
      <c r="CH33" s="377"/>
      <c r="CI33" s="377"/>
      <c r="CJ33" s="377"/>
      <c r="CK33" s="377"/>
      <c r="CL33" s="377"/>
      <c r="CM33" s="377"/>
      <c r="CN33" s="377"/>
      <c r="CO33" s="377"/>
      <c r="CP33" s="377"/>
      <c r="CQ33" s="377"/>
      <c r="CR33" s="377"/>
      <c r="CS33" s="377"/>
      <c r="CT33" s="377"/>
    </row>
    <row r="34" spans="1:98" ht="15" customHeight="1">
      <c r="A34" s="845"/>
      <c r="B34" s="469">
        <f t="shared" si="11"/>
        <v>46256</v>
      </c>
      <c r="C34" s="574" t="s">
        <v>266</v>
      </c>
      <c r="D34" s="441">
        <f t="shared" si="12"/>
        <v>0</v>
      </c>
      <c r="E34" s="515">
        <v>0</v>
      </c>
      <c r="F34" s="515">
        <v>0</v>
      </c>
      <c r="G34" s="515">
        <v>0</v>
      </c>
      <c r="H34" s="515">
        <v>0</v>
      </c>
      <c r="I34" s="515">
        <v>0</v>
      </c>
      <c r="J34" s="515">
        <v>0</v>
      </c>
      <c r="K34" s="515">
        <v>0</v>
      </c>
      <c r="L34" s="515">
        <v>0</v>
      </c>
      <c r="M34" s="515">
        <v>0</v>
      </c>
      <c r="N34" s="515">
        <v>0</v>
      </c>
      <c r="O34" s="515">
        <v>0</v>
      </c>
      <c r="P34" s="515">
        <v>0</v>
      </c>
      <c r="Q34" s="515">
        <v>0</v>
      </c>
      <c r="R34" s="516">
        <v>0</v>
      </c>
      <c r="S34" s="377"/>
      <c r="T34" s="377"/>
      <c r="U34" s="377"/>
      <c r="V34" s="377"/>
      <c r="W34" s="377"/>
      <c r="X34" s="377"/>
      <c r="Y34" s="377"/>
      <c r="Z34" s="377"/>
      <c r="AA34" s="377"/>
      <c r="AB34" s="377"/>
      <c r="AC34" s="377"/>
      <c r="AD34" s="377"/>
      <c r="AE34" s="377"/>
      <c r="AF34" s="377"/>
      <c r="AG34" s="377"/>
      <c r="AH34" s="377"/>
      <c r="AI34" s="377"/>
      <c r="AJ34" s="377"/>
      <c r="AK34" s="377"/>
      <c r="AL34" s="377"/>
      <c r="AM34" s="377"/>
      <c r="AN34" s="377"/>
      <c r="AO34" s="377"/>
      <c r="AP34" s="377"/>
      <c r="AQ34" s="377"/>
      <c r="AR34" s="377"/>
      <c r="AS34" s="377"/>
      <c r="AT34" s="377"/>
      <c r="AU34" s="377"/>
      <c r="AV34" s="377"/>
      <c r="AW34" s="377"/>
      <c r="AX34" s="377"/>
      <c r="AY34" s="377"/>
      <c r="AZ34" s="377"/>
      <c r="BA34" s="377"/>
      <c r="BB34" s="377"/>
      <c r="BC34" s="377"/>
      <c r="BD34" s="377"/>
      <c r="BE34" s="377"/>
      <c r="BF34" s="377"/>
      <c r="BG34" s="377"/>
      <c r="BH34" s="377"/>
      <c r="BI34" s="377"/>
      <c r="BJ34" s="377"/>
      <c r="BK34" s="377"/>
      <c r="BL34" s="377"/>
      <c r="BM34" s="377"/>
      <c r="BN34" s="377"/>
      <c r="BO34" s="377"/>
      <c r="BP34" s="377"/>
      <c r="BQ34" s="377"/>
      <c r="BR34" s="377"/>
      <c r="BS34" s="377"/>
      <c r="BT34" s="377"/>
      <c r="BU34" s="377"/>
      <c r="BV34" s="377"/>
      <c r="BW34" s="377"/>
      <c r="BX34" s="377"/>
      <c r="BY34" s="377"/>
      <c r="BZ34" s="377"/>
      <c r="CA34" s="377"/>
      <c r="CB34" s="377"/>
      <c r="CC34" s="377"/>
      <c r="CD34" s="377"/>
      <c r="CE34" s="377"/>
      <c r="CF34" s="377"/>
      <c r="CG34" s="377"/>
      <c r="CH34" s="377"/>
      <c r="CI34" s="377"/>
      <c r="CJ34" s="377"/>
      <c r="CK34" s="377"/>
      <c r="CL34" s="377"/>
      <c r="CM34" s="377"/>
      <c r="CN34" s="377"/>
      <c r="CO34" s="377"/>
      <c r="CP34" s="377"/>
      <c r="CQ34" s="377"/>
      <c r="CR34" s="377"/>
      <c r="CS34" s="377"/>
      <c r="CT34" s="377"/>
    </row>
    <row r="35" spans="1:98" ht="15" customHeight="1">
      <c r="A35" s="846"/>
      <c r="B35" s="472" t="s">
        <v>18</v>
      </c>
      <c r="C35" s="504"/>
      <c r="D35" s="444">
        <f t="shared" ref="D35:R35" si="13">SUM(D28:D34)</f>
        <v>0</v>
      </c>
      <c r="E35" s="444">
        <f t="shared" si="13"/>
        <v>0</v>
      </c>
      <c r="F35" s="444">
        <f t="shared" si="13"/>
        <v>0</v>
      </c>
      <c r="G35" s="444">
        <f t="shared" si="13"/>
        <v>0</v>
      </c>
      <c r="H35" s="444">
        <f t="shared" si="13"/>
        <v>0</v>
      </c>
      <c r="I35" s="444">
        <f t="shared" si="13"/>
        <v>0</v>
      </c>
      <c r="J35" s="444">
        <f t="shared" si="13"/>
        <v>0</v>
      </c>
      <c r="K35" s="444">
        <f t="shared" si="13"/>
        <v>0</v>
      </c>
      <c r="L35" s="444">
        <f t="shared" si="13"/>
        <v>0</v>
      </c>
      <c r="M35" s="444">
        <f t="shared" si="13"/>
        <v>0</v>
      </c>
      <c r="N35" s="444">
        <f t="shared" si="13"/>
        <v>0</v>
      </c>
      <c r="O35" s="444">
        <f t="shared" si="13"/>
        <v>0</v>
      </c>
      <c r="P35" s="444">
        <f t="shared" si="13"/>
        <v>0</v>
      </c>
      <c r="Q35" s="444">
        <f t="shared" si="13"/>
        <v>0</v>
      </c>
      <c r="R35" s="444">
        <f t="shared" si="13"/>
        <v>0</v>
      </c>
      <c r="S35" s="377"/>
      <c r="T35" s="377"/>
      <c r="U35" s="377"/>
      <c r="V35" s="377"/>
      <c r="W35" s="377"/>
      <c r="X35" s="377"/>
      <c r="Y35" s="377"/>
      <c r="Z35" s="377"/>
      <c r="AA35" s="377"/>
      <c r="AB35" s="377"/>
      <c r="AC35" s="377"/>
      <c r="AD35" s="377"/>
      <c r="AE35" s="377"/>
      <c r="AF35" s="377"/>
      <c r="AG35" s="377"/>
      <c r="AH35" s="377"/>
      <c r="AI35" s="377"/>
      <c r="AJ35" s="377"/>
      <c r="AK35" s="377"/>
      <c r="AL35" s="377"/>
      <c r="AM35" s="377"/>
      <c r="AN35" s="377"/>
      <c r="AO35" s="377"/>
      <c r="AP35" s="377"/>
      <c r="AQ35" s="377"/>
      <c r="AR35" s="377"/>
      <c r="AS35" s="377"/>
      <c r="AT35" s="377"/>
      <c r="AU35" s="377"/>
      <c r="AV35" s="377"/>
      <c r="AW35" s="377"/>
      <c r="AX35" s="377"/>
      <c r="AY35" s="377"/>
      <c r="AZ35" s="377"/>
      <c r="BA35" s="377"/>
      <c r="BB35" s="377"/>
      <c r="BC35" s="377"/>
      <c r="BD35" s="377"/>
      <c r="BE35" s="377"/>
      <c r="BF35" s="377"/>
      <c r="BG35" s="377"/>
      <c r="BH35" s="377"/>
      <c r="BI35" s="377"/>
      <c r="BJ35" s="377"/>
      <c r="BK35" s="377"/>
      <c r="BL35" s="377"/>
      <c r="BM35" s="377"/>
      <c r="BN35" s="377"/>
      <c r="BO35" s="377"/>
      <c r="BP35" s="377"/>
      <c r="BQ35" s="377"/>
      <c r="BR35" s="377"/>
      <c r="BS35" s="377"/>
      <c r="BT35" s="377"/>
      <c r="BU35" s="377"/>
      <c r="BV35" s="377"/>
      <c r="BW35" s="377"/>
      <c r="BX35" s="377"/>
      <c r="BY35" s="377"/>
      <c r="BZ35" s="377"/>
      <c r="CA35" s="377"/>
      <c r="CB35" s="377"/>
      <c r="CC35" s="377"/>
      <c r="CD35" s="377"/>
      <c r="CE35" s="377"/>
      <c r="CF35" s="377"/>
      <c r="CG35" s="377"/>
      <c r="CH35" s="377"/>
      <c r="CI35" s="377"/>
      <c r="CJ35" s="377"/>
      <c r="CK35" s="377"/>
      <c r="CL35" s="377"/>
      <c r="CM35" s="377"/>
      <c r="CN35" s="377"/>
      <c r="CO35" s="377"/>
      <c r="CP35" s="377"/>
      <c r="CQ35" s="377"/>
      <c r="CR35" s="377"/>
      <c r="CS35" s="377"/>
      <c r="CT35" s="377"/>
    </row>
    <row r="36" spans="1:98" s="404" customFormat="1" ht="15" customHeight="1">
      <c r="A36" s="562"/>
      <c r="B36" s="469"/>
      <c r="C36" s="415"/>
      <c r="D36" s="501"/>
      <c r="E36" s="502"/>
      <c r="F36" s="502"/>
      <c r="G36" s="502"/>
      <c r="H36" s="502"/>
      <c r="I36" s="502"/>
      <c r="J36" s="502"/>
      <c r="K36" s="502"/>
      <c r="L36" s="502"/>
      <c r="M36" s="502"/>
      <c r="N36" s="502"/>
      <c r="O36" s="502"/>
      <c r="P36" s="502"/>
      <c r="Q36" s="502"/>
      <c r="R36" s="513"/>
    </row>
    <row r="37" spans="1:98" s="404" customFormat="1" ht="15" customHeight="1">
      <c r="A37" s="844">
        <f>WEEKNUM(B42)</f>
        <v>35</v>
      </c>
      <c r="B37" s="466">
        <f>B34+1</f>
        <v>46257</v>
      </c>
      <c r="C37" s="504" t="s">
        <v>267</v>
      </c>
      <c r="D37" s="505">
        <f t="shared" ref="D37:D40" si="14">SUM(E37:R37)</f>
        <v>0</v>
      </c>
      <c r="E37" s="506">
        <v>0</v>
      </c>
      <c r="F37" s="506">
        <v>0</v>
      </c>
      <c r="G37" s="506">
        <v>0</v>
      </c>
      <c r="H37" s="506">
        <v>0</v>
      </c>
      <c r="I37" s="506">
        <v>0</v>
      </c>
      <c r="J37" s="506">
        <v>0</v>
      </c>
      <c r="K37" s="506">
        <v>0</v>
      </c>
      <c r="L37" s="506">
        <v>0</v>
      </c>
      <c r="M37" s="506">
        <v>0</v>
      </c>
      <c r="N37" s="506">
        <v>0</v>
      </c>
      <c r="O37" s="506">
        <v>0</v>
      </c>
      <c r="P37" s="506">
        <v>0</v>
      </c>
      <c r="Q37" s="506">
        <v>0</v>
      </c>
      <c r="R37" s="513">
        <v>0</v>
      </c>
    </row>
    <row r="38" spans="1:98" ht="15" customHeight="1">
      <c r="A38" s="845"/>
      <c r="B38" s="466">
        <f t="shared" ref="B38:B43" si="15">B37+1</f>
        <v>46258</v>
      </c>
      <c r="C38" s="504" t="s">
        <v>268</v>
      </c>
      <c r="D38" s="505">
        <f t="shared" si="14"/>
        <v>0</v>
      </c>
      <c r="E38" s="506">
        <v>0</v>
      </c>
      <c r="F38" s="506">
        <v>0</v>
      </c>
      <c r="G38" s="506">
        <v>0</v>
      </c>
      <c r="H38" s="506">
        <v>0</v>
      </c>
      <c r="I38" s="506">
        <v>0</v>
      </c>
      <c r="J38" s="506">
        <v>0</v>
      </c>
      <c r="K38" s="506">
        <v>0</v>
      </c>
      <c r="L38" s="506">
        <v>0</v>
      </c>
      <c r="M38" s="506">
        <v>0</v>
      </c>
      <c r="N38" s="506">
        <v>0</v>
      </c>
      <c r="O38" s="506">
        <v>0</v>
      </c>
      <c r="P38" s="506">
        <v>0</v>
      </c>
      <c r="Q38" s="506">
        <v>0</v>
      </c>
      <c r="R38" s="513">
        <v>0</v>
      </c>
      <c r="S38" s="377"/>
      <c r="T38" s="377"/>
      <c r="U38" s="377"/>
      <c r="V38" s="377"/>
      <c r="W38" s="377"/>
      <c r="X38" s="377"/>
      <c r="Y38" s="377"/>
      <c r="Z38" s="377"/>
      <c r="AA38" s="377"/>
      <c r="AB38" s="377"/>
      <c r="AC38" s="377"/>
      <c r="AD38" s="377"/>
      <c r="AE38" s="377"/>
      <c r="AF38" s="377"/>
      <c r="AG38" s="377"/>
      <c r="AH38" s="377"/>
      <c r="AI38" s="377"/>
      <c r="AJ38" s="377"/>
      <c r="AK38" s="377"/>
      <c r="AL38" s="377"/>
      <c r="AM38" s="377"/>
      <c r="AN38" s="377"/>
      <c r="AO38" s="377"/>
      <c r="AP38" s="377"/>
      <c r="AQ38" s="377"/>
      <c r="AR38" s="377"/>
      <c r="AS38" s="377"/>
      <c r="AT38" s="377"/>
      <c r="AU38" s="377"/>
      <c r="AV38" s="377"/>
      <c r="AW38" s="377"/>
      <c r="AX38" s="377"/>
      <c r="AY38" s="377"/>
      <c r="AZ38" s="377"/>
      <c r="BA38" s="377"/>
      <c r="BB38" s="377"/>
      <c r="BC38" s="377"/>
      <c r="BD38" s="377"/>
      <c r="BE38" s="377"/>
      <c r="BF38" s="377"/>
      <c r="BG38" s="377"/>
      <c r="BH38" s="377"/>
      <c r="BI38" s="377"/>
      <c r="BJ38" s="377"/>
      <c r="BK38" s="377"/>
      <c r="BL38" s="377"/>
      <c r="BM38" s="377"/>
      <c r="BN38" s="377"/>
      <c r="BO38" s="377"/>
      <c r="BP38" s="377"/>
      <c r="BQ38" s="377"/>
      <c r="BR38" s="377"/>
      <c r="BS38" s="377"/>
      <c r="BT38" s="377"/>
      <c r="BU38" s="377"/>
      <c r="BV38" s="377"/>
      <c r="BW38" s="377"/>
      <c r="BX38" s="377"/>
      <c r="BY38" s="377"/>
      <c r="BZ38" s="377"/>
      <c r="CA38" s="377"/>
      <c r="CB38" s="377"/>
      <c r="CC38" s="377"/>
      <c r="CD38" s="377"/>
      <c r="CE38" s="377"/>
      <c r="CF38" s="377"/>
      <c r="CG38" s="377"/>
      <c r="CH38" s="377"/>
      <c r="CI38" s="377"/>
      <c r="CJ38" s="377"/>
      <c r="CK38" s="377"/>
      <c r="CL38" s="377"/>
      <c r="CM38" s="377"/>
      <c r="CN38" s="377"/>
      <c r="CO38" s="377"/>
      <c r="CP38" s="377"/>
      <c r="CQ38" s="377"/>
      <c r="CR38" s="377"/>
      <c r="CS38" s="377"/>
      <c r="CT38" s="377"/>
    </row>
    <row r="39" spans="1:98" ht="15" customHeight="1">
      <c r="A39" s="845"/>
      <c r="B39" s="466">
        <f t="shared" si="15"/>
        <v>46259</v>
      </c>
      <c r="C39" s="504" t="s">
        <v>269</v>
      </c>
      <c r="D39" s="505">
        <f t="shared" si="14"/>
        <v>0</v>
      </c>
      <c r="E39" s="506">
        <v>0</v>
      </c>
      <c r="F39" s="506">
        <v>0</v>
      </c>
      <c r="G39" s="506">
        <v>0</v>
      </c>
      <c r="H39" s="506">
        <v>0</v>
      </c>
      <c r="I39" s="506">
        <v>0</v>
      </c>
      <c r="J39" s="506">
        <v>0</v>
      </c>
      <c r="K39" s="506">
        <v>0</v>
      </c>
      <c r="L39" s="506">
        <v>0</v>
      </c>
      <c r="M39" s="506">
        <v>0</v>
      </c>
      <c r="N39" s="506">
        <v>0</v>
      </c>
      <c r="O39" s="506">
        <v>0</v>
      </c>
      <c r="P39" s="506">
        <v>0</v>
      </c>
      <c r="Q39" s="506">
        <v>0</v>
      </c>
      <c r="R39" s="513">
        <v>0</v>
      </c>
      <c r="S39" s="377"/>
      <c r="T39" s="377"/>
      <c r="U39" s="377"/>
      <c r="V39" s="377"/>
      <c r="W39" s="377"/>
      <c r="X39" s="377"/>
      <c r="Y39" s="377"/>
      <c r="Z39" s="377"/>
      <c r="AA39" s="377"/>
      <c r="AB39" s="377"/>
      <c r="AC39" s="377"/>
      <c r="AD39" s="377"/>
      <c r="AE39" s="377"/>
      <c r="AF39" s="377"/>
      <c r="AG39" s="377"/>
      <c r="AH39" s="377"/>
      <c r="AI39" s="377"/>
      <c r="AJ39" s="377"/>
      <c r="AK39" s="377"/>
      <c r="AL39" s="377"/>
      <c r="AM39" s="377"/>
      <c r="AN39" s="377"/>
      <c r="AO39" s="377"/>
      <c r="AP39" s="377"/>
      <c r="AQ39" s="377"/>
      <c r="AR39" s="377"/>
      <c r="AS39" s="377"/>
      <c r="AT39" s="377"/>
      <c r="AU39" s="377"/>
      <c r="AV39" s="377"/>
      <c r="AW39" s="377"/>
      <c r="AX39" s="377"/>
      <c r="AY39" s="377"/>
      <c r="AZ39" s="377"/>
      <c r="BA39" s="377"/>
      <c r="BB39" s="377"/>
      <c r="BC39" s="377"/>
      <c r="BD39" s="377"/>
      <c r="BE39" s="377"/>
      <c r="BF39" s="377"/>
      <c r="BG39" s="377"/>
      <c r="BH39" s="377"/>
      <c r="BI39" s="377"/>
      <c r="BJ39" s="377"/>
      <c r="BK39" s="377"/>
      <c r="BL39" s="377"/>
      <c r="BM39" s="377"/>
      <c r="BN39" s="377"/>
      <c r="BO39" s="377"/>
      <c r="BP39" s="377"/>
      <c r="BQ39" s="377"/>
      <c r="BR39" s="377"/>
      <c r="BS39" s="377"/>
      <c r="BT39" s="377"/>
      <c r="BU39" s="377"/>
      <c r="BV39" s="377"/>
      <c r="BW39" s="377"/>
      <c r="BX39" s="377"/>
      <c r="BY39" s="377"/>
      <c r="BZ39" s="377"/>
      <c r="CA39" s="377"/>
      <c r="CB39" s="377"/>
      <c r="CC39" s="377"/>
      <c r="CD39" s="377"/>
      <c r="CE39" s="377"/>
      <c r="CF39" s="377"/>
      <c r="CG39" s="377"/>
      <c r="CH39" s="377"/>
      <c r="CI39" s="377"/>
      <c r="CJ39" s="377"/>
      <c r="CK39" s="377"/>
      <c r="CL39" s="377"/>
      <c r="CM39" s="377"/>
      <c r="CN39" s="377"/>
      <c r="CO39" s="377"/>
      <c r="CP39" s="377"/>
      <c r="CQ39" s="377"/>
      <c r="CR39" s="377"/>
      <c r="CS39" s="377"/>
      <c r="CT39" s="377"/>
    </row>
    <row r="40" spans="1:98" ht="15" customHeight="1">
      <c r="A40" s="845"/>
      <c r="B40" s="466">
        <f t="shared" si="15"/>
        <v>46260</v>
      </c>
      <c r="C40" s="504" t="s">
        <v>270</v>
      </c>
      <c r="D40" s="505">
        <f t="shared" si="14"/>
        <v>0</v>
      </c>
      <c r="E40" s="506">
        <v>0</v>
      </c>
      <c r="F40" s="506">
        <v>0</v>
      </c>
      <c r="G40" s="506">
        <v>0</v>
      </c>
      <c r="H40" s="506">
        <v>0</v>
      </c>
      <c r="I40" s="506">
        <v>0</v>
      </c>
      <c r="J40" s="506">
        <v>0</v>
      </c>
      <c r="K40" s="506">
        <v>0</v>
      </c>
      <c r="L40" s="506">
        <v>0</v>
      </c>
      <c r="M40" s="506">
        <v>0</v>
      </c>
      <c r="N40" s="506">
        <v>0</v>
      </c>
      <c r="O40" s="506">
        <v>0</v>
      </c>
      <c r="P40" s="506">
        <v>0</v>
      </c>
      <c r="Q40" s="506">
        <v>0</v>
      </c>
      <c r="R40" s="513">
        <v>0</v>
      </c>
      <c r="S40" s="377"/>
      <c r="T40" s="377"/>
      <c r="U40" s="377"/>
      <c r="V40" s="377"/>
      <c r="W40" s="377"/>
      <c r="X40" s="377"/>
      <c r="Y40" s="377"/>
      <c r="Z40" s="377"/>
      <c r="AA40" s="377"/>
      <c r="AB40" s="377"/>
      <c r="AC40" s="377"/>
      <c r="AD40" s="377"/>
      <c r="AE40" s="377"/>
      <c r="AF40" s="377"/>
      <c r="AG40" s="377"/>
      <c r="AH40" s="377"/>
      <c r="AI40" s="377"/>
      <c r="AJ40" s="377"/>
      <c r="AK40" s="377"/>
      <c r="AL40" s="377"/>
      <c r="AM40" s="377"/>
      <c r="AN40" s="377"/>
      <c r="AO40" s="377"/>
      <c r="AP40" s="377"/>
      <c r="AQ40" s="377"/>
      <c r="AR40" s="377"/>
      <c r="AS40" s="377"/>
      <c r="AT40" s="377"/>
      <c r="AU40" s="377"/>
      <c r="AV40" s="377"/>
      <c r="AW40" s="377"/>
      <c r="AX40" s="377"/>
      <c r="AY40" s="377"/>
      <c r="AZ40" s="377"/>
      <c r="BA40" s="377"/>
      <c r="BB40" s="377"/>
      <c r="BC40" s="377"/>
      <c r="BD40" s="377"/>
      <c r="BE40" s="377"/>
      <c r="BF40" s="377"/>
      <c r="BG40" s="377"/>
      <c r="BH40" s="377"/>
      <c r="BI40" s="377"/>
      <c r="BJ40" s="377"/>
      <c r="BK40" s="377"/>
      <c r="BL40" s="377"/>
      <c r="BM40" s="377"/>
      <c r="BN40" s="377"/>
      <c r="BO40" s="377"/>
      <c r="BP40" s="377"/>
      <c r="BQ40" s="377"/>
      <c r="BR40" s="377"/>
      <c r="BS40" s="377"/>
      <c r="BT40" s="377"/>
      <c r="BU40" s="377"/>
      <c r="BV40" s="377"/>
      <c r="BW40" s="377"/>
      <c r="BX40" s="377"/>
      <c r="BY40" s="377"/>
      <c r="BZ40" s="377"/>
      <c r="CA40" s="377"/>
      <c r="CB40" s="377"/>
      <c r="CC40" s="377"/>
      <c r="CD40" s="377"/>
      <c r="CE40" s="377"/>
      <c r="CF40" s="377"/>
      <c r="CG40" s="377"/>
      <c r="CH40" s="377"/>
      <c r="CI40" s="377"/>
      <c r="CJ40" s="377"/>
      <c r="CK40" s="377"/>
      <c r="CL40" s="377"/>
      <c r="CM40" s="377"/>
      <c r="CN40" s="377"/>
      <c r="CO40" s="377"/>
      <c r="CP40" s="377"/>
      <c r="CQ40" s="377"/>
      <c r="CR40" s="377"/>
      <c r="CS40" s="377"/>
      <c r="CT40" s="377"/>
    </row>
    <row r="41" spans="1:98" ht="15" customHeight="1">
      <c r="A41" s="845"/>
      <c r="B41" s="466">
        <f t="shared" si="15"/>
        <v>46261</v>
      </c>
      <c r="C41" s="504" t="s">
        <v>271</v>
      </c>
      <c r="D41" s="505">
        <f>SUM(E41:R41)</f>
        <v>0</v>
      </c>
      <c r="E41" s="506">
        <v>0</v>
      </c>
      <c r="F41" s="506">
        <v>0</v>
      </c>
      <c r="G41" s="506">
        <v>0</v>
      </c>
      <c r="H41" s="506">
        <v>0</v>
      </c>
      <c r="I41" s="506">
        <v>0</v>
      </c>
      <c r="J41" s="506">
        <v>0</v>
      </c>
      <c r="K41" s="506">
        <v>0</v>
      </c>
      <c r="L41" s="506">
        <v>0</v>
      </c>
      <c r="M41" s="506">
        <v>0</v>
      </c>
      <c r="N41" s="506">
        <v>0</v>
      </c>
      <c r="O41" s="506">
        <v>0</v>
      </c>
      <c r="P41" s="506">
        <v>0</v>
      </c>
      <c r="Q41" s="506">
        <v>0</v>
      </c>
      <c r="R41" s="513">
        <v>0</v>
      </c>
      <c r="S41" s="377"/>
      <c r="T41" s="377"/>
      <c r="U41" s="377"/>
      <c r="V41" s="377"/>
      <c r="W41" s="377"/>
      <c r="X41" s="377"/>
      <c r="Y41" s="377"/>
      <c r="Z41" s="377"/>
      <c r="AA41" s="377"/>
      <c r="AB41" s="377"/>
      <c r="AC41" s="377"/>
      <c r="AD41" s="377"/>
      <c r="AE41" s="377"/>
      <c r="AF41" s="377"/>
      <c r="AG41" s="377"/>
      <c r="AH41" s="377"/>
      <c r="AI41" s="377"/>
      <c r="AJ41" s="377"/>
      <c r="AK41" s="377"/>
      <c r="AL41" s="377"/>
      <c r="AM41" s="377"/>
      <c r="AN41" s="377"/>
      <c r="AO41" s="377"/>
      <c r="AP41" s="377"/>
      <c r="AQ41" s="377"/>
      <c r="AR41" s="377"/>
      <c r="AS41" s="377"/>
      <c r="AT41" s="377"/>
      <c r="AU41" s="377"/>
      <c r="AV41" s="377"/>
      <c r="AW41" s="377"/>
      <c r="AX41" s="377"/>
      <c r="AY41" s="377"/>
      <c r="AZ41" s="377"/>
      <c r="BA41" s="377"/>
      <c r="BB41" s="377"/>
      <c r="BC41" s="377"/>
      <c r="BD41" s="377"/>
      <c r="BE41" s="377"/>
      <c r="BF41" s="377"/>
      <c r="BG41" s="377"/>
      <c r="BH41" s="377"/>
      <c r="BI41" s="377"/>
      <c r="BJ41" s="377"/>
      <c r="BK41" s="377"/>
      <c r="BL41" s="377"/>
      <c r="BM41" s="377"/>
      <c r="BN41" s="377"/>
      <c r="BO41" s="377"/>
      <c r="BP41" s="377"/>
      <c r="BQ41" s="377"/>
      <c r="BR41" s="377"/>
      <c r="BS41" s="377"/>
      <c r="BT41" s="377"/>
      <c r="BU41" s="377"/>
      <c r="BV41" s="377"/>
      <c r="BW41" s="377"/>
      <c r="BX41" s="377"/>
      <c r="BY41" s="377"/>
      <c r="BZ41" s="377"/>
      <c r="CA41" s="377"/>
      <c r="CB41" s="377"/>
      <c r="CC41" s="377"/>
      <c r="CD41" s="377"/>
      <c r="CE41" s="377"/>
      <c r="CF41" s="377"/>
      <c r="CG41" s="377"/>
      <c r="CH41" s="377"/>
      <c r="CI41" s="377"/>
      <c r="CJ41" s="377"/>
      <c r="CK41" s="377"/>
      <c r="CL41" s="377"/>
      <c r="CM41" s="377"/>
      <c r="CN41" s="377"/>
      <c r="CO41" s="377"/>
      <c r="CP41" s="377"/>
      <c r="CQ41" s="377"/>
      <c r="CR41" s="377"/>
      <c r="CS41" s="377"/>
      <c r="CT41" s="377"/>
    </row>
    <row r="42" spans="1:98" ht="15" customHeight="1">
      <c r="A42" s="845"/>
      <c r="B42" s="469">
        <f t="shared" si="15"/>
        <v>46262</v>
      </c>
      <c r="C42" s="574" t="s">
        <v>272</v>
      </c>
      <c r="D42" s="441">
        <f t="shared" ref="D42:D43" si="16">SUM(E42:R42)</f>
        <v>0</v>
      </c>
      <c r="E42" s="515">
        <v>0</v>
      </c>
      <c r="F42" s="515">
        <v>0</v>
      </c>
      <c r="G42" s="515">
        <v>0</v>
      </c>
      <c r="H42" s="515">
        <v>0</v>
      </c>
      <c r="I42" s="515">
        <v>0</v>
      </c>
      <c r="J42" s="515">
        <v>0</v>
      </c>
      <c r="K42" s="515">
        <v>0</v>
      </c>
      <c r="L42" s="515">
        <v>0</v>
      </c>
      <c r="M42" s="515">
        <v>0</v>
      </c>
      <c r="N42" s="515">
        <v>0</v>
      </c>
      <c r="O42" s="515">
        <v>0</v>
      </c>
      <c r="P42" s="515">
        <v>0</v>
      </c>
      <c r="Q42" s="515">
        <v>0</v>
      </c>
      <c r="R42" s="516">
        <v>0</v>
      </c>
      <c r="S42" s="377"/>
      <c r="T42" s="377"/>
      <c r="U42" s="377"/>
      <c r="V42" s="377"/>
      <c r="W42" s="377"/>
      <c r="X42" s="377"/>
      <c r="Y42" s="377"/>
      <c r="Z42" s="377"/>
      <c r="AA42" s="377"/>
      <c r="AB42" s="377"/>
      <c r="AC42" s="377"/>
      <c r="AD42" s="377"/>
      <c r="AE42" s="377"/>
      <c r="AF42" s="377"/>
      <c r="AG42" s="377"/>
      <c r="AH42" s="377"/>
      <c r="AI42" s="377"/>
      <c r="AJ42" s="377"/>
      <c r="AK42" s="377"/>
      <c r="AL42" s="377"/>
      <c r="AM42" s="377"/>
      <c r="AN42" s="377"/>
      <c r="AO42" s="377"/>
      <c r="AP42" s="377"/>
      <c r="AQ42" s="377"/>
      <c r="AR42" s="377"/>
      <c r="AS42" s="377"/>
      <c r="AT42" s="377"/>
      <c r="AU42" s="377"/>
      <c r="AV42" s="377"/>
      <c r="AW42" s="377"/>
      <c r="AX42" s="377"/>
      <c r="AY42" s="377"/>
      <c r="AZ42" s="377"/>
      <c r="BA42" s="377"/>
      <c r="BB42" s="377"/>
      <c r="BC42" s="377"/>
      <c r="BD42" s="377"/>
      <c r="BE42" s="377"/>
      <c r="BF42" s="377"/>
      <c r="BG42" s="377"/>
      <c r="BH42" s="377"/>
      <c r="BI42" s="377"/>
      <c r="BJ42" s="377"/>
      <c r="BK42" s="377"/>
      <c r="BL42" s="377"/>
      <c r="BM42" s="377"/>
      <c r="BN42" s="377"/>
      <c r="BO42" s="377"/>
      <c r="BP42" s="377"/>
      <c r="BQ42" s="377"/>
      <c r="BR42" s="377"/>
      <c r="BS42" s="377"/>
      <c r="BT42" s="377"/>
      <c r="BU42" s="377"/>
      <c r="BV42" s="377"/>
      <c r="BW42" s="377"/>
      <c r="BX42" s="377"/>
      <c r="BY42" s="377"/>
      <c r="BZ42" s="377"/>
      <c r="CA42" s="377"/>
      <c r="CB42" s="377"/>
      <c r="CC42" s="377"/>
      <c r="CD42" s="377"/>
      <c r="CE42" s="377"/>
      <c r="CF42" s="377"/>
      <c r="CG42" s="377"/>
      <c r="CH42" s="377"/>
      <c r="CI42" s="377"/>
      <c r="CJ42" s="377"/>
      <c r="CK42" s="377"/>
      <c r="CL42" s="377"/>
      <c r="CM42" s="377"/>
      <c r="CN42" s="377"/>
      <c r="CO42" s="377"/>
      <c r="CP42" s="377"/>
      <c r="CQ42" s="377"/>
      <c r="CR42" s="377"/>
      <c r="CS42" s="377"/>
      <c r="CT42" s="377"/>
    </row>
    <row r="43" spans="1:98" ht="15" customHeight="1">
      <c r="A43" s="846"/>
      <c r="B43" s="466">
        <f t="shared" si="15"/>
        <v>46263</v>
      </c>
      <c r="C43" s="574" t="s">
        <v>266</v>
      </c>
      <c r="D43" s="441">
        <f t="shared" si="16"/>
        <v>0</v>
      </c>
      <c r="E43" s="515">
        <v>0</v>
      </c>
      <c r="F43" s="515">
        <v>0</v>
      </c>
      <c r="G43" s="515">
        <v>0</v>
      </c>
      <c r="H43" s="515">
        <v>0</v>
      </c>
      <c r="I43" s="515">
        <v>0</v>
      </c>
      <c r="J43" s="515">
        <v>0</v>
      </c>
      <c r="K43" s="515">
        <v>0</v>
      </c>
      <c r="L43" s="515">
        <v>0</v>
      </c>
      <c r="M43" s="515">
        <v>0</v>
      </c>
      <c r="N43" s="515">
        <v>0</v>
      </c>
      <c r="O43" s="515">
        <v>0</v>
      </c>
      <c r="P43" s="515">
        <v>0</v>
      </c>
      <c r="Q43" s="515">
        <v>0</v>
      </c>
      <c r="R43" s="516">
        <v>0</v>
      </c>
      <c r="S43" s="377"/>
      <c r="T43" s="377"/>
      <c r="U43" s="377"/>
      <c r="V43" s="377"/>
      <c r="W43" s="377"/>
      <c r="X43" s="377"/>
      <c r="Y43" s="377"/>
      <c r="Z43" s="377"/>
      <c r="AA43" s="377"/>
      <c r="AB43" s="377"/>
      <c r="AC43" s="377"/>
      <c r="AD43" s="377"/>
      <c r="AE43" s="377"/>
      <c r="AF43" s="377"/>
      <c r="AG43" s="377"/>
      <c r="AH43" s="377"/>
      <c r="AI43" s="377"/>
      <c r="AJ43" s="377"/>
      <c r="AK43" s="377"/>
      <c r="AL43" s="377"/>
      <c r="AM43" s="377"/>
      <c r="AN43" s="377"/>
      <c r="AO43" s="377"/>
      <c r="AP43" s="377"/>
      <c r="AQ43" s="377"/>
      <c r="AR43" s="377"/>
      <c r="AS43" s="377"/>
      <c r="AT43" s="377"/>
      <c r="AU43" s="377"/>
      <c r="AV43" s="377"/>
      <c r="AW43" s="377"/>
      <c r="AX43" s="377"/>
      <c r="AY43" s="377"/>
      <c r="AZ43" s="377"/>
      <c r="BA43" s="377"/>
      <c r="BB43" s="377"/>
      <c r="BC43" s="377"/>
      <c r="BD43" s="377"/>
      <c r="BE43" s="377"/>
      <c r="BF43" s="377"/>
      <c r="BG43" s="377"/>
      <c r="BH43" s="377"/>
      <c r="BI43" s="377"/>
      <c r="BJ43" s="377"/>
      <c r="BK43" s="377"/>
      <c r="BL43" s="377"/>
      <c r="BM43" s="377"/>
      <c r="BN43" s="377"/>
      <c r="BO43" s="377"/>
      <c r="BP43" s="377"/>
      <c r="BQ43" s="377"/>
      <c r="BR43" s="377"/>
      <c r="BS43" s="377"/>
      <c r="BT43" s="377"/>
      <c r="BU43" s="377"/>
      <c r="BV43" s="377"/>
      <c r="BW43" s="377"/>
      <c r="BX43" s="377"/>
      <c r="BY43" s="377"/>
      <c r="BZ43" s="377"/>
      <c r="CA43" s="377"/>
      <c r="CB43" s="377"/>
      <c r="CC43" s="377"/>
      <c r="CD43" s="377"/>
      <c r="CE43" s="377"/>
      <c r="CF43" s="377"/>
      <c r="CG43" s="377"/>
      <c r="CH43" s="377"/>
      <c r="CI43" s="377"/>
      <c r="CJ43" s="377"/>
      <c r="CK43" s="377"/>
      <c r="CL43" s="377"/>
      <c r="CM43" s="377"/>
      <c r="CN43" s="377"/>
      <c r="CO43" s="377"/>
      <c r="CP43" s="377"/>
      <c r="CQ43" s="377"/>
      <c r="CR43" s="377"/>
      <c r="CS43" s="377"/>
      <c r="CT43" s="377"/>
    </row>
    <row r="44" spans="1:98" ht="15" customHeight="1">
      <c r="A44" s="571"/>
      <c r="B44" s="472" t="s">
        <v>18</v>
      </c>
      <c r="C44" s="504"/>
      <c r="D44" s="444">
        <f t="shared" ref="D44:R44" si="17">SUM(D37:D43)</f>
        <v>0</v>
      </c>
      <c r="E44" s="444">
        <f t="shared" si="17"/>
        <v>0</v>
      </c>
      <c r="F44" s="444">
        <f t="shared" si="17"/>
        <v>0</v>
      </c>
      <c r="G44" s="444">
        <f t="shared" si="17"/>
        <v>0</v>
      </c>
      <c r="H44" s="444">
        <f t="shared" si="17"/>
        <v>0</v>
      </c>
      <c r="I44" s="444">
        <f t="shared" si="17"/>
        <v>0</v>
      </c>
      <c r="J44" s="444">
        <f t="shared" si="17"/>
        <v>0</v>
      </c>
      <c r="K44" s="444">
        <f t="shared" si="17"/>
        <v>0</v>
      </c>
      <c r="L44" s="444">
        <f t="shared" si="17"/>
        <v>0</v>
      </c>
      <c r="M44" s="444">
        <f t="shared" si="17"/>
        <v>0</v>
      </c>
      <c r="N44" s="444">
        <f t="shared" si="17"/>
        <v>0</v>
      </c>
      <c r="O44" s="444">
        <f t="shared" si="17"/>
        <v>0</v>
      </c>
      <c r="P44" s="444">
        <f t="shared" si="17"/>
        <v>0</v>
      </c>
      <c r="Q44" s="444">
        <f t="shared" si="17"/>
        <v>0</v>
      </c>
      <c r="R44" s="444">
        <f t="shared" si="17"/>
        <v>0</v>
      </c>
      <c r="S44" s="377"/>
      <c r="T44" s="377"/>
      <c r="U44" s="377"/>
      <c r="V44" s="377"/>
      <c r="W44" s="377"/>
      <c r="X44" s="377"/>
      <c r="Y44" s="377"/>
      <c r="Z44" s="377"/>
      <c r="AA44" s="377"/>
      <c r="AB44" s="377"/>
      <c r="AC44" s="377"/>
      <c r="AD44" s="377"/>
      <c r="AE44" s="377"/>
      <c r="AF44" s="377"/>
      <c r="AG44" s="377"/>
      <c r="AH44" s="377"/>
      <c r="AI44" s="377"/>
      <c r="AJ44" s="377"/>
      <c r="AK44" s="377"/>
      <c r="AL44" s="377"/>
      <c r="AM44" s="377"/>
      <c r="AN44" s="377"/>
      <c r="AO44" s="377"/>
      <c r="AP44" s="377"/>
      <c r="AQ44" s="377"/>
      <c r="AR44" s="377"/>
      <c r="AS44" s="377"/>
      <c r="AT44" s="377"/>
      <c r="AU44" s="377"/>
      <c r="AV44" s="377"/>
      <c r="AW44" s="377"/>
      <c r="AX44" s="377"/>
      <c r="AY44" s="377"/>
      <c r="AZ44" s="377"/>
      <c r="BA44" s="377"/>
      <c r="BB44" s="377"/>
      <c r="BC44" s="377"/>
      <c r="BD44" s="377"/>
      <c r="BE44" s="377"/>
      <c r="BF44" s="377"/>
      <c r="BG44" s="377"/>
      <c r="BH44" s="377"/>
      <c r="BI44" s="377"/>
      <c r="BJ44" s="377"/>
      <c r="BK44" s="377"/>
      <c r="BL44" s="377"/>
      <c r="BM44" s="377"/>
      <c r="BN44" s="377"/>
      <c r="BO44" s="377"/>
      <c r="BP44" s="377"/>
      <c r="BQ44" s="377"/>
      <c r="BR44" s="377"/>
      <c r="BS44" s="377"/>
      <c r="BT44" s="377"/>
      <c r="BU44" s="377"/>
      <c r="BV44" s="377"/>
      <c r="BW44" s="377"/>
      <c r="BX44" s="377"/>
      <c r="BY44" s="377"/>
      <c r="BZ44" s="377"/>
      <c r="CA44" s="377"/>
      <c r="CB44" s="377"/>
      <c r="CC44" s="377"/>
      <c r="CD44" s="377"/>
      <c r="CE44" s="377"/>
      <c r="CF44" s="377"/>
      <c r="CG44" s="377"/>
      <c r="CH44" s="377"/>
      <c r="CI44" s="377"/>
      <c r="CJ44" s="377"/>
      <c r="CK44" s="377"/>
      <c r="CL44" s="377"/>
      <c r="CM44" s="377"/>
      <c r="CN44" s="377"/>
      <c r="CO44" s="377"/>
      <c r="CP44" s="377"/>
      <c r="CQ44" s="377"/>
      <c r="CR44" s="377"/>
      <c r="CS44" s="377"/>
      <c r="CT44" s="377"/>
    </row>
    <row r="45" spans="1:98" ht="15" customHeight="1">
      <c r="A45" s="599"/>
      <c r="B45" s="472"/>
      <c r="C45" s="504"/>
      <c r="D45" s="441"/>
      <c r="E45" s="515"/>
      <c r="F45" s="515"/>
      <c r="G45" s="515"/>
      <c r="H45" s="515"/>
      <c r="I45" s="515"/>
      <c r="J45" s="515"/>
      <c r="K45" s="515"/>
      <c r="L45" s="515"/>
      <c r="M45" s="515"/>
      <c r="N45" s="515"/>
      <c r="O45" s="515"/>
      <c r="P45" s="515"/>
      <c r="Q45" s="515"/>
      <c r="R45" s="572"/>
      <c r="S45" s="377"/>
      <c r="T45" s="377"/>
      <c r="U45" s="377"/>
      <c r="V45" s="377"/>
      <c r="W45" s="377"/>
      <c r="X45" s="377"/>
      <c r="Y45" s="377"/>
      <c r="Z45" s="377"/>
      <c r="AA45" s="377"/>
      <c r="AB45" s="377"/>
      <c r="AC45" s="377"/>
      <c r="AD45" s="377"/>
      <c r="AE45" s="377"/>
      <c r="AF45" s="377"/>
      <c r="AG45" s="377"/>
      <c r="AH45" s="377"/>
      <c r="AI45" s="377"/>
      <c r="AJ45" s="377"/>
      <c r="AK45" s="377"/>
      <c r="AL45" s="377"/>
      <c r="AM45" s="377"/>
      <c r="AN45" s="377"/>
      <c r="AO45" s="377"/>
      <c r="AP45" s="377"/>
      <c r="AQ45" s="377"/>
      <c r="AR45" s="377"/>
      <c r="AS45" s="377"/>
      <c r="AT45" s="377"/>
      <c r="AU45" s="377"/>
      <c r="AV45" s="377"/>
      <c r="AW45" s="377"/>
      <c r="AX45" s="377"/>
      <c r="AY45" s="377"/>
      <c r="AZ45" s="377"/>
      <c r="BA45" s="377"/>
      <c r="BB45" s="377"/>
      <c r="BC45" s="377"/>
      <c r="BD45" s="377"/>
      <c r="BE45" s="377"/>
      <c r="BF45" s="377"/>
      <c r="BG45" s="377"/>
      <c r="BH45" s="377"/>
      <c r="BI45" s="377"/>
      <c r="BJ45" s="377"/>
      <c r="BK45" s="377"/>
      <c r="BL45" s="377"/>
      <c r="BM45" s="377"/>
      <c r="BN45" s="377"/>
      <c r="BO45" s="377"/>
      <c r="BP45" s="377"/>
      <c r="BQ45" s="377"/>
      <c r="BR45" s="377"/>
      <c r="BS45" s="377"/>
      <c r="BT45" s="377"/>
      <c r="BU45" s="377"/>
      <c r="BV45" s="377"/>
      <c r="BW45" s="377"/>
      <c r="BX45" s="377"/>
      <c r="BY45" s="377"/>
      <c r="BZ45" s="377"/>
      <c r="CA45" s="377"/>
      <c r="CB45" s="377"/>
      <c r="CC45" s="377"/>
      <c r="CD45" s="377"/>
      <c r="CE45" s="377"/>
      <c r="CF45" s="377"/>
      <c r="CG45" s="377"/>
      <c r="CH45" s="377"/>
      <c r="CI45" s="377"/>
      <c r="CJ45" s="377"/>
      <c r="CK45" s="377"/>
      <c r="CL45" s="377"/>
      <c r="CM45" s="377"/>
      <c r="CN45" s="377"/>
      <c r="CO45" s="377"/>
      <c r="CP45" s="377"/>
      <c r="CQ45" s="377"/>
      <c r="CR45" s="377"/>
      <c r="CS45" s="377"/>
      <c r="CT45" s="377"/>
    </row>
    <row r="46" spans="1:98" ht="15" customHeight="1">
      <c r="A46" s="842">
        <f>WEEKNUM(B46)</f>
        <v>36</v>
      </c>
      <c r="B46" s="466">
        <f>B43+1</f>
        <v>46264</v>
      </c>
      <c r="C46" s="504" t="s">
        <v>267</v>
      </c>
      <c r="D46" s="505">
        <f t="shared" ref="D46:D47" si="18">SUM(E46:R46)</f>
        <v>0</v>
      </c>
      <c r="E46" s="506">
        <v>0</v>
      </c>
      <c r="F46" s="506">
        <v>0</v>
      </c>
      <c r="G46" s="506">
        <v>0</v>
      </c>
      <c r="H46" s="506">
        <v>0</v>
      </c>
      <c r="I46" s="506">
        <v>0</v>
      </c>
      <c r="J46" s="506">
        <v>0</v>
      </c>
      <c r="K46" s="506">
        <v>0</v>
      </c>
      <c r="L46" s="506">
        <v>0</v>
      </c>
      <c r="M46" s="506">
        <v>0</v>
      </c>
      <c r="N46" s="506">
        <v>0</v>
      </c>
      <c r="O46" s="506">
        <v>0</v>
      </c>
      <c r="P46" s="506">
        <v>0</v>
      </c>
      <c r="Q46" s="506">
        <v>0</v>
      </c>
      <c r="R46" s="513">
        <v>0</v>
      </c>
      <c r="S46" s="377"/>
      <c r="T46" s="377"/>
      <c r="U46" s="377"/>
      <c r="V46" s="377"/>
      <c r="W46" s="377"/>
      <c r="X46" s="377"/>
      <c r="Y46" s="377"/>
      <c r="Z46" s="377"/>
      <c r="AA46" s="377"/>
      <c r="AB46" s="377"/>
      <c r="AC46" s="377"/>
      <c r="AD46" s="377"/>
      <c r="AE46" s="377"/>
      <c r="AF46" s="377"/>
      <c r="AG46" s="377"/>
      <c r="AH46" s="377"/>
      <c r="AI46" s="377"/>
      <c r="AJ46" s="377"/>
      <c r="AK46" s="377"/>
      <c r="AL46" s="377"/>
      <c r="AM46" s="377"/>
      <c r="AN46" s="377"/>
      <c r="AO46" s="377"/>
      <c r="AP46" s="377"/>
      <c r="AQ46" s="377"/>
      <c r="AR46" s="377"/>
      <c r="AS46" s="377"/>
      <c r="AT46" s="377"/>
      <c r="AU46" s="377"/>
      <c r="AV46" s="377"/>
      <c r="AW46" s="377"/>
      <c r="AX46" s="377"/>
      <c r="AY46" s="377"/>
      <c r="AZ46" s="377"/>
      <c r="BA46" s="377"/>
      <c r="BB46" s="377"/>
      <c r="BC46" s="377"/>
      <c r="BD46" s="377"/>
      <c r="BE46" s="377"/>
      <c r="BF46" s="377"/>
      <c r="BG46" s="377"/>
      <c r="BH46" s="377"/>
      <c r="BI46" s="377"/>
      <c r="BJ46" s="377"/>
      <c r="BK46" s="377"/>
      <c r="BL46" s="377"/>
      <c r="BM46" s="377"/>
      <c r="BN46" s="377"/>
      <c r="BO46" s="377"/>
      <c r="BP46" s="377"/>
      <c r="BQ46" s="377"/>
      <c r="BR46" s="377"/>
      <c r="BS46" s="377"/>
      <c r="BT46" s="377"/>
      <c r="BU46" s="377"/>
      <c r="BV46" s="377"/>
      <c r="BW46" s="377"/>
      <c r="BX46" s="377"/>
      <c r="BY46" s="377"/>
      <c r="BZ46" s="377"/>
      <c r="CA46" s="377"/>
      <c r="CB46" s="377"/>
      <c r="CC46" s="377"/>
      <c r="CD46" s="377"/>
      <c r="CE46" s="377"/>
      <c r="CF46" s="377"/>
      <c r="CG46" s="377"/>
      <c r="CH46" s="377"/>
      <c r="CI46" s="377"/>
      <c r="CJ46" s="377"/>
      <c r="CK46" s="377"/>
      <c r="CL46" s="377"/>
      <c r="CM46" s="377"/>
      <c r="CN46" s="377"/>
      <c r="CO46" s="377"/>
      <c r="CP46" s="377"/>
      <c r="CQ46" s="377"/>
      <c r="CR46" s="377"/>
      <c r="CS46" s="377"/>
      <c r="CT46" s="377"/>
    </row>
    <row r="47" spans="1:98" ht="15" customHeight="1">
      <c r="A47" s="843"/>
      <c r="B47" s="466">
        <f t="shared" ref="B47" si="19">B46+1</f>
        <v>46265</v>
      </c>
      <c r="C47" s="504" t="s">
        <v>268</v>
      </c>
      <c r="D47" s="505">
        <f t="shared" si="18"/>
        <v>0</v>
      </c>
      <c r="E47" s="506">
        <v>0</v>
      </c>
      <c r="F47" s="506">
        <v>0</v>
      </c>
      <c r="G47" s="506">
        <v>0</v>
      </c>
      <c r="H47" s="506">
        <v>0</v>
      </c>
      <c r="I47" s="506">
        <v>0</v>
      </c>
      <c r="J47" s="506">
        <v>0</v>
      </c>
      <c r="K47" s="506">
        <v>0</v>
      </c>
      <c r="L47" s="506">
        <v>0</v>
      </c>
      <c r="M47" s="506">
        <v>0</v>
      </c>
      <c r="N47" s="506">
        <v>0</v>
      </c>
      <c r="O47" s="506">
        <v>0</v>
      </c>
      <c r="P47" s="506">
        <v>0</v>
      </c>
      <c r="Q47" s="506">
        <v>0</v>
      </c>
      <c r="R47" s="513">
        <v>0</v>
      </c>
      <c r="S47" s="377"/>
      <c r="T47" s="377"/>
      <c r="U47" s="377"/>
      <c r="V47" s="377"/>
      <c r="W47" s="377"/>
      <c r="X47" s="377"/>
      <c r="Y47" s="377"/>
      <c r="Z47" s="377"/>
      <c r="AA47" s="377"/>
      <c r="AB47" s="377"/>
      <c r="AC47" s="377"/>
      <c r="AD47" s="377"/>
      <c r="AE47" s="377"/>
      <c r="AF47" s="377"/>
      <c r="AG47" s="377"/>
      <c r="AH47" s="377"/>
      <c r="AI47" s="377"/>
      <c r="AJ47" s="377"/>
      <c r="AK47" s="377"/>
      <c r="AL47" s="377"/>
      <c r="AM47" s="377"/>
      <c r="AN47" s="377"/>
      <c r="AO47" s="377"/>
      <c r="AP47" s="377"/>
      <c r="AQ47" s="377"/>
      <c r="AR47" s="377"/>
      <c r="AS47" s="377"/>
      <c r="AT47" s="377"/>
      <c r="AU47" s="377"/>
      <c r="AV47" s="377"/>
      <c r="AW47" s="377"/>
      <c r="AX47" s="377"/>
      <c r="AY47" s="377"/>
      <c r="AZ47" s="377"/>
      <c r="BA47" s="377"/>
      <c r="BB47" s="377"/>
      <c r="BC47" s="377"/>
      <c r="BD47" s="377"/>
      <c r="BE47" s="377"/>
      <c r="BF47" s="377"/>
      <c r="BG47" s="377"/>
      <c r="BH47" s="377"/>
      <c r="BI47" s="377"/>
      <c r="BJ47" s="377"/>
      <c r="BK47" s="377"/>
      <c r="BL47" s="377"/>
      <c r="BM47" s="377"/>
      <c r="BN47" s="377"/>
      <c r="BO47" s="377"/>
      <c r="BP47" s="377"/>
      <c r="BQ47" s="377"/>
      <c r="BR47" s="377"/>
      <c r="BS47" s="377"/>
      <c r="BT47" s="377"/>
      <c r="BU47" s="377"/>
      <c r="BV47" s="377"/>
      <c r="BW47" s="377"/>
      <c r="BX47" s="377"/>
      <c r="BY47" s="377"/>
      <c r="BZ47" s="377"/>
      <c r="CA47" s="377"/>
      <c r="CB47" s="377"/>
      <c r="CC47" s="377"/>
      <c r="CD47" s="377"/>
      <c r="CE47" s="377"/>
      <c r="CF47" s="377"/>
      <c r="CG47" s="377"/>
      <c r="CH47" s="377"/>
      <c r="CI47" s="377"/>
      <c r="CJ47" s="377"/>
      <c r="CK47" s="377"/>
      <c r="CL47" s="377"/>
      <c r="CM47" s="377"/>
      <c r="CN47" s="377"/>
      <c r="CO47" s="377"/>
      <c r="CP47" s="377"/>
      <c r="CQ47" s="377"/>
      <c r="CR47" s="377"/>
      <c r="CS47" s="377"/>
      <c r="CT47" s="377"/>
    </row>
    <row r="48" spans="1:98" ht="15" customHeight="1">
      <c r="A48" s="571"/>
      <c r="B48" s="472" t="s">
        <v>18</v>
      </c>
      <c r="C48" s="504"/>
      <c r="D48" s="444">
        <f t="shared" ref="D48:R48" si="20">SUM(D41:D47)</f>
        <v>0</v>
      </c>
      <c r="E48" s="444">
        <f t="shared" si="20"/>
        <v>0</v>
      </c>
      <c r="F48" s="444">
        <f t="shared" si="20"/>
        <v>0</v>
      </c>
      <c r="G48" s="444">
        <f t="shared" si="20"/>
        <v>0</v>
      </c>
      <c r="H48" s="444">
        <f t="shared" si="20"/>
        <v>0</v>
      </c>
      <c r="I48" s="444">
        <f t="shared" si="20"/>
        <v>0</v>
      </c>
      <c r="J48" s="444">
        <f t="shared" si="20"/>
        <v>0</v>
      </c>
      <c r="K48" s="444">
        <f t="shared" si="20"/>
        <v>0</v>
      </c>
      <c r="L48" s="444">
        <f t="shared" si="20"/>
        <v>0</v>
      </c>
      <c r="M48" s="444">
        <f t="shared" si="20"/>
        <v>0</v>
      </c>
      <c r="N48" s="444">
        <f t="shared" si="20"/>
        <v>0</v>
      </c>
      <c r="O48" s="444">
        <f t="shared" si="20"/>
        <v>0</v>
      </c>
      <c r="P48" s="444">
        <f t="shared" si="20"/>
        <v>0</v>
      </c>
      <c r="Q48" s="444">
        <f t="shared" si="20"/>
        <v>0</v>
      </c>
      <c r="R48" s="444">
        <f t="shared" si="20"/>
        <v>0</v>
      </c>
      <c r="S48" s="377"/>
      <c r="T48" s="377"/>
      <c r="U48" s="377"/>
      <c r="V48" s="377"/>
      <c r="W48" s="377"/>
      <c r="X48" s="377"/>
      <c r="Y48" s="377"/>
      <c r="Z48" s="377"/>
      <c r="AA48" s="377"/>
      <c r="AB48" s="377"/>
      <c r="AC48" s="377"/>
      <c r="AD48" s="377"/>
      <c r="AE48" s="377"/>
      <c r="AF48" s="377"/>
      <c r="AG48" s="377"/>
      <c r="AH48" s="377"/>
      <c r="AI48" s="377"/>
      <c r="AJ48" s="377"/>
      <c r="AK48" s="377"/>
      <c r="AL48" s="377"/>
      <c r="AM48" s="377"/>
      <c r="AN48" s="377"/>
      <c r="AO48" s="377"/>
      <c r="AP48" s="377"/>
      <c r="AQ48" s="377"/>
      <c r="AR48" s="377"/>
      <c r="AS48" s="377"/>
      <c r="AT48" s="377"/>
      <c r="AU48" s="377"/>
      <c r="AV48" s="377"/>
      <c r="AW48" s="377"/>
      <c r="AX48" s="377"/>
      <c r="AY48" s="377"/>
      <c r="AZ48" s="377"/>
      <c r="BA48" s="377"/>
      <c r="BB48" s="377"/>
      <c r="BC48" s="377"/>
      <c r="BD48" s="377"/>
      <c r="BE48" s="377"/>
      <c r="BF48" s="377"/>
      <c r="BG48" s="377"/>
      <c r="BH48" s="377"/>
      <c r="BI48" s="377"/>
      <c r="BJ48" s="377"/>
      <c r="BK48" s="377"/>
      <c r="BL48" s="377"/>
      <c r="BM48" s="377"/>
      <c r="BN48" s="377"/>
      <c r="BO48" s="377"/>
      <c r="BP48" s="377"/>
      <c r="BQ48" s="377"/>
      <c r="BR48" s="377"/>
      <c r="BS48" s="377"/>
      <c r="BT48" s="377"/>
      <c r="BU48" s="377"/>
      <c r="BV48" s="377"/>
      <c r="BW48" s="377"/>
      <c r="BX48" s="377"/>
      <c r="BY48" s="377"/>
      <c r="BZ48" s="377"/>
      <c r="CA48" s="377"/>
      <c r="CB48" s="377"/>
      <c r="CC48" s="377"/>
      <c r="CD48" s="377"/>
      <c r="CE48" s="377"/>
      <c r="CF48" s="377"/>
      <c r="CG48" s="377"/>
      <c r="CH48" s="377"/>
      <c r="CI48" s="377"/>
      <c r="CJ48" s="377"/>
      <c r="CK48" s="377"/>
      <c r="CL48" s="377"/>
      <c r="CM48" s="377"/>
      <c r="CN48" s="377"/>
      <c r="CO48" s="377"/>
      <c r="CP48" s="377"/>
      <c r="CQ48" s="377"/>
      <c r="CR48" s="377"/>
      <c r="CS48" s="377"/>
      <c r="CT48" s="377"/>
    </row>
    <row r="49" spans="1:101" ht="15" customHeight="1" thickBot="1">
      <c r="A49" s="588"/>
      <c r="B49" s="446"/>
      <c r="C49" s="446"/>
      <c r="D49" s="503"/>
      <c r="E49" s="503"/>
      <c r="F49" s="503"/>
      <c r="G49" s="503"/>
      <c r="H49" s="503"/>
      <c r="I49" s="503"/>
      <c r="J49" s="503"/>
      <c r="K49" s="503"/>
      <c r="L49" s="503"/>
      <c r="M49" s="503"/>
      <c r="N49" s="503"/>
      <c r="O49" s="503"/>
      <c r="P49" s="503"/>
      <c r="Q49" s="503"/>
      <c r="R49" s="503"/>
      <c r="S49" s="377"/>
      <c r="T49" s="377"/>
      <c r="U49" s="377"/>
      <c r="V49" s="377"/>
      <c r="W49" s="377"/>
      <c r="X49" s="377"/>
      <c r="Y49" s="377"/>
      <c r="Z49" s="377"/>
      <c r="AA49" s="377"/>
      <c r="AB49" s="377"/>
      <c r="AC49" s="377"/>
      <c r="AD49" s="377"/>
      <c r="AE49" s="377"/>
      <c r="AF49" s="377"/>
      <c r="AG49" s="377"/>
      <c r="AH49" s="377"/>
      <c r="AI49" s="377"/>
      <c r="AJ49" s="377"/>
      <c r="AK49" s="377"/>
      <c r="AL49" s="377"/>
      <c r="AM49" s="377"/>
      <c r="AN49" s="377"/>
      <c r="AO49" s="377"/>
      <c r="AP49" s="377"/>
      <c r="AQ49" s="377"/>
      <c r="AR49" s="377"/>
      <c r="AS49" s="377"/>
      <c r="AT49" s="377"/>
      <c r="AU49" s="377"/>
      <c r="AV49" s="377"/>
      <c r="AW49" s="377"/>
      <c r="AX49" s="377"/>
      <c r="AY49" s="377"/>
      <c r="AZ49" s="377"/>
      <c r="BA49" s="377"/>
      <c r="BB49" s="377"/>
      <c r="BC49" s="377"/>
      <c r="BD49" s="377"/>
      <c r="BE49" s="377"/>
      <c r="BF49" s="377"/>
      <c r="BG49" s="377"/>
      <c r="BH49" s="377"/>
      <c r="BI49" s="377"/>
      <c r="BJ49" s="377"/>
      <c r="BK49" s="377"/>
      <c r="BL49" s="377"/>
      <c r="BM49" s="377"/>
      <c r="BN49" s="377"/>
      <c r="BO49" s="377"/>
      <c r="BP49" s="377"/>
      <c r="BQ49" s="377"/>
      <c r="BR49" s="377"/>
      <c r="BS49" s="377"/>
      <c r="BT49" s="377"/>
      <c r="BU49" s="377"/>
      <c r="BV49" s="377"/>
      <c r="BW49" s="377"/>
      <c r="BX49" s="377"/>
      <c r="BY49" s="377"/>
      <c r="BZ49" s="377"/>
      <c r="CA49" s="377"/>
      <c r="CB49" s="377"/>
      <c r="CC49" s="377"/>
      <c r="CD49" s="377"/>
      <c r="CE49" s="377"/>
      <c r="CF49" s="377"/>
      <c r="CG49" s="377"/>
      <c r="CH49" s="377"/>
      <c r="CI49" s="377"/>
      <c r="CJ49" s="377"/>
      <c r="CK49" s="377"/>
      <c r="CL49" s="377"/>
      <c r="CM49" s="377"/>
      <c r="CN49" s="377"/>
      <c r="CO49" s="377"/>
      <c r="CP49" s="377"/>
      <c r="CQ49" s="377"/>
      <c r="CR49" s="377"/>
      <c r="CS49" s="377"/>
      <c r="CT49" s="377"/>
    </row>
    <row r="50" spans="1:101" ht="15" customHeight="1">
      <c r="A50" s="589"/>
      <c r="B50" s="590" t="s">
        <v>18</v>
      </c>
      <c r="C50" s="591"/>
      <c r="D50" s="592">
        <f>SUM(D35,D26,D17,D8,D44,D48)</f>
        <v>0</v>
      </c>
      <c r="E50" s="592">
        <f t="shared" ref="E50:R50" si="21">SUM(E35,E26,E17,E8,E44,E48)</f>
        <v>0</v>
      </c>
      <c r="F50" s="592">
        <f t="shared" si="21"/>
        <v>0</v>
      </c>
      <c r="G50" s="592">
        <f t="shared" si="21"/>
        <v>0</v>
      </c>
      <c r="H50" s="592">
        <f t="shared" si="21"/>
        <v>0</v>
      </c>
      <c r="I50" s="592">
        <f t="shared" si="21"/>
        <v>0</v>
      </c>
      <c r="J50" s="592">
        <f t="shared" si="21"/>
        <v>0</v>
      </c>
      <c r="K50" s="592">
        <f t="shared" si="21"/>
        <v>0</v>
      </c>
      <c r="L50" s="592">
        <f t="shared" si="21"/>
        <v>0</v>
      </c>
      <c r="M50" s="592">
        <f t="shared" si="21"/>
        <v>0</v>
      </c>
      <c r="N50" s="592">
        <f t="shared" si="21"/>
        <v>0</v>
      </c>
      <c r="O50" s="592">
        <f t="shared" si="21"/>
        <v>0</v>
      </c>
      <c r="P50" s="592">
        <f t="shared" si="21"/>
        <v>0</v>
      </c>
      <c r="Q50" s="592">
        <f t="shared" si="21"/>
        <v>0</v>
      </c>
      <c r="R50" s="593">
        <f t="shared" si="21"/>
        <v>0</v>
      </c>
      <c r="S50" s="377"/>
      <c r="T50" s="377"/>
      <c r="U50" s="377"/>
      <c r="V50" s="377"/>
      <c r="W50" s="377"/>
      <c r="X50" s="377"/>
      <c r="Y50" s="377"/>
      <c r="Z50" s="377"/>
      <c r="AA50" s="377"/>
      <c r="AB50" s="377"/>
      <c r="AC50" s="377"/>
      <c r="AD50" s="377"/>
      <c r="AE50" s="377"/>
      <c r="AF50" s="377"/>
      <c r="AG50" s="377"/>
      <c r="AH50" s="377"/>
      <c r="AI50" s="377"/>
      <c r="AJ50" s="377"/>
      <c r="AK50" s="377"/>
      <c r="AL50" s="377"/>
      <c r="AM50" s="377"/>
      <c r="AN50" s="377"/>
      <c r="AO50" s="377"/>
      <c r="AP50" s="377"/>
      <c r="AQ50" s="377"/>
      <c r="AR50" s="377"/>
      <c r="AS50" s="377"/>
      <c r="AT50" s="377"/>
      <c r="AU50" s="377"/>
      <c r="AV50" s="377"/>
      <c r="AW50" s="377"/>
      <c r="AX50" s="377"/>
      <c r="AY50" s="377"/>
      <c r="AZ50" s="377"/>
      <c r="BA50" s="377"/>
      <c r="BB50" s="377"/>
      <c r="BC50" s="377"/>
      <c r="BD50" s="377"/>
      <c r="BE50" s="377"/>
      <c r="BF50" s="377"/>
      <c r="BG50" s="377"/>
      <c r="BH50" s="377"/>
      <c r="BI50" s="377"/>
      <c r="BJ50" s="377"/>
      <c r="BK50" s="377"/>
      <c r="BL50" s="377"/>
      <c r="BM50" s="377"/>
      <c r="BN50" s="377"/>
      <c r="BO50" s="377"/>
      <c r="BP50" s="377"/>
      <c r="BQ50" s="377"/>
      <c r="BR50" s="377"/>
      <c r="BS50" s="377"/>
      <c r="BT50" s="377"/>
      <c r="BU50" s="377"/>
      <c r="BV50" s="377"/>
      <c r="BW50" s="377"/>
      <c r="BX50" s="377"/>
      <c r="BY50" s="377"/>
      <c r="BZ50" s="377"/>
      <c r="CA50" s="377"/>
      <c r="CB50" s="377"/>
      <c r="CC50" s="377"/>
      <c r="CD50" s="377"/>
      <c r="CE50" s="377"/>
      <c r="CF50" s="377"/>
      <c r="CG50" s="377"/>
      <c r="CH50" s="377"/>
      <c r="CI50" s="377"/>
      <c r="CJ50" s="377"/>
      <c r="CK50" s="377"/>
      <c r="CL50" s="377"/>
      <c r="CM50" s="377"/>
      <c r="CN50" s="377"/>
      <c r="CO50" s="377"/>
      <c r="CP50" s="377"/>
      <c r="CQ50" s="377"/>
      <c r="CR50" s="377"/>
      <c r="CS50" s="377"/>
      <c r="CT50" s="377"/>
    </row>
    <row r="51" spans="1:101" s="378" customFormat="1" ht="16.5" thickBot="1">
      <c r="A51" s="594"/>
      <c r="B51" s="595" t="s">
        <v>19</v>
      </c>
      <c r="C51" s="596"/>
      <c r="D51" s="597">
        <f>SUM(D28:D34,D19:D25,D10:D16,D7,D37:D43,D46:D47)</f>
        <v>0</v>
      </c>
      <c r="E51" s="597">
        <f t="shared" ref="E51:R51" si="22">SUM(E28:E34,E19:E25,E10:E16,E7,E37:E43,E46:E47)</f>
        <v>0</v>
      </c>
      <c r="F51" s="597">
        <f t="shared" si="22"/>
        <v>0</v>
      </c>
      <c r="G51" s="597">
        <f t="shared" si="22"/>
        <v>0</v>
      </c>
      <c r="H51" s="597">
        <f t="shared" si="22"/>
        <v>0</v>
      </c>
      <c r="I51" s="597">
        <f t="shared" si="22"/>
        <v>0</v>
      </c>
      <c r="J51" s="597">
        <f t="shared" si="22"/>
        <v>0</v>
      </c>
      <c r="K51" s="597">
        <f t="shared" si="22"/>
        <v>0</v>
      </c>
      <c r="L51" s="597">
        <f t="shared" si="22"/>
        <v>0</v>
      </c>
      <c r="M51" s="597">
        <f t="shared" si="22"/>
        <v>0</v>
      </c>
      <c r="N51" s="597">
        <f t="shared" si="22"/>
        <v>0</v>
      </c>
      <c r="O51" s="597">
        <f t="shared" si="22"/>
        <v>0</v>
      </c>
      <c r="P51" s="597">
        <f t="shared" si="22"/>
        <v>0</v>
      </c>
      <c r="Q51" s="597">
        <f t="shared" si="22"/>
        <v>0</v>
      </c>
      <c r="R51" s="598">
        <f t="shared" si="22"/>
        <v>0</v>
      </c>
    </row>
    <row r="52" spans="1:101" s="378" customFormat="1" ht="19.5" hidden="1" customHeight="1">
      <c r="A52" s="507"/>
      <c r="B52" s="508" t="s">
        <v>20</v>
      </c>
      <c r="C52" s="509"/>
      <c r="D52" s="448"/>
      <c r="E52" s="510"/>
      <c r="F52" s="510"/>
      <c r="G52" s="510"/>
      <c r="H52" s="510"/>
      <c r="I52" s="510"/>
      <c r="J52" s="510"/>
      <c r="K52" s="510"/>
      <c r="L52" s="510"/>
      <c r="M52" s="510"/>
      <c r="N52" s="510"/>
      <c r="O52" s="510"/>
      <c r="P52" s="510"/>
      <c r="Q52" s="510"/>
      <c r="R52" s="510"/>
      <c r="S52" s="493"/>
      <c r="T52" s="493"/>
      <c r="U52" s="493"/>
      <c r="V52" s="493"/>
      <c r="W52" s="493"/>
      <c r="X52" s="493"/>
      <c r="Y52" s="493"/>
      <c r="Z52" s="493"/>
      <c r="AA52" s="493"/>
      <c r="AB52" s="493"/>
      <c r="AC52" s="493"/>
      <c r="AD52" s="493"/>
      <c r="AE52" s="493"/>
      <c r="AF52" s="493"/>
      <c r="AG52" s="493"/>
      <c r="AH52" s="493"/>
      <c r="AI52" s="493"/>
      <c r="AJ52" s="493"/>
      <c r="AK52" s="493"/>
      <c r="AL52" s="493"/>
      <c r="AM52" s="493"/>
      <c r="AN52" s="493"/>
      <c r="AO52" s="493"/>
      <c r="AP52" s="493"/>
      <c r="AQ52" s="493"/>
      <c r="AR52" s="493"/>
      <c r="AS52" s="493"/>
      <c r="AT52" s="493"/>
      <c r="AU52" s="493"/>
      <c r="AV52" s="493"/>
      <c r="AW52" s="493"/>
      <c r="AX52" s="493"/>
      <c r="AY52" s="493"/>
      <c r="AZ52" s="493"/>
      <c r="BA52" s="493"/>
      <c r="BB52" s="493"/>
      <c r="BC52" s="493"/>
      <c r="BD52" s="493"/>
      <c r="BE52" s="493"/>
      <c r="BF52" s="493"/>
      <c r="BG52" s="493"/>
      <c r="BH52" s="493"/>
      <c r="BI52" s="493"/>
      <c r="BJ52" s="493"/>
      <c r="BK52" s="493"/>
      <c r="BL52" s="493"/>
      <c r="BM52" s="493"/>
      <c r="BN52" s="493"/>
      <c r="BO52" s="493"/>
      <c r="BP52" s="493"/>
      <c r="BQ52" s="493"/>
      <c r="BR52" s="493"/>
      <c r="BS52" s="493"/>
      <c r="BT52" s="493"/>
      <c r="BU52" s="493"/>
      <c r="BV52" s="493"/>
      <c r="BW52" s="493"/>
      <c r="BX52" s="493"/>
      <c r="BY52" s="493"/>
      <c r="BZ52" s="493"/>
      <c r="CA52" s="493"/>
      <c r="CB52" s="493"/>
      <c r="CC52" s="493"/>
      <c r="CD52" s="493"/>
      <c r="CE52" s="493"/>
      <c r="CF52" s="493"/>
      <c r="CG52" s="493"/>
      <c r="CH52" s="493"/>
      <c r="CI52" s="493"/>
      <c r="CJ52" s="493"/>
      <c r="CK52" s="493"/>
      <c r="CL52" s="493"/>
      <c r="CM52" s="493"/>
      <c r="CN52" s="493"/>
      <c r="CO52" s="493"/>
      <c r="CP52" s="493"/>
      <c r="CQ52" s="493"/>
      <c r="CR52" s="493"/>
      <c r="CS52" s="493"/>
      <c r="CT52" s="493"/>
      <c r="CU52" s="493"/>
      <c r="CV52" s="493"/>
      <c r="CW52" s="493"/>
    </row>
    <row r="53" spans="1:101" ht="18.75" customHeight="1"/>
    <row r="54" spans="1:101" ht="18.75" customHeight="1"/>
    <row r="55" spans="1:101" ht="18.75" customHeight="1"/>
    <row r="56" spans="1:101" ht="18.75" customHeight="1"/>
    <row r="57" spans="1:101" ht="18.75" customHeight="1"/>
    <row r="58" spans="1:101" ht="18.75" customHeight="1"/>
    <row r="59" spans="1:101" ht="18.75" customHeight="1"/>
    <row r="60" spans="1:101" ht="18.75" customHeight="1"/>
    <row r="61" spans="1:101" ht="18.75" customHeight="1"/>
    <row r="62" spans="1:101" ht="18.75" customHeight="1"/>
    <row r="63" spans="1:101" ht="18.75" customHeight="1"/>
    <row r="64" spans="1:101" ht="18.75" customHeight="1"/>
    <row r="65" spans="1:98" ht="18.75" customHeight="1"/>
    <row r="66" spans="1:98" ht="18.75" customHeight="1"/>
    <row r="67" spans="1:98" ht="18.75" customHeight="1"/>
    <row r="68" spans="1:98" ht="18.75" customHeight="1"/>
    <row r="69" spans="1:98" ht="18.75" customHeight="1"/>
    <row r="70" spans="1:98" ht="18.75" customHeight="1"/>
    <row r="71" spans="1:98" ht="18.75" customHeight="1"/>
    <row r="72" spans="1:98" ht="18.75" customHeight="1"/>
    <row r="73" spans="1:98" ht="18.75" customHeight="1"/>
    <row r="74" spans="1:98" ht="18.75" customHeight="1"/>
    <row r="75" spans="1:98" ht="18.75" customHeight="1"/>
    <row r="76" spans="1:98" ht="18.75" customHeight="1"/>
    <row r="77" spans="1:98" ht="18.75" customHeight="1"/>
    <row r="78" spans="1:98" ht="18.75" customHeight="1"/>
    <row r="79" spans="1:98" s="495" customFormat="1">
      <c r="A79" s="377"/>
      <c r="B79" s="377"/>
      <c r="C79" s="377"/>
      <c r="D79" s="378"/>
      <c r="E79" s="378"/>
      <c r="F79" s="378"/>
      <c r="G79" s="378"/>
      <c r="H79" s="378"/>
      <c r="I79" s="378"/>
      <c r="J79" s="378"/>
      <c r="K79" s="378"/>
      <c r="L79" s="378"/>
      <c r="M79" s="378"/>
      <c r="N79" s="378"/>
      <c r="O79" s="378"/>
      <c r="P79" s="378"/>
      <c r="Q79" s="378"/>
      <c r="R79" s="378"/>
      <c r="S79" s="453"/>
      <c r="T79" s="453"/>
      <c r="U79" s="453"/>
      <c r="V79" s="453"/>
      <c r="W79" s="453"/>
      <c r="X79" s="453"/>
      <c r="Y79" s="453"/>
      <c r="Z79" s="453"/>
      <c r="AA79" s="453"/>
      <c r="AB79" s="453"/>
      <c r="AC79" s="453"/>
      <c r="AD79" s="453"/>
      <c r="AE79" s="453"/>
      <c r="AF79" s="453"/>
      <c r="AG79" s="453"/>
      <c r="AH79" s="453"/>
      <c r="AI79" s="453"/>
      <c r="AJ79" s="453"/>
      <c r="AK79" s="453"/>
      <c r="AL79" s="453"/>
      <c r="AM79" s="453"/>
      <c r="AN79" s="453"/>
      <c r="AO79" s="453"/>
      <c r="AP79" s="453"/>
      <c r="AQ79" s="453"/>
      <c r="AR79" s="453"/>
      <c r="AS79" s="453"/>
      <c r="AT79" s="453"/>
      <c r="AU79" s="453"/>
      <c r="AV79" s="453"/>
      <c r="AW79" s="453"/>
      <c r="AX79" s="453"/>
      <c r="AY79" s="453"/>
      <c r="AZ79" s="453"/>
      <c r="BA79" s="453"/>
      <c r="BB79" s="453"/>
      <c r="BC79" s="453"/>
      <c r="BD79" s="453"/>
      <c r="BE79" s="453"/>
      <c r="BF79" s="453"/>
      <c r="BG79" s="453"/>
      <c r="BH79" s="453"/>
      <c r="BI79" s="453"/>
      <c r="BJ79" s="453"/>
      <c r="BK79" s="453"/>
      <c r="BL79" s="453"/>
      <c r="BM79" s="453"/>
      <c r="BN79" s="453"/>
      <c r="BO79" s="453"/>
      <c r="BP79" s="453"/>
      <c r="BQ79" s="453"/>
      <c r="BR79" s="453"/>
      <c r="BS79" s="453"/>
      <c r="BT79" s="453"/>
      <c r="BU79" s="453"/>
      <c r="BV79" s="453"/>
      <c r="BW79" s="453"/>
      <c r="BX79" s="453"/>
      <c r="BY79" s="453"/>
      <c r="BZ79" s="453"/>
      <c r="CA79" s="453"/>
      <c r="CB79" s="453"/>
      <c r="CC79" s="453"/>
      <c r="CD79" s="453"/>
      <c r="CE79" s="453"/>
      <c r="CF79" s="453"/>
      <c r="CG79" s="453"/>
      <c r="CH79" s="453"/>
      <c r="CI79" s="453"/>
      <c r="CJ79" s="453"/>
      <c r="CK79" s="453"/>
      <c r="CL79" s="453"/>
      <c r="CM79" s="453"/>
      <c r="CN79" s="453"/>
      <c r="CO79" s="453"/>
      <c r="CP79" s="453"/>
      <c r="CQ79" s="453"/>
      <c r="CR79" s="453"/>
      <c r="CS79" s="453"/>
      <c r="CT79" s="453"/>
    </row>
    <row r="80" spans="1:98" s="495" customFormat="1">
      <c r="A80" s="377"/>
      <c r="B80" s="377"/>
      <c r="C80" s="377"/>
      <c r="D80" s="378"/>
      <c r="E80" s="378"/>
      <c r="F80" s="378"/>
      <c r="G80" s="378"/>
      <c r="H80" s="378"/>
      <c r="I80" s="378"/>
      <c r="J80" s="378"/>
      <c r="K80" s="378"/>
      <c r="L80" s="378"/>
      <c r="M80" s="378"/>
      <c r="N80" s="378"/>
      <c r="O80" s="378"/>
      <c r="P80" s="378"/>
      <c r="Q80" s="378"/>
      <c r="R80" s="378"/>
      <c r="S80" s="453"/>
      <c r="T80" s="453"/>
      <c r="U80" s="453"/>
      <c r="V80" s="453"/>
      <c r="W80" s="453"/>
      <c r="X80" s="453"/>
      <c r="Y80" s="453"/>
      <c r="Z80" s="453"/>
      <c r="AA80" s="453"/>
      <c r="AB80" s="453"/>
      <c r="AC80" s="453"/>
      <c r="AD80" s="453"/>
      <c r="AE80" s="453"/>
      <c r="AF80" s="453"/>
      <c r="AG80" s="453"/>
      <c r="AH80" s="453"/>
      <c r="AI80" s="453"/>
      <c r="AJ80" s="453"/>
      <c r="AK80" s="453"/>
      <c r="AL80" s="453"/>
      <c r="AM80" s="453"/>
      <c r="AN80" s="453"/>
      <c r="AO80" s="453"/>
      <c r="AP80" s="453"/>
      <c r="AQ80" s="453"/>
      <c r="AR80" s="453"/>
      <c r="AS80" s="453"/>
      <c r="AT80" s="453"/>
      <c r="AU80" s="453"/>
      <c r="AV80" s="453"/>
      <c r="AW80" s="453"/>
      <c r="AX80" s="453"/>
      <c r="AY80" s="453"/>
      <c r="AZ80" s="453"/>
      <c r="BA80" s="453"/>
      <c r="BB80" s="453"/>
      <c r="BC80" s="453"/>
      <c r="BD80" s="453"/>
      <c r="BE80" s="453"/>
      <c r="BF80" s="453"/>
      <c r="BG80" s="453"/>
      <c r="BH80" s="453"/>
      <c r="BI80" s="453"/>
      <c r="BJ80" s="453"/>
      <c r="BK80" s="453"/>
      <c r="BL80" s="453"/>
      <c r="BM80" s="453"/>
      <c r="BN80" s="453"/>
      <c r="BO80" s="453"/>
      <c r="BP80" s="453"/>
      <c r="BQ80" s="453"/>
      <c r="BR80" s="453"/>
      <c r="BS80" s="453"/>
      <c r="BT80" s="453"/>
      <c r="BU80" s="453"/>
      <c r="BV80" s="453"/>
      <c r="BW80" s="453"/>
      <c r="BX80" s="453"/>
      <c r="BY80" s="453"/>
      <c r="BZ80" s="453"/>
      <c r="CA80" s="453"/>
      <c r="CB80" s="453"/>
      <c r="CC80" s="453"/>
      <c r="CD80" s="453"/>
      <c r="CE80" s="453"/>
      <c r="CF80" s="453"/>
      <c r="CG80" s="453"/>
      <c r="CH80" s="453"/>
      <c r="CI80" s="453"/>
      <c r="CJ80" s="453"/>
      <c r="CK80" s="453"/>
      <c r="CL80" s="453"/>
      <c r="CM80" s="453"/>
      <c r="CN80" s="453"/>
      <c r="CO80" s="453"/>
      <c r="CP80" s="453"/>
      <c r="CQ80" s="453"/>
      <c r="CR80" s="453"/>
      <c r="CS80" s="453"/>
      <c r="CT80" s="453"/>
    </row>
    <row r="82" spans="19:98">
      <c r="S82" s="377"/>
      <c r="T82" s="377"/>
      <c r="U82" s="377"/>
      <c r="V82" s="377"/>
      <c r="W82" s="377"/>
      <c r="X82" s="377"/>
      <c r="Y82" s="377"/>
      <c r="Z82" s="377"/>
      <c r="AA82" s="377"/>
      <c r="AB82" s="377"/>
      <c r="AC82" s="377"/>
      <c r="AD82" s="377"/>
      <c r="AE82" s="377"/>
      <c r="AF82" s="377"/>
      <c r="AG82" s="377"/>
      <c r="AH82" s="377"/>
      <c r="AI82" s="377"/>
      <c r="AJ82" s="377"/>
      <c r="AK82" s="377"/>
      <c r="AL82" s="377"/>
      <c r="AM82" s="377"/>
      <c r="AN82" s="377"/>
      <c r="AO82" s="377"/>
      <c r="AP82" s="377"/>
      <c r="AQ82" s="377"/>
      <c r="AR82" s="377"/>
      <c r="AS82" s="377"/>
      <c r="AT82" s="377"/>
      <c r="AU82" s="377"/>
      <c r="AV82" s="377"/>
      <c r="AW82" s="377"/>
      <c r="AX82" s="377"/>
      <c r="AY82" s="377"/>
      <c r="AZ82" s="377"/>
      <c r="BA82" s="377"/>
      <c r="BB82" s="377"/>
      <c r="BC82" s="377"/>
      <c r="BD82" s="377"/>
      <c r="BE82" s="377"/>
      <c r="BF82" s="377"/>
      <c r="BG82" s="377"/>
      <c r="BH82" s="377"/>
      <c r="BI82" s="377"/>
      <c r="BJ82" s="377"/>
      <c r="BK82" s="377"/>
      <c r="BL82" s="377"/>
      <c r="BM82" s="377"/>
      <c r="BN82" s="377"/>
      <c r="BO82" s="377"/>
      <c r="BP82" s="377"/>
      <c r="BQ82" s="377"/>
      <c r="BR82" s="377"/>
      <c r="BS82" s="377"/>
      <c r="BT82" s="377"/>
      <c r="BU82" s="377"/>
      <c r="BV82" s="377"/>
      <c r="BW82" s="377"/>
      <c r="BX82" s="377"/>
      <c r="BY82" s="377"/>
      <c r="BZ82" s="377"/>
      <c r="CA82" s="377"/>
      <c r="CB82" s="377"/>
      <c r="CC82" s="377"/>
      <c r="CD82" s="377"/>
      <c r="CE82" s="377"/>
      <c r="CF82" s="377"/>
      <c r="CG82" s="377"/>
      <c r="CH82" s="377"/>
      <c r="CI82" s="377"/>
      <c r="CJ82" s="377"/>
      <c r="CK82" s="377"/>
      <c r="CL82" s="377"/>
      <c r="CM82" s="377"/>
      <c r="CN82" s="377"/>
      <c r="CO82" s="377"/>
      <c r="CP82" s="377"/>
      <c r="CQ82" s="377"/>
      <c r="CR82" s="377"/>
      <c r="CS82" s="377"/>
      <c r="CT82" s="377"/>
    </row>
    <row r="83" spans="19:98">
      <c r="S83" s="377"/>
      <c r="T83" s="377"/>
      <c r="U83" s="377"/>
      <c r="V83" s="377"/>
      <c r="W83" s="377"/>
      <c r="X83" s="377"/>
      <c r="Y83" s="377"/>
      <c r="Z83" s="377"/>
      <c r="AA83" s="377"/>
      <c r="AB83" s="377"/>
      <c r="AC83" s="377"/>
      <c r="AD83" s="377"/>
      <c r="AE83" s="377"/>
      <c r="AF83" s="377"/>
      <c r="AG83" s="377"/>
      <c r="AH83" s="377"/>
      <c r="AI83" s="377"/>
      <c r="AJ83" s="377"/>
      <c r="AK83" s="377"/>
      <c r="AL83" s="377"/>
      <c r="AM83" s="377"/>
      <c r="AN83" s="377"/>
      <c r="AO83" s="377"/>
      <c r="AP83" s="377"/>
      <c r="AQ83" s="377"/>
      <c r="AR83" s="377"/>
      <c r="AS83" s="377"/>
      <c r="AT83" s="377"/>
      <c r="AU83" s="377"/>
      <c r="AV83" s="377"/>
      <c r="AW83" s="377"/>
      <c r="AX83" s="377"/>
      <c r="AY83" s="377"/>
      <c r="AZ83" s="377"/>
      <c r="BA83" s="377"/>
      <c r="BB83" s="377"/>
      <c r="BC83" s="377"/>
      <c r="BD83" s="377"/>
      <c r="BE83" s="377"/>
      <c r="BF83" s="377"/>
      <c r="BG83" s="377"/>
      <c r="BH83" s="377"/>
      <c r="BI83" s="377"/>
      <c r="BJ83" s="377"/>
      <c r="BK83" s="377"/>
      <c r="BL83" s="377"/>
      <c r="BM83" s="377"/>
      <c r="BN83" s="377"/>
      <c r="BO83" s="377"/>
      <c r="BP83" s="377"/>
      <c r="BQ83" s="377"/>
      <c r="BR83" s="377"/>
      <c r="BS83" s="377"/>
      <c r="BT83" s="377"/>
      <c r="BU83" s="377"/>
      <c r="BV83" s="377"/>
      <c r="BW83" s="377"/>
      <c r="BX83" s="377"/>
      <c r="BY83" s="377"/>
      <c r="BZ83" s="377"/>
      <c r="CA83" s="377"/>
      <c r="CB83" s="377"/>
      <c r="CC83" s="377"/>
      <c r="CD83" s="377"/>
      <c r="CE83" s="377"/>
      <c r="CF83" s="377"/>
      <c r="CG83" s="377"/>
      <c r="CH83" s="377"/>
      <c r="CI83" s="377"/>
      <c r="CJ83" s="377"/>
      <c r="CK83" s="377"/>
      <c r="CL83" s="377"/>
      <c r="CM83" s="377"/>
      <c r="CN83" s="377"/>
      <c r="CO83" s="377"/>
      <c r="CP83" s="377"/>
      <c r="CQ83" s="377"/>
      <c r="CR83" s="377"/>
      <c r="CS83" s="377"/>
      <c r="CT83" s="377"/>
    </row>
    <row r="84" spans="19:98">
      <c r="S84" s="377"/>
      <c r="T84" s="377"/>
      <c r="U84" s="377"/>
      <c r="V84" s="377"/>
      <c r="W84" s="377"/>
      <c r="X84" s="377"/>
      <c r="Y84" s="377"/>
      <c r="Z84" s="377"/>
      <c r="AA84" s="377"/>
      <c r="AB84" s="377"/>
      <c r="AC84" s="377"/>
      <c r="AD84" s="377"/>
      <c r="AE84" s="377"/>
      <c r="AF84" s="377"/>
      <c r="AG84" s="377"/>
      <c r="AH84" s="377"/>
      <c r="AI84" s="377"/>
      <c r="AJ84" s="377"/>
      <c r="AK84" s="377"/>
      <c r="AL84" s="377"/>
      <c r="AM84" s="377"/>
      <c r="AN84" s="377"/>
      <c r="AO84" s="377"/>
      <c r="AP84" s="377"/>
      <c r="AQ84" s="377"/>
      <c r="AR84" s="377"/>
      <c r="AS84" s="377"/>
      <c r="AT84" s="377"/>
      <c r="AU84" s="377"/>
      <c r="AV84" s="377"/>
      <c r="AW84" s="377"/>
      <c r="AX84" s="377"/>
      <c r="AY84" s="377"/>
      <c r="AZ84" s="377"/>
      <c r="BA84" s="377"/>
      <c r="BB84" s="377"/>
      <c r="BC84" s="377"/>
      <c r="BD84" s="377"/>
      <c r="BE84" s="377"/>
      <c r="BF84" s="377"/>
      <c r="BG84" s="377"/>
      <c r="BH84" s="377"/>
      <c r="BI84" s="377"/>
      <c r="BJ84" s="377"/>
      <c r="BK84" s="377"/>
      <c r="BL84" s="377"/>
      <c r="BM84" s="377"/>
      <c r="BN84" s="377"/>
      <c r="BO84" s="377"/>
      <c r="BP84" s="377"/>
      <c r="BQ84" s="377"/>
      <c r="BR84" s="377"/>
      <c r="BS84" s="377"/>
      <c r="BT84" s="377"/>
      <c r="BU84" s="377"/>
      <c r="BV84" s="377"/>
      <c r="BW84" s="377"/>
      <c r="BX84" s="377"/>
      <c r="BY84" s="377"/>
      <c r="BZ84" s="377"/>
      <c r="CA84" s="377"/>
      <c r="CB84" s="377"/>
      <c r="CC84" s="377"/>
      <c r="CD84" s="377"/>
      <c r="CE84" s="377"/>
      <c r="CF84" s="377"/>
      <c r="CG84" s="377"/>
      <c r="CH84" s="377"/>
      <c r="CI84" s="377"/>
      <c r="CJ84" s="377"/>
      <c r="CK84" s="377"/>
      <c r="CL84" s="377"/>
      <c r="CM84" s="377"/>
      <c r="CN84" s="377"/>
      <c r="CO84" s="377"/>
      <c r="CP84" s="377"/>
      <c r="CQ84" s="377"/>
      <c r="CR84" s="377"/>
      <c r="CS84" s="377"/>
      <c r="CT84" s="377"/>
    </row>
    <row r="85" spans="19:98">
      <c r="S85" s="377"/>
      <c r="T85" s="377"/>
      <c r="U85" s="377"/>
      <c r="V85" s="377"/>
      <c r="W85" s="377"/>
      <c r="X85" s="377"/>
      <c r="Y85" s="377"/>
      <c r="Z85" s="377"/>
      <c r="AA85" s="377"/>
      <c r="AB85" s="377"/>
      <c r="AC85" s="377"/>
      <c r="AD85" s="377"/>
      <c r="AE85" s="377"/>
      <c r="AF85" s="377"/>
      <c r="AG85" s="377"/>
      <c r="AH85" s="377"/>
      <c r="AI85" s="377"/>
      <c r="AJ85" s="377"/>
      <c r="AK85" s="377"/>
      <c r="AL85" s="377"/>
      <c r="AM85" s="377"/>
      <c r="AN85" s="377"/>
      <c r="AO85" s="377"/>
      <c r="AP85" s="377"/>
      <c r="AQ85" s="377"/>
      <c r="AR85" s="377"/>
      <c r="AS85" s="377"/>
      <c r="AT85" s="377"/>
      <c r="AU85" s="377"/>
      <c r="AV85" s="377"/>
      <c r="AW85" s="377"/>
      <c r="AX85" s="377"/>
      <c r="AY85" s="377"/>
      <c r="AZ85" s="377"/>
      <c r="BA85" s="377"/>
      <c r="BB85" s="377"/>
      <c r="BC85" s="377"/>
      <c r="BD85" s="377"/>
      <c r="BE85" s="377"/>
      <c r="BF85" s="377"/>
      <c r="BG85" s="377"/>
      <c r="BH85" s="377"/>
      <c r="BI85" s="377"/>
      <c r="BJ85" s="377"/>
      <c r="BK85" s="377"/>
      <c r="BL85" s="377"/>
      <c r="BM85" s="377"/>
      <c r="BN85" s="377"/>
      <c r="BO85" s="377"/>
      <c r="BP85" s="377"/>
      <c r="BQ85" s="377"/>
      <c r="BR85" s="377"/>
      <c r="BS85" s="377"/>
      <c r="BT85" s="377"/>
      <c r="BU85" s="377"/>
      <c r="BV85" s="377"/>
      <c r="BW85" s="377"/>
      <c r="BX85" s="377"/>
      <c r="BY85" s="377"/>
      <c r="BZ85" s="377"/>
      <c r="CA85" s="377"/>
      <c r="CB85" s="377"/>
      <c r="CC85" s="377"/>
      <c r="CD85" s="377"/>
      <c r="CE85" s="377"/>
      <c r="CF85" s="377"/>
      <c r="CG85" s="377"/>
      <c r="CH85" s="377"/>
      <c r="CI85" s="377"/>
      <c r="CJ85" s="377"/>
      <c r="CK85" s="377"/>
      <c r="CL85" s="377"/>
      <c r="CM85" s="377"/>
      <c r="CN85" s="377"/>
      <c r="CO85" s="377"/>
      <c r="CP85" s="377"/>
      <c r="CQ85" s="377"/>
      <c r="CR85" s="377"/>
      <c r="CS85" s="377"/>
      <c r="CT85" s="377"/>
    </row>
    <row r="86" spans="19:98">
      <c r="S86" s="377"/>
      <c r="T86" s="377"/>
      <c r="U86" s="377"/>
      <c r="V86" s="377"/>
      <c r="W86" s="377"/>
      <c r="X86" s="377"/>
      <c r="Y86" s="377"/>
      <c r="Z86" s="377"/>
      <c r="AA86" s="377"/>
      <c r="AB86" s="377"/>
      <c r="AC86" s="377"/>
      <c r="AD86" s="377"/>
      <c r="AE86" s="377"/>
      <c r="AF86" s="377"/>
      <c r="AG86" s="377"/>
      <c r="AH86" s="377"/>
      <c r="AI86" s="377"/>
      <c r="AJ86" s="377"/>
      <c r="AK86" s="377"/>
      <c r="AL86" s="377"/>
      <c r="AM86" s="377"/>
      <c r="AN86" s="377"/>
      <c r="AO86" s="377"/>
      <c r="AP86" s="377"/>
      <c r="AQ86" s="377"/>
      <c r="AR86" s="377"/>
      <c r="AS86" s="377"/>
      <c r="AT86" s="377"/>
      <c r="AU86" s="377"/>
      <c r="AV86" s="377"/>
      <c r="AW86" s="377"/>
      <c r="AX86" s="377"/>
      <c r="AY86" s="377"/>
      <c r="AZ86" s="377"/>
      <c r="BA86" s="377"/>
      <c r="BB86" s="377"/>
      <c r="BC86" s="377"/>
      <c r="BD86" s="377"/>
      <c r="BE86" s="377"/>
      <c r="BF86" s="377"/>
      <c r="BG86" s="377"/>
      <c r="BH86" s="377"/>
      <c r="BI86" s="377"/>
      <c r="BJ86" s="377"/>
      <c r="BK86" s="377"/>
      <c r="BL86" s="377"/>
      <c r="BM86" s="377"/>
      <c r="BN86" s="377"/>
      <c r="BO86" s="377"/>
      <c r="BP86" s="377"/>
      <c r="BQ86" s="377"/>
      <c r="BR86" s="377"/>
      <c r="BS86" s="377"/>
      <c r="BT86" s="377"/>
      <c r="BU86" s="377"/>
      <c r="BV86" s="377"/>
      <c r="BW86" s="377"/>
      <c r="BX86" s="377"/>
      <c r="BY86" s="377"/>
      <c r="BZ86" s="377"/>
      <c r="CA86" s="377"/>
      <c r="CB86" s="377"/>
      <c r="CC86" s="377"/>
      <c r="CD86" s="377"/>
      <c r="CE86" s="377"/>
      <c r="CF86" s="377"/>
      <c r="CG86" s="377"/>
      <c r="CH86" s="377"/>
      <c r="CI86" s="377"/>
      <c r="CJ86" s="377"/>
      <c r="CK86" s="377"/>
      <c r="CL86" s="377"/>
      <c r="CM86" s="377"/>
      <c r="CN86" s="377"/>
      <c r="CO86" s="377"/>
      <c r="CP86" s="377"/>
      <c r="CQ86" s="377"/>
      <c r="CR86" s="377"/>
      <c r="CS86" s="377"/>
      <c r="CT86" s="377"/>
    </row>
    <row r="87" spans="19:98">
      <c r="S87" s="377"/>
      <c r="T87" s="377"/>
      <c r="U87" s="377"/>
      <c r="V87" s="377"/>
      <c r="W87" s="377"/>
      <c r="X87" s="377"/>
      <c r="Y87" s="377"/>
      <c r="Z87" s="377"/>
      <c r="AA87" s="377"/>
      <c r="AB87" s="377"/>
      <c r="AC87" s="377"/>
      <c r="AD87" s="377"/>
      <c r="AE87" s="377"/>
      <c r="AF87" s="377"/>
      <c r="AG87" s="377"/>
      <c r="AH87" s="377"/>
      <c r="AI87" s="377"/>
      <c r="AJ87" s="377"/>
      <c r="AK87" s="377"/>
      <c r="AL87" s="377"/>
      <c r="AM87" s="377"/>
      <c r="AN87" s="377"/>
      <c r="AO87" s="377"/>
      <c r="AP87" s="377"/>
      <c r="AQ87" s="377"/>
      <c r="AR87" s="377"/>
      <c r="AS87" s="377"/>
      <c r="AT87" s="377"/>
      <c r="AU87" s="377"/>
      <c r="AV87" s="377"/>
      <c r="AW87" s="377"/>
      <c r="AX87" s="377"/>
      <c r="AY87" s="377"/>
      <c r="AZ87" s="377"/>
      <c r="BA87" s="377"/>
      <c r="BB87" s="377"/>
      <c r="BC87" s="377"/>
      <c r="BD87" s="377"/>
      <c r="BE87" s="377"/>
      <c r="BF87" s="377"/>
      <c r="BG87" s="377"/>
      <c r="BH87" s="377"/>
      <c r="BI87" s="377"/>
      <c r="BJ87" s="377"/>
      <c r="BK87" s="377"/>
      <c r="BL87" s="377"/>
      <c r="BM87" s="377"/>
      <c r="BN87" s="377"/>
      <c r="BO87" s="377"/>
      <c r="BP87" s="377"/>
      <c r="BQ87" s="377"/>
      <c r="BR87" s="377"/>
      <c r="BS87" s="377"/>
      <c r="BT87" s="377"/>
      <c r="BU87" s="377"/>
      <c r="BV87" s="377"/>
      <c r="BW87" s="377"/>
      <c r="BX87" s="377"/>
      <c r="BY87" s="377"/>
      <c r="BZ87" s="377"/>
      <c r="CA87" s="377"/>
      <c r="CB87" s="377"/>
      <c r="CC87" s="377"/>
      <c r="CD87" s="377"/>
      <c r="CE87" s="377"/>
      <c r="CF87" s="377"/>
      <c r="CG87" s="377"/>
      <c r="CH87" s="377"/>
      <c r="CI87" s="377"/>
      <c r="CJ87" s="377"/>
      <c r="CK87" s="377"/>
      <c r="CL87" s="377"/>
      <c r="CM87" s="377"/>
      <c r="CN87" s="377"/>
      <c r="CO87" s="377"/>
      <c r="CP87" s="377"/>
      <c r="CQ87" s="377"/>
      <c r="CR87" s="377"/>
      <c r="CS87" s="377"/>
      <c r="CT87" s="377"/>
    </row>
    <row r="88" spans="19:98">
      <c r="S88" s="377"/>
      <c r="T88" s="377"/>
      <c r="U88" s="377"/>
      <c r="V88" s="377"/>
      <c r="W88" s="377"/>
      <c r="X88" s="377"/>
      <c r="Y88" s="377"/>
      <c r="Z88" s="377"/>
      <c r="AA88" s="377"/>
      <c r="AB88" s="377"/>
      <c r="AC88" s="377"/>
      <c r="AD88" s="377"/>
      <c r="AE88" s="377"/>
      <c r="AF88" s="377"/>
      <c r="AG88" s="377"/>
      <c r="AH88" s="377"/>
      <c r="AI88" s="377"/>
      <c r="AJ88" s="377"/>
      <c r="AK88" s="377"/>
      <c r="AL88" s="377"/>
      <c r="AM88" s="377"/>
      <c r="AN88" s="377"/>
      <c r="AO88" s="377"/>
      <c r="AP88" s="377"/>
      <c r="AQ88" s="377"/>
      <c r="AR88" s="377"/>
      <c r="AS88" s="377"/>
      <c r="AT88" s="377"/>
      <c r="AU88" s="377"/>
      <c r="AV88" s="377"/>
      <c r="AW88" s="377"/>
      <c r="AX88" s="377"/>
      <c r="AY88" s="377"/>
      <c r="AZ88" s="377"/>
      <c r="BA88" s="377"/>
      <c r="BB88" s="377"/>
      <c r="BC88" s="377"/>
      <c r="BD88" s="377"/>
      <c r="BE88" s="377"/>
      <c r="BF88" s="377"/>
      <c r="BG88" s="377"/>
      <c r="BH88" s="377"/>
      <c r="BI88" s="377"/>
      <c r="BJ88" s="377"/>
      <c r="BK88" s="377"/>
      <c r="BL88" s="377"/>
      <c r="BM88" s="377"/>
      <c r="BN88" s="377"/>
      <c r="BO88" s="377"/>
      <c r="BP88" s="377"/>
      <c r="BQ88" s="377"/>
      <c r="BR88" s="377"/>
      <c r="BS88" s="377"/>
      <c r="BT88" s="377"/>
      <c r="BU88" s="377"/>
      <c r="BV88" s="377"/>
      <c r="BW88" s="377"/>
      <c r="BX88" s="377"/>
      <c r="BY88" s="377"/>
      <c r="BZ88" s="377"/>
      <c r="CA88" s="377"/>
      <c r="CB88" s="377"/>
      <c r="CC88" s="377"/>
      <c r="CD88" s="377"/>
      <c r="CE88" s="377"/>
      <c r="CF88" s="377"/>
      <c r="CG88" s="377"/>
      <c r="CH88" s="377"/>
      <c r="CI88" s="377"/>
      <c r="CJ88" s="377"/>
      <c r="CK88" s="377"/>
      <c r="CL88" s="377"/>
      <c r="CM88" s="377"/>
      <c r="CN88" s="377"/>
      <c r="CO88" s="377"/>
      <c r="CP88" s="377"/>
      <c r="CQ88" s="377"/>
      <c r="CR88" s="377"/>
      <c r="CS88" s="377"/>
      <c r="CT88" s="377"/>
    </row>
    <row r="89" spans="19:98">
      <c r="S89" s="377"/>
      <c r="T89" s="377"/>
      <c r="U89" s="377"/>
      <c r="V89" s="377"/>
      <c r="W89" s="377"/>
      <c r="X89" s="377"/>
      <c r="Y89" s="377"/>
      <c r="Z89" s="377"/>
      <c r="AA89" s="377"/>
      <c r="AB89" s="377"/>
      <c r="AC89" s="377"/>
      <c r="AD89" s="377"/>
      <c r="AE89" s="377"/>
      <c r="AF89" s="377"/>
      <c r="AG89" s="377"/>
      <c r="AH89" s="377"/>
      <c r="AI89" s="377"/>
      <c r="AJ89" s="377"/>
      <c r="AK89" s="377"/>
      <c r="AL89" s="377"/>
      <c r="AM89" s="377"/>
      <c r="AN89" s="377"/>
      <c r="AO89" s="377"/>
      <c r="AP89" s="377"/>
      <c r="AQ89" s="377"/>
      <c r="AR89" s="377"/>
      <c r="AS89" s="377"/>
      <c r="AT89" s="377"/>
      <c r="AU89" s="377"/>
      <c r="AV89" s="377"/>
      <c r="AW89" s="377"/>
      <c r="AX89" s="377"/>
      <c r="AY89" s="377"/>
      <c r="AZ89" s="377"/>
      <c r="BA89" s="377"/>
      <c r="BB89" s="377"/>
      <c r="BC89" s="377"/>
      <c r="BD89" s="377"/>
      <c r="BE89" s="377"/>
      <c r="BF89" s="377"/>
      <c r="BG89" s="377"/>
      <c r="BH89" s="377"/>
      <c r="BI89" s="377"/>
      <c r="BJ89" s="377"/>
      <c r="BK89" s="377"/>
      <c r="BL89" s="377"/>
      <c r="BM89" s="377"/>
      <c r="BN89" s="377"/>
      <c r="BO89" s="377"/>
      <c r="BP89" s="377"/>
      <c r="BQ89" s="377"/>
      <c r="BR89" s="377"/>
      <c r="BS89" s="377"/>
      <c r="BT89" s="377"/>
      <c r="BU89" s="377"/>
      <c r="BV89" s="377"/>
      <c r="BW89" s="377"/>
      <c r="BX89" s="377"/>
      <c r="BY89" s="377"/>
      <c r="BZ89" s="377"/>
      <c r="CA89" s="377"/>
      <c r="CB89" s="377"/>
      <c r="CC89" s="377"/>
      <c r="CD89" s="377"/>
      <c r="CE89" s="377"/>
      <c r="CF89" s="377"/>
      <c r="CG89" s="377"/>
      <c r="CH89" s="377"/>
      <c r="CI89" s="377"/>
      <c r="CJ89" s="377"/>
      <c r="CK89" s="377"/>
      <c r="CL89" s="377"/>
      <c r="CM89" s="377"/>
      <c r="CN89" s="377"/>
      <c r="CO89" s="377"/>
      <c r="CP89" s="377"/>
      <c r="CQ89" s="377"/>
      <c r="CR89" s="377"/>
      <c r="CS89" s="377"/>
      <c r="CT89" s="377"/>
    </row>
    <row r="90" spans="19:98" hidden="1">
      <c r="S90" s="377"/>
      <c r="T90" s="377"/>
      <c r="U90" s="377"/>
      <c r="V90" s="377"/>
      <c r="W90" s="377"/>
      <c r="X90" s="377"/>
      <c r="Y90" s="377"/>
      <c r="Z90" s="377"/>
      <c r="AA90" s="377"/>
      <c r="AB90" s="377"/>
      <c r="AC90" s="377"/>
      <c r="AD90" s="377"/>
      <c r="AE90" s="377"/>
      <c r="AF90" s="377"/>
      <c r="AG90" s="377"/>
      <c r="AH90" s="377"/>
      <c r="AI90" s="377"/>
      <c r="AJ90" s="377"/>
      <c r="AK90" s="377"/>
      <c r="AL90" s="377"/>
      <c r="AM90" s="377"/>
      <c r="AN90" s="377"/>
      <c r="AO90" s="377"/>
      <c r="AP90" s="377"/>
      <c r="AQ90" s="377"/>
      <c r="AR90" s="377"/>
      <c r="AS90" s="377"/>
      <c r="AT90" s="377"/>
      <c r="AU90" s="377"/>
      <c r="AV90" s="377"/>
      <c r="AW90" s="377"/>
      <c r="AX90" s="377"/>
      <c r="AY90" s="377"/>
      <c r="AZ90" s="377"/>
      <c r="BA90" s="377"/>
      <c r="BB90" s="377"/>
      <c r="BC90" s="377"/>
      <c r="BD90" s="377"/>
      <c r="BE90" s="377"/>
      <c r="BF90" s="377"/>
      <c r="BG90" s="377"/>
      <c r="BH90" s="377"/>
      <c r="BI90" s="377"/>
      <c r="BJ90" s="377"/>
      <c r="BK90" s="377"/>
      <c r="BL90" s="377"/>
      <c r="BM90" s="377"/>
      <c r="BN90" s="377"/>
      <c r="BO90" s="377"/>
      <c r="BP90" s="377"/>
      <c r="BQ90" s="377"/>
      <c r="BR90" s="377"/>
      <c r="BS90" s="377"/>
      <c r="BT90" s="377"/>
      <c r="BU90" s="377"/>
      <c r="BV90" s="377"/>
      <c r="BW90" s="377"/>
      <c r="BX90" s="377"/>
      <c r="BY90" s="377"/>
      <c r="BZ90" s="377"/>
      <c r="CA90" s="377"/>
      <c r="CB90" s="377"/>
      <c r="CC90" s="377"/>
      <c r="CD90" s="377"/>
      <c r="CE90" s="377"/>
      <c r="CF90" s="377"/>
      <c r="CG90" s="377"/>
      <c r="CH90" s="377"/>
      <c r="CI90" s="377"/>
      <c r="CJ90" s="377"/>
      <c r="CK90" s="377"/>
      <c r="CL90" s="377"/>
      <c r="CM90" s="377"/>
      <c r="CN90" s="377"/>
      <c r="CO90" s="377"/>
      <c r="CP90" s="377"/>
      <c r="CQ90" s="377"/>
      <c r="CR90" s="377"/>
      <c r="CS90" s="377"/>
      <c r="CT90" s="377"/>
    </row>
    <row r="91" spans="19:98" hidden="1">
      <c r="S91" s="377"/>
      <c r="T91" s="377"/>
      <c r="U91" s="377"/>
      <c r="V91" s="377"/>
      <c r="W91" s="377"/>
      <c r="X91" s="377"/>
      <c r="Y91" s="377"/>
      <c r="Z91" s="377"/>
      <c r="AA91" s="377"/>
      <c r="AB91" s="377"/>
      <c r="AC91" s="377"/>
      <c r="AD91" s="377"/>
      <c r="AE91" s="377"/>
      <c r="AF91" s="377"/>
      <c r="AG91" s="377"/>
      <c r="AH91" s="377"/>
      <c r="AI91" s="377"/>
      <c r="AJ91" s="377"/>
      <c r="AK91" s="377"/>
      <c r="AL91" s="377"/>
      <c r="AM91" s="377"/>
      <c r="AN91" s="377"/>
      <c r="AO91" s="377"/>
      <c r="AP91" s="377"/>
      <c r="AQ91" s="377"/>
      <c r="AR91" s="377"/>
      <c r="AS91" s="377"/>
      <c r="AT91" s="377"/>
      <c r="AU91" s="377"/>
      <c r="AV91" s="377"/>
      <c r="AW91" s="377"/>
      <c r="AX91" s="377"/>
      <c r="AY91" s="377"/>
      <c r="AZ91" s="377"/>
      <c r="BA91" s="377"/>
      <c r="BB91" s="377"/>
      <c r="BC91" s="377"/>
      <c r="BD91" s="377"/>
      <c r="BE91" s="377"/>
      <c r="BF91" s="377"/>
      <c r="BG91" s="377"/>
      <c r="BH91" s="377"/>
      <c r="BI91" s="377"/>
      <c r="BJ91" s="377"/>
      <c r="BK91" s="377"/>
      <c r="BL91" s="377"/>
      <c r="BM91" s="377"/>
      <c r="BN91" s="377"/>
      <c r="BO91" s="377"/>
      <c r="BP91" s="377"/>
      <c r="BQ91" s="377"/>
      <c r="BR91" s="377"/>
      <c r="BS91" s="377"/>
      <c r="BT91" s="377"/>
      <c r="BU91" s="377"/>
      <c r="BV91" s="377"/>
      <c r="BW91" s="377"/>
      <c r="BX91" s="377"/>
      <c r="BY91" s="377"/>
      <c r="BZ91" s="377"/>
      <c r="CA91" s="377"/>
      <c r="CB91" s="377"/>
      <c r="CC91" s="377"/>
      <c r="CD91" s="377"/>
      <c r="CE91" s="377"/>
      <c r="CF91" s="377"/>
      <c r="CG91" s="377"/>
      <c r="CH91" s="377"/>
      <c r="CI91" s="377"/>
      <c r="CJ91" s="377"/>
      <c r="CK91" s="377"/>
      <c r="CL91" s="377"/>
      <c r="CM91" s="377"/>
      <c r="CN91" s="377"/>
      <c r="CO91" s="377"/>
      <c r="CP91" s="377"/>
      <c r="CQ91" s="377"/>
      <c r="CR91" s="377"/>
      <c r="CS91" s="377"/>
      <c r="CT91" s="377"/>
    </row>
    <row r="92" spans="19:98" hidden="1">
      <c r="S92" s="377"/>
      <c r="T92" s="377"/>
      <c r="U92" s="377"/>
      <c r="V92" s="377"/>
      <c r="W92" s="377"/>
      <c r="X92" s="377"/>
      <c r="Y92" s="377"/>
      <c r="Z92" s="377"/>
      <c r="AA92" s="377"/>
      <c r="AB92" s="377"/>
      <c r="AC92" s="377"/>
      <c r="AD92" s="377"/>
      <c r="AE92" s="377"/>
      <c r="AF92" s="377"/>
      <c r="AG92" s="377"/>
      <c r="AH92" s="377"/>
      <c r="AI92" s="377"/>
      <c r="AJ92" s="377"/>
      <c r="AK92" s="377"/>
      <c r="AL92" s="377"/>
      <c r="AM92" s="377"/>
      <c r="AN92" s="377"/>
      <c r="AO92" s="377"/>
      <c r="AP92" s="377"/>
      <c r="AQ92" s="377"/>
      <c r="AR92" s="377"/>
      <c r="AS92" s="377"/>
      <c r="AT92" s="377"/>
      <c r="AU92" s="377"/>
      <c r="AV92" s="377"/>
      <c r="AW92" s="377"/>
      <c r="AX92" s="377"/>
      <c r="AY92" s="377"/>
      <c r="AZ92" s="377"/>
      <c r="BA92" s="377"/>
      <c r="BB92" s="377"/>
      <c r="BC92" s="377"/>
      <c r="BD92" s="377"/>
      <c r="BE92" s="377"/>
      <c r="BF92" s="377"/>
      <c r="BG92" s="377"/>
      <c r="BH92" s="377"/>
      <c r="BI92" s="377"/>
      <c r="BJ92" s="377"/>
      <c r="BK92" s="377"/>
      <c r="BL92" s="377"/>
      <c r="BM92" s="377"/>
      <c r="BN92" s="377"/>
      <c r="BO92" s="377"/>
      <c r="BP92" s="377"/>
      <c r="BQ92" s="377"/>
      <c r="BR92" s="377"/>
      <c r="BS92" s="377"/>
      <c r="BT92" s="377"/>
      <c r="BU92" s="377"/>
      <c r="BV92" s="377"/>
      <c r="BW92" s="377"/>
      <c r="BX92" s="377"/>
      <c r="BY92" s="377"/>
      <c r="BZ92" s="377"/>
      <c r="CA92" s="377"/>
      <c r="CB92" s="377"/>
      <c r="CC92" s="377"/>
      <c r="CD92" s="377"/>
      <c r="CE92" s="377"/>
      <c r="CF92" s="377"/>
      <c r="CG92" s="377"/>
      <c r="CH92" s="377"/>
      <c r="CI92" s="377"/>
      <c r="CJ92" s="377"/>
      <c r="CK92" s="377"/>
      <c r="CL92" s="377"/>
      <c r="CM92" s="377"/>
      <c r="CN92" s="377"/>
      <c r="CO92" s="377"/>
      <c r="CP92" s="377"/>
      <c r="CQ92" s="377"/>
      <c r="CR92" s="377"/>
      <c r="CS92" s="377"/>
      <c r="CT92" s="377"/>
    </row>
    <row r="93" spans="19:98" hidden="1">
      <c r="S93" s="377"/>
      <c r="T93" s="377"/>
      <c r="U93" s="377"/>
      <c r="V93" s="377"/>
      <c r="W93" s="377"/>
      <c r="X93" s="377"/>
      <c r="Y93" s="377"/>
      <c r="Z93" s="377"/>
      <c r="AA93" s="377"/>
      <c r="AB93" s="377"/>
      <c r="AC93" s="377"/>
      <c r="AD93" s="377"/>
      <c r="AE93" s="377"/>
      <c r="AF93" s="377"/>
      <c r="AG93" s="377"/>
      <c r="AH93" s="377"/>
      <c r="AI93" s="377"/>
      <c r="AJ93" s="377"/>
      <c r="AK93" s="377"/>
      <c r="AL93" s="377"/>
      <c r="AM93" s="377"/>
      <c r="AN93" s="377"/>
      <c r="AO93" s="377"/>
      <c r="AP93" s="377"/>
      <c r="AQ93" s="377"/>
      <c r="AR93" s="377"/>
      <c r="AS93" s="377"/>
      <c r="AT93" s="377"/>
      <c r="AU93" s="377"/>
      <c r="AV93" s="377"/>
      <c r="AW93" s="377"/>
      <c r="AX93" s="377"/>
      <c r="AY93" s="377"/>
      <c r="AZ93" s="377"/>
      <c r="BA93" s="377"/>
      <c r="BB93" s="377"/>
      <c r="BC93" s="377"/>
      <c r="BD93" s="377"/>
      <c r="BE93" s="377"/>
      <c r="BF93" s="377"/>
      <c r="BG93" s="377"/>
      <c r="BH93" s="377"/>
      <c r="BI93" s="377"/>
      <c r="BJ93" s="377"/>
      <c r="BK93" s="377"/>
      <c r="BL93" s="377"/>
      <c r="BM93" s="377"/>
      <c r="BN93" s="377"/>
      <c r="BO93" s="377"/>
      <c r="BP93" s="377"/>
      <c r="BQ93" s="377"/>
      <c r="BR93" s="377"/>
      <c r="BS93" s="377"/>
      <c r="BT93" s="377"/>
      <c r="BU93" s="377"/>
      <c r="BV93" s="377"/>
      <c r="BW93" s="377"/>
      <c r="BX93" s="377"/>
      <c r="BY93" s="377"/>
      <c r="BZ93" s="377"/>
      <c r="CA93" s="377"/>
      <c r="CB93" s="377"/>
      <c r="CC93" s="377"/>
      <c r="CD93" s="377"/>
      <c r="CE93" s="377"/>
      <c r="CF93" s="377"/>
      <c r="CG93" s="377"/>
      <c r="CH93" s="377"/>
      <c r="CI93" s="377"/>
      <c r="CJ93" s="377"/>
      <c r="CK93" s="377"/>
      <c r="CL93" s="377"/>
      <c r="CM93" s="377"/>
      <c r="CN93" s="377"/>
      <c r="CO93" s="377"/>
      <c r="CP93" s="377"/>
      <c r="CQ93" s="377"/>
      <c r="CR93" s="377"/>
      <c r="CS93" s="377"/>
      <c r="CT93" s="377"/>
    </row>
    <row r="94" spans="19:98" hidden="1">
      <c r="S94" s="377"/>
      <c r="T94" s="377"/>
      <c r="U94" s="377"/>
      <c r="V94" s="377"/>
      <c r="W94" s="377"/>
      <c r="X94" s="377"/>
      <c r="Y94" s="377"/>
      <c r="Z94" s="377"/>
      <c r="AA94" s="377"/>
      <c r="AB94" s="377"/>
      <c r="AC94" s="377"/>
      <c r="AD94" s="377"/>
      <c r="AE94" s="377"/>
      <c r="AF94" s="377"/>
      <c r="AG94" s="377"/>
      <c r="AH94" s="377"/>
      <c r="AI94" s="377"/>
      <c r="AJ94" s="377"/>
      <c r="AK94" s="377"/>
      <c r="AL94" s="377"/>
      <c r="AM94" s="377"/>
      <c r="AN94" s="377"/>
      <c r="AO94" s="377"/>
      <c r="AP94" s="377"/>
      <c r="AQ94" s="377"/>
      <c r="AR94" s="377"/>
      <c r="AS94" s="377"/>
      <c r="AT94" s="377"/>
      <c r="AU94" s="377"/>
      <c r="AV94" s="377"/>
      <c r="AW94" s="377"/>
      <c r="AX94" s="377"/>
      <c r="AY94" s="377"/>
      <c r="AZ94" s="377"/>
      <c r="BA94" s="377"/>
      <c r="BB94" s="377"/>
      <c r="BC94" s="377"/>
      <c r="BD94" s="377"/>
      <c r="BE94" s="377"/>
      <c r="BF94" s="377"/>
      <c r="BG94" s="377"/>
      <c r="BH94" s="377"/>
      <c r="BI94" s="377"/>
      <c r="BJ94" s="377"/>
      <c r="BK94" s="377"/>
      <c r="BL94" s="377"/>
      <c r="BM94" s="377"/>
      <c r="BN94" s="377"/>
      <c r="BO94" s="377"/>
      <c r="BP94" s="377"/>
      <c r="BQ94" s="377"/>
      <c r="BR94" s="377"/>
      <c r="BS94" s="377"/>
      <c r="BT94" s="377"/>
      <c r="BU94" s="377"/>
      <c r="BV94" s="377"/>
      <c r="BW94" s="377"/>
      <c r="BX94" s="377"/>
      <c r="BY94" s="377"/>
      <c r="BZ94" s="377"/>
      <c r="CA94" s="377"/>
      <c r="CB94" s="377"/>
      <c r="CC94" s="377"/>
      <c r="CD94" s="377"/>
      <c r="CE94" s="377"/>
      <c r="CF94" s="377"/>
      <c r="CG94" s="377"/>
      <c r="CH94" s="377"/>
      <c r="CI94" s="377"/>
      <c r="CJ94" s="377"/>
      <c r="CK94" s="377"/>
      <c r="CL94" s="377"/>
      <c r="CM94" s="377"/>
      <c r="CN94" s="377"/>
      <c r="CO94" s="377"/>
      <c r="CP94" s="377"/>
      <c r="CQ94" s="377"/>
      <c r="CR94" s="377"/>
      <c r="CS94" s="377"/>
      <c r="CT94" s="377"/>
    </row>
    <row r="95" spans="19:98" hidden="1">
      <c r="S95" s="377"/>
      <c r="T95" s="377"/>
      <c r="U95" s="377"/>
      <c r="V95" s="377"/>
      <c r="W95" s="377"/>
      <c r="X95" s="377"/>
      <c r="Y95" s="377"/>
      <c r="Z95" s="377"/>
      <c r="AA95" s="377"/>
      <c r="AB95" s="377"/>
      <c r="AC95" s="377"/>
      <c r="AD95" s="377"/>
      <c r="AE95" s="377"/>
      <c r="AF95" s="377"/>
      <c r="AG95" s="377"/>
      <c r="AH95" s="377"/>
      <c r="AI95" s="377"/>
      <c r="AJ95" s="377"/>
      <c r="AK95" s="377"/>
      <c r="AL95" s="377"/>
      <c r="AM95" s="377"/>
      <c r="AN95" s="377"/>
      <c r="AO95" s="377"/>
      <c r="AP95" s="377"/>
      <c r="AQ95" s="377"/>
      <c r="AR95" s="377"/>
      <c r="AS95" s="377"/>
      <c r="AT95" s="377"/>
      <c r="AU95" s="377"/>
      <c r="AV95" s="377"/>
      <c r="AW95" s="377"/>
      <c r="AX95" s="377"/>
      <c r="AY95" s="377"/>
      <c r="AZ95" s="377"/>
      <c r="BA95" s="377"/>
      <c r="BB95" s="377"/>
      <c r="BC95" s="377"/>
      <c r="BD95" s="377"/>
      <c r="BE95" s="377"/>
      <c r="BF95" s="377"/>
      <c r="BG95" s="377"/>
      <c r="BH95" s="377"/>
      <c r="BI95" s="377"/>
      <c r="BJ95" s="377"/>
      <c r="BK95" s="377"/>
      <c r="BL95" s="377"/>
      <c r="BM95" s="377"/>
      <c r="BN95" s="377"/>
      <c r="BO95" s="377"/>
      <c r="BP95" s="377"/>
      <c r="BQ95" s="377"/>
      <c r="BR95" s="377"/>
      <c r="BS95" s="377"/>
      <c r="BT95" s="377"/>
      <c r="BU95" s="377"/>
      <c r="BV95" s="377"/>
      <c r="BW95" s="377"/>
      <c r="BX95" s="377"/>
      <c r="BY95" s="377"/>
      <c r="BZ95" s="377"/>
      <c r="CA95" s="377"/>
      <c r="CB95" s="377"/>
      <c r="CC95" s="377"/>
      <c r="CD95" s="377"/>
      <c r="CE95" s="377"/>
      <c r="CF95" s="377"/>
      <c r="CG95" s="377"/>
      <c r="CH95" s="377"/>
      <c r="CI95" s="377"/>
      <c r="CJ95" s="377"/>
      <c r="CK95" s="377"/>
      <c r="CL95" s="377"/>
      <c r="CM95" s="377"/>
      <c r="CN95" s="377"/>
      <c r="CO95" s="377"/>
      <c r="CP95" s="377"/>
      <c r="CQ95" s="377"/>
      <c r="CR95" s="377"/>
      <c r="CS95" s="377"/>
      <c r="CT95" s="377"/>
    </row>
    <row r="96" spans="19:98" hidden="1">
      <c r="S96" s="377"/>
      <c r="T96" s="377"/>
      <c r="U96" s="377"/>
      <c r="V96" s="377"/>
      <c r="W96" s="377"/>
      <c r="X96" s="377"/>
      <c r="Y96" s="377"/>
      <c r="Z96" s="377"/>
      <c r="AA96" s="377"/>
      <c r="AB96" s="377"/>
      <c r="AC96" s="377"/>
      <c r="AD96" s="377"/>
      <c r="AE96" s="377"/>
      <c r="AF96" s="377"/>
      <c r="AG96" s="377"/>
      <c r="AH96" s="377"/>
      <c r="AI96" s="377"/>
      <c r="AJ96" s="377"/>
      <c r="AK96" s="377"/>
      <c r="AL96" s="377"/>
      <c r="AM96" s="377"/>
      <c r="AN96" s="377"/>
      <c r="AO96" s="377"/>
      <c r="AP96" s="377"/>
      <c r="AQ96" s="377"/>
      <c r="AR96" s="377"/>
      <c r="AS96" s="377"/>
      <c r="AT96" s="377"/>
      <c r="AU96" s="377"/>
      <c r="AV96" s="377"/>
      <c r="AW96" s="377"/>
      <c r="AX96" s="377"/>
      <c r="AY96" s="377"/>
      <c r="AZ96" s="377"/>
      <c r="BA96" s="377"/>
      <c r="BB96" s="377"/>
      <c r="BC96" s="377"/>
      <c r="BD96" s="377"/>
      <c r="BE96" s="377"/>
      <c r="BF96" s="377"/>
      <c r="BG96" s="377"/>
      <c r="BH96" s="377"/>
      <c r="BI96" s="377"/>
      <c r="BJ96" s="377"/>
      <c r="BK96" s="377"/>
      <c r="BL96" s="377"/>
      <c r="BM96" s="377"/>
      <c r="BN96" s="377"/>
      <c r="BO96" s="377"/>
      <c r="BP96" s="377"/>
      <c r="BQ96" s="377"/>
      <c r="BR96" s="377"/>
      <c r="BS96" s="377"/>
      <c r="BT96" s="377"/>
      <c r="BU96" s="377"/>
      <c r="BV96" s="377"/>
      <c r="BW96" s="377"/>
      <c r="BX96" s="377"/>
      <c r="BY96" s="377"/>
      <c r="BZ96" s="377"/>
      <c r="CA96" s="377"/>
      <c r="CB96" s="377"/>
      <c r="CC96" s="377"/>
      <c r="CD96" s="377"/>
      <c r="CE96" s="377"/>
      <c r="CF96" s="377"/>
      <c r="CG96" s="377"/>
      <c r="CH96" s="377"/>
      <c r="CI96" s="377"/>
      <c r="CJ96" s="377"/>
      <c r="CK96" s="377"/>
      <c r="CL96" s="377"/>
      <c r="CM96" s="377"/>
      <c r="CN96" s="377"/>
      <c r="CO96" s="377"/>
      <c r="CP96" s="377"/>
      <c r="CQ96" s="377"/>
      <c r="CR96" s="377"/>
      <c r="CS96" s="377"/>
      <c r="CT96" s="377"/>
    </row>
    <row r="97" spans="19:98" hidden="1">
      <c r="S97" s="377"/>
      <c r="T97" s="377"/>
      <c r="U97" s="377"/>
      <c r="V97" s="377"/>
      <c r="W97" s="377"/>
      <c r="X97" s="377"/>
      <c r="Y97" s="377"/>
      <c r="Z97" s="377"/>
      <c r="AA97" s="377"/>
      <c r="AB97" s="377"/>
      <c r="AC97" s="377"/>
      <c r="AD97" s="377"/>
      <c r="AE97" s="377"/>
      <c r="AF97" s="377"/>
      <c r="AG97" s="377"/>
      <c r="AH97" s="377"/>
      <c r="AI97" s="377"/>
      <c r="AJ97" s="377"/>
      <c r="AK97" s="377"/>
      <c r="AL97" s="377"/>
      <c r="AM97" s="377"/>
      <c r="AN97" s="377"/>
      <c r="AO97" s="377"/>
      <c r="AP97" s="377"/>
      <c r="AQ97" s="377"/>
      <c r="AR97" s="377"/>
      <c r="AS97" s="377"/>
      <c r="AT97" s="377"/>
      <c r="AU97" s="377"/>
      <c r="AV97" s="377"/>
      <c r="AW97" s="377"/>
      <c r="AX97" s="377"/>
      <c r="AY97" s="377"/>
      <c r="AZ97" s="377"/>
      <c r="BA97" s="377"/>
      <c r="BB97" s="377"/>
      <c r="BC97" s="377"/>
      <c r="BD97" s="377"/>
      <c r="BE97" s="377"/>
      <c r="BF97" s="377"/>
      <c r="BG97" s="377"/>
      <c r="BH97" s="377"/>
      <c r="BI97" s="377"/>
      <c r="BJ97" s="377"/>
      <c r="BK97" s="377"/>
      <c r="BL97" s="377"/>
      <c r="BM97" s="377"/>
      <c r="BN97" s="377"/>
      <c r="BO97" s="377"/>
      <c r="BP97" s="377"/>
      <c r="BQ97" s="377"/>
      <c r="BR97" s="377"/>
      <c r="BS97" s="377"/>
      <c r="BT97" s="377"/>
      <c r="BU97" s="377"/>
      <c r="BV97" s="377"/>
      <c r="BW97" s="377"/>
      <c r="BX97" s="377"/>
      <c r="BY97" s="377"/>
      <c r="BZ97" s="377"/>
      <c r="CA97" s="377"/>
      <c r="CB97" s="377"/>
      <c r="CC97" s="377"/>
      <c r="CD97" s="377"/>
      <c r="CE97" s="377"/>
      <c r="CF97" s="377"/>
      <c r="CG97" s="377"/>
      <c r="CH97" s="377"/>
      <c r="CI97" s="377"/>
      <c r="CJ97" s="377"/>
      <c r="CK97" s="377"/>
      <c r="CL97" s="377"/>
      <c r="CM97" s="377"/>
      <c r="CN97" s="377"/>
      <c r="CO97" s="377"/>
      <c r="CP97" s="377"/>
      <c r="CQ97" s="377"/>
      <c r="CR97" s="377"/>
      <c r="CS97" s="377"/>
      <c r="CT97" s="377"/>
    </row>
    <row r="98" spans="19:98">
      <c r="S98" s="377"/>
      <c r="T98" s="377"/>
      <c r="U98" s="377"/>
      <c r="V98" s="377"/>
      <c r="W98" s="377"/>
      <c r="X98" s="377"/>
      <c r="Y98" s="377"/>
      <c r="Z98" s="377"/>
      <c r="AA98" s="377"/>
      <c r="AB98" s="377"/>
      <c r="AC98" s="377"/>
      <c r="AD98" s="377"/>
      <c r="AE98" s="377"/>
      <c r="AF98" s="377"/>
      <c r="AG98" s="377"/>
      <c r="AH98" s="377"/>
      <c r="AI98" s="377"/>
      <c r="AJ98" s="377"/>
      <c r="AK98" s="377"/>
      <c r="AL98" s="377"/>
      <c r="AM98" s="377"/>
      <c r="AN98" s="377"/>
      <c r="AO98" s="377"/>
      <c r="AP98" s="377"/>
      <c r="AQ98" s="377"/>
      <c r="AR98" s="377"/>
      <c r="AS98" s="377"/>
      <c r="AT98" s="377"/>
      <c r="AU98" s="377"/>
      <c r="AV98" s="377"/>
      <c r="AW98" s="377"/>
      <c r="AX98" s="377"/>
      <c r="AY98" s="377"/>
      <c r="AZ98" s="377"/>
      <c r="BA98" s="377"/>
      <c r="BB98" s="377"/>
      <c r="BC98" s="377"/>
      <c r="BD98" s="377"/>
      <c r="BE98" s="377"/>
      <c r="BF98" s="377"/>
      <c r="BG98" s="377"/>
      <c r="BH98" s="377"/>
      <c r="BI98" s="377"/>
      <c r="BJ98" s="377"/>
      <c r="BK98" s="377"/>
      <c r="BL98" s="377"/>
      <c r="BM98" s="377"/>
      <c r="BN98" s="377"/>
      <c r="BO98" s="377"/>
      <c r="BP98" s="377"/>
      <c r="BQ98" s="377"/>
      <c r="BR98" s="377"/>
      <c r="BS98" s="377"/>
      <c r="BT98" s="377"/>
      <c r="BU98" s="377"/>
      <c r="BV98" s="377"/>
      <c r="BW98" s="377"/>
      <c r="BX98" s="377"/>
      <c r="BY98" s="377"/>
      <c r="BZ98" s="377"/>
      <c r="CA98" s="377"/>
      <c r="CB98" s="377"/>
      <c r="CC98" s="377"/>
      <c r="CD98" s="377"/>
      <c r="CE98" s="377"/>
      <c r="CF98" s="377"/>
      <c r="CG98" s="377"/>
      <c r="CH98" s="377"/>
      <c r="CI98" s="377"/>
      <c r="CJ98" s="377"/>
      <c r="CK98" s="377"/>
      <c r="CL98" s="377"/>
      <c r="CM98" s="377"/>
      <c r="CN98" s="377"/>
      <c r="CO98" s="377"/>
      <c r="CP98" s="377"/>
      <c r="CQ98" s="377"/>
      <c r="CR98" s="377"/>
      <c r="CS98" s="377"/>
      <c r="CT98" s="377"/>
    </row>
    <row r="99" spans="19:98">
      <c r="S99" s="377"/>
      <c r="T99" s="377"/>
      <c r="U99" s="377"/>
      <c r="V99" s="377"/>
      <c r="W99" s="377"/>
      <c r="X99" s="377"/>
      <c r="Y99" s="377"/>
      <c r="Z99" s="377"/>
      <c r="AA99" s="377"/>
      <c r="AB99" s="377"/>
      <c r="AC99" s="377"/>
      <c r="AD99" s="377"/>
      <c r="AE99" s="377"/>
      <c r="AF99" s="377"/>
      <c r="AG99" s="377"/>
      <c r="AH99" s="377"/>
      <c r="AI99" s="377"/>
      <c r="AJ99" s="377"/>
      <c r="AK99" s="377"/>
      <c r="AL99" s="377"/>
      <c r="AM99" s="377"/>
      <c r="AN99" s="377"/>
      <c r="AO99" s="377"/>
      <c r="AP99" s="377"/>
      <c r="AQ99" s="377"/>
      <c r="AR99" s="377"/>
      <c r="AS99" s="377"/>
      <c r="AT99" s="377"/>
      <c r="AU99" s="377"/>
      <c r="AV99" s="377"/>
      <c r="AW99" s="377"/>
      <c r="AX99" s="377"/>
      <c r="AY99" s="377"/>
      <c r="AZ99" s="377"/>
      <c r="BA99" s="377"/>
      <c r="BB99" s="377"/>
      <c r="BC99" s="377"/>
      <c r="BD99" s="377"/>
      <c r="BE99" s="377"/>
      <c r="BF99" s="377"/>
      <c r="BG99" s="377"/>
      <c r="BH99" s="377"/>
      <c r="BI99" s="377"/>
      <c r="BJ99" s="377"/>
      <c r="BK99" s="377"/>
      <c r="BL99" s="377"/>
      <c r="BM99" s="377"/>
      <c r="BN99" s="377"/>
      <c r="BO99" s="377"/>
      <c r="BP99" s="377"/>
      <c r="BQ99" s="377"/>
      <c r="BR99" s="377"/>
      <c r="BS99" s="377"/>
      <c r="BT99" s="377"/>
      <c r="BU99" s="377"/>
      <c r="BV99" s="377"/>
      <c r="BW99" s="377"/>
      <c r="BX99" s="377"/>
      <c r="BY99" s="377"/>
      <c r="BZ99" s="377"/>
      <c r="CA99" s="377"/>
      <c r="CB99" s="377"/>
      <c r="CC99" s="377"/>
      <c r="CD99" s="377"/>
      <c r="CE99" s="377"/>
      <c r="CF99" s="377"/>
      <c r="CG99" s="377"/>
      <c r="CH99" s="377"/>
      <c r="CI99" s="377"/>
      <c r="CJ99" s="377"/>
      <c r="CK99" s="377"/>
      <c r="CL99" s="377"/>
      <c r="CM99" s="377"/>
      <c r="CN99" s="377"/>
      <c r="CO99" s="377"/>
      <c r="CP99" s="377"/>
      <c r="CQ99" s="377"/>
      <c r="CR99" s="377"/>
      <c r="CS99" s="377"/>
      <c r="CT99" s="377"/>
    </row>
    <row r="100" spans="19:98">
      <c r="S100" s="377"/>
      <c r="T100" s="377"/>
      <c r="U100" s="377"/>
      <c r="V100" s="377"/>
      <c r="W100" s="377"/>
      <c r="X100" s="377"/>
      <c r="Y100" s="377"/>
      <c r="Z100" s="377"/>
      <c r="AA100" s="377"/>
      <c r="AB100" s="377"/>
      <c r="AC100" s="377"/>
      <c r="AD100" s="377"/>
      <c r="AE100" s="377"/>
      <c r="AF100" s="377"/>
      <c r="AG100" s="377"/>
      <c r="AH100" s="377"/>
      <c r="AI100" s="377"/>
      <c r="AJ100" s="377"/>
      <c r="AK100" s="377"/>
      <c r="AL100" s="377"/>
      <c r="AM100" s="377"/>
      <c r="AN100" s="377"/>
      <c r="AO100" s="377"/>
      <c r="AP100" s="377"/>
      <c r="AQ100" s="377"/>
      <c r="AR100" s="377"/>
      <c r="AS100" s="377"/>
      <c r="AT100" s="377"/>
      <c r="AU100" s="377"/>
      <c r="AV100" s="377"/>
      <c r="AW100" s="377"/>
      <c r="AX100" s="377"/>
      <c r="AY100" s="377"/>
      <c r="AZ100" s="377"/>
      <c r="BA100" s="377"/>
      <c r="BB100" s="377"/>
      <c r="BC100" s="377"/>
      <c r="BD100" s="377"/>
      <c r="BE100" s="377"/>
      <c r="BF100" s="377"/>
      <c r="BG100" s="377"/>
      <c r="BH100" s="377"/>
      <c r="BI100" s="377"/>
      <c r="BJ100" s="377"/>
      <c r="BK100" s="377"/>
      <c r="BL100" s="377"/>
      <c r="BM100" s="377"/>
      <c r="BN100" s="377"/>
      <c r="BO100" s="377"/>
      <c r="BP100" s="377"/>
      <c r="BQ100" s="377"/>
      <c r="BR100" s="377"/>
      <c r="BS100" s="377"/>
      <c r="BT100" s="377"/>
      <c r="BU100" s="377"/>
      <c r="BV100" s="377"/>
      <c r="BW100" s="377"/>
      <c r="BX100" s="377"/>
      <c r="BY100" s="377"/>
      <c r="BZ100" s="377"/>
      <c r="CA100" s="377"/>
      <c r="CB100" s="377"/>
      <c r="CC100" s="377"/>
      <c r="CD100" s="377"/>
      <c r="CE100" s="377"/>
      <c r="CF100" s="377"/>
      <c r="CG100" s="377"/>
      <c r="CH100" s="377"/>
      <c r="CI100" s="377"/>
      <c r="CJ100" s="377"/>
      <c r="CK100" s="377"/>
      <c r="CL100" s="377"/>
      <c r="CM100" s="377"/>
      <c r="CN100" s="377"/>
      <c r="CO100" s="377"/>
      <c r="CP100" s="377"/>
      <c r="CQ100" s="377"/>
      <c r="CR100" s="377"/>
      <c r="CS100" s="377"/>
      <c r="CT100" s="377"/>
    </row>
    <row r="101" spans="19:98">
      <c r="S101" s="377"/>
      <c r="T101" s="377"/>
      <c r="U101" s="377"/>
      <c r="V101" s="377"/>
      <c r="W101" s="377"/>
      <c r="X101" s="377"/>
      <c r="Y101" s="377"/>
      <c r="Z101" s="377"/>
      <c r="AA101" s="377"/>
      <c r="AB101" s="377"/>
      <c r="AC101" s="377"/>
      <c r="AD101" s="377"/>
      <c r="AE101" s="377"/>
      <c r="AF101" s="377"/>
      <c r="AG101" s="377"/>
      <c r="AH101" s="377"/>
      <c r="AI101" s="377"/>
      <c r="AJ101" s="377"/>
      <c r="AK101" s="377"/>
      <c r="AL101" s="377"/>
      <c r="AM101" s="377"/>
      <c r="AN101" s="377"/>
      <c r="AO101" s="377"/>
      <c r="AP101" s="377"/>
      <c r="AQ101" s="377"/>
      <c r="AR101" s="377"/>
      <c r="AS101" s="377"/>
      <c r="AT101" s="377"/>
      <c r="AU101" s="377"/>
      <c r="AV101" s="377"/>
      <c r="AW101" s="377"/>
      <c r="AX101" s="377"/>
      <c r="AY101" s="377"/>
      <c r="AZ101" s="377"/>
      <c r="BA101" s="377"/>
      <c r="BB101" s="377"/>
      <c r="BC101" s="377"/>
      <c r="BD101" s="377"/>
      <c r="BE101" s="377"/>
      <c r="BF101" s="377"/>
      <c r="BG101" s="377"/>
      <c r="BH101" s="377"/>
      <c r="BI101" s="377"/>
      <c r="BJ101" s="377"/>
      <c r="BK101" s="377"/>
      <c r="BL101" s="377"/>
      <c r="BM101" s="377"/>
      <c r="BN101" s="377"/>
      <c r="BO101" s="377"/>
      <c r="BP101" s="377"/>
      <c r="BQ101" s="377"/>
      <c r="BR101" s="377"/>
      <c r="BS101" s="377"/>
      <c r="BT101" s="377"/>
      <c r="BU101" s="377"/>
      <c r="BV101" s="377"/>
      <c r="BW101" s="377"/>
      <c r="BX101" s="377"/>
      <c r="BY101" s="377"/>
      <c r="BZ101" s="377"/>
      <c r="CA101" s="377"/>
      <c r="CB101" s="377"/>
      <c r="CC101" s="377"/>
      <c r="CD101" s="377"/>
      <c r="CE101" s="377"/>
      <c r="CF101" s="377"/>
      <c r="CG101" s="377"/>
      <c r="CH101" s="377"/>
      <c r="CI101" s="377"/>
      <c r="CJ101" s="377"/>
      <c r="CK101" s="377"/>
      <c r="CL101" s="377"/>
      <c r="CM101" s="377"/>
      <c r="CN101" s="377"/>
      <c r="CO101" s="377"/>
      <c r="CP101" s="377"/>
      <c r="CQ101" s="377"/>
      <c r="CR101" s="377"/>
      <c r="CS101" s="377"/>
      <c r="CT101" s="377"/>
    </row>
    <row r="102" spans="19:98">
      <c r="S102" s="377"/>
      <c r="T102" s="377"/>
      <c r="U102" s="377"/>
      <c r="V102" s="377"/>
      <c r="W102" s="377"/>
      <c r="X102" s="377"/>
      <c r="Y102" s="377"/>
      <c r="Z102" s="377"/>
      <c r="AA102" s="377"/>
      <c r="AB102" s="377"/>
      <c r="AC102" s="377"/>
      <c r="AD102" s="377"/>
      <c r="AE102" s="377"/>
      <c r="AF102" s="377"/>
      <c r="AG102" s="377"/>
      <c r="AH102" s="377"/>
      <c r="AI102" s="377"/>
      <c r="AJ102" s="377"/>
      <c r="AK102" s="377"/>
      <c r="AL102" s="377"/>
      <c r="AM102" s="377"/>
      <c r="AN102" s="377"/>
      <c r="AO102" s="377"/>
      <c r="AP102" s="377"/>
      <c r="AQ102" s="377"/>
      <c r="AR102" s="377"/>
      <c r="AS102" s="377"/>
      <c r="AT102" s="377"/>
      <c r="AU102" s="377"/>
      <c r="AV102" s="377"/>
      <c r="AW102" s="377"/>
      <c r="AX102" s="377"/>
      <c r="AY102" s="377"/>
      <c r="AZ102" s="377"/>
      <c r="BA102" s="377"/>
      <c r="BB102" s="377"/>
      <c r="BC102" s="377"/>
      <c r="BD102" s="377"/>
      <c r="BE102" s="377"/>
      <c r="BF102" s="377"/>
      <c r="BG102" s="377"/>
      <c r="BH102" s="377"/>
      <c r="BI102" s="377"/>
      <c r="BJ102" s="377"/>
      <c r="BK102" s="377"/>
      <c r="BL102" s="377"/>
      <c r="BM102" s="377"/>
      <c r="BN102" s="377"/>
      <c r="BO102" s="377"/>
      <c r="BP102" s="377"/>
      <c r="BQ102" s="377"/>
      <c r="BR102" s="377"/>
      <c r="BS102" s="377"/>
      <c r="BT102" s="377"/>
      <c r="BU102" s="377"/>
      <c r="BV102" s="377"/>
      <c r="BW102" s="377"/>
      <c r="BX102" s="377"/>
      <c r="BY102" s="377"/>
      <c r="BZ102" s="377"/>
      <c r="CA102" s="377"/>
      <c r="CB102" s="377"/>
      <c r="CC102" s="377"/>
      <c r="CD102" s="377"/>
      <c r="CE102" s="377"/>
      <c r="CF102" s="377"/>
      <c r="CG102" s="377"/>
      <c r="CH102" s="377"/>
      <c r="CI102" s="377"/>
      <c r="CJ102" s="377"/>
      <c r="CK102" s="377"/>
      <c r="CL102" s="377"/>
      <c r="CM102" s="377"/>
      <c r="CN102" s="377"/>
      <c r="CO102" s="377"/>
      <c r="CP102" s="377"/>
      <c r="CQ102" s="377"/>
      <c r="CR102" s="377"/>
      <c r="CS102" s="377"/>
      <c r="CT102" s="377"/>
    </row>
    <row r="103" spans="19:98" hidden="1">
      <c r="S103" s="377"/>
      <c r="T103" s="377"/>
      <c r="U103" s="377"/>
      <c r="V103" s="377"/>
      <c r="W103" s="377"/>
      <c r="X103" s="377"/>
      <c r="Y103" s="377"/>
      <c r="Z103" s="377"/>
      <c r="AA103" s="377"/>
      <c r="AB103" s="377"/>
      <c r="AC103" s="377"/>
      <c r="AD103" s="377"/>
      <c r="AE103" s="377"/>
      <c r="AF103" s="377"/>
      <c r="AG103" s="377"/>
      <c r="AH103" s="377"/>
      <c r="AI103" s="377"/>
      <c r="AJ103" s="377"/>
      <c r="AK103" s="377"/>
      <c r="AL103" s="377"/>
      <c r="AM103" s="377"/>
      <c r="AN103" s="377"/>
      <c r="AO103" s="377"/>
      <c r="AP103" s="377"/>
      <c r="AQ103" s="377"/>
      <c r="AR103" s="377"/>
      <c r="AS103" s="377"/>
      <c r="AT103" s="377"/>
      <c r="AU103" s="377"/>
      <c r="AV103" s="377"/>
      <c r="AW103" s="377"/>
      <c r="AX103" s="377"/>
      <c r="AY103" s="377"/>
      <c r="AZ103" s="377"/>
      <c r="BA103" s="377"/>
      <c r="BB103" s="377"/>
      <c r="BC103" s="377"/>
      <c r="BD103" s="377"/>
      <c r="BE103" s="377"/>
      <c r="BF103" s="377"/>
      <c r="BG103" s="377"/>
      <c r="BH103" s="377"/>
      <c r="BI103" s="377"/>
      <c r="BJ103" s="377"/>
      <c r="BK103" s="377"/>
      <c r="BL103" s="377"/>
      <c r="BM103" s="377"/>
      <c r="BN103" s="377"/>
      <c r="BO103" s="377"/>
      <c r="BP103" s="377"/>
      <c r="BQ103" s="377"/>
      <c r="BR103" s="377"/>
      <c r="BS103" s="377"/>
      <c r="BT103" s="377"/>
      <c r="BU103" s="377"/>
      <c r="BV103" s="377"/>
      <c r="BW103" s="377"/>
      <c r="BX103" s="377"/>
      <c r="BY103" s="377"/>
      <c r="BZ103" s="377"/>
      <c r="CA103" s="377"/>
      <c r="CB103" s="377"/>
      <c r="CC103" s="377"/>
      <c r="CD103" s="377"/>
      <c r="CE103" s="377"/>
      <c r="CF103" s="377"/>
      <c r="CG103" s="377"/>
      <c r="CH103" s="377"/>
      <c r="CI103" s="377"/>
      <c r="CJ103" s="377"/>
      <c r="CK103" s="377"/>
      <c r="CL103" s="377"/>
      <c r="CM103" s="377"/>
      <c r="CN103" s="377"/>
      <c r="CO103" s="377"/>
      <c r="CP103" s="377"/>
      <c r="CQ103" s="377"/>
      <c r="CR103" s="377"/>
      <c r="CS103" s="377"/>
      <c r="CT103" s="377"/>
    </row>
    <row r="104" spans="19:98">
      <c r="S104" s="377"/>
      <c r="T104" s="377"/>
      <c r="U104" s="377"/>
      <c r="V104" s="377"/>
      <c r="W104" s="377"/>
      <c r="X104" s="377"/>
      <c r="Y104" s="377"/>
      <c r="Z104" s="377"/>
      <c r="AA104" s="377"/>
      <c r="AB104" s="377"/>
      <c r="AC104" s="377"/>
      <c r="AD104" s="377"/>
      <c r="AE104" s="377"/>
      <c r="AF104" s="377"/>
      <c r="AG104" s="377"/>
      <c r="AH104" s="377"/>
      <c r="AI104" s="377"/>
      <c r="AJ104" s="377"/>
      <c r="AK104" s="377"/>
      <c r="AL104" s="377"/>
      <c r="AM104" s="377"/>
      <c r="AN104" s="377"/>
      <c r="AO104" s="377"/>
      <c r="AP104" s="377"/>
      <c r="AQ104" s="377"/>
      <c r="AR104" s="377"/>
      <c r="AS104" s="377"/>
      <c r="AT104" s="377"/>
      <c r="AU104" s="377"/>
      <c r="AV104" s="377"/>
      <c r="AW104" s="377"/>
      <c r="AX104" s="377"/>
      <c r="AY104" s="377"/>
      <c r="AZ104" s="377"/>
      <c r="BA104" s="377"/>
      <c r="BB104" s="377"/>
      <c r="BC104" s="377"/>
      <c r="BD104" s="377"/>
      <c r="BE104" s="377"/>
      <c r="BF104" s="377"/>
      <c r="BG104" s="377"/>
      <c r="BH104" s="377"/>
      <c r="BI104" s="377"/>
      <c r="BJ104" s="377"/>
      <c r="BK104" s="377"/>
      <c r="BL104" s="377"/>
      <c r="BM104" s="377"/>
      <c r="BN104" s="377"/>
      <c r="BO104" s="377"/>
      <c r="BP104" s="377"/>
      <c r="BQ104" s="377"/>
      <c r="BR104" s="377"/>
      <c r="BS104" s="377"/>
      <c r="BT104" s="377"/>
      <c r="BU104" s="377"/>
      <c r="BV104" s="377"/>
      <c r="BW104" s="377"/>
      <c r="BX104" s="377"/>
      <c r="BY104" s="377"/>
      <c r="BZ104" s="377"/>
      <c r="CA104" s="377"/>
      <c r="CB104" s="377"/>
      <c r="CC104" s="377"/>
      <c r="CD104" s="377"/>
      <c r="CE104" s="377"/>
      <c r="CF104" s="377"/>
      <c r="CG104" s="377"/>
      <c r="CH104" s="377"/>
      <c r="CI104" s="377"/>
      <c r="CJ104" s="377"/>
      <c r="CK104" s="377"/>
      <c r="CL104" s="377"/>
      <c r="CM104" s="377"/>
      <c r="CN104" s="377"/>
      <c r="CO104" s="377"/>
      <c r="CP104" s="377"/>
      <c r="CQ104" s="377"/>
      <c r="CR104" s="377"/>
      <c r="CS104" s="377"/>
      <c r="CT104" s="377"/>
    </row>
    <row r="105" spans="19:98">
      <c r="S105" s="377"/>
      <c r="T105" s="377"/>
      <c r="U105" s="377"/>
      <c r="V105" s="377"/>
      <c r="W105" s="377"/>
      <c r="X105" s="377"/>
      <c r="Y105" s="377"/>
      <c r="Z105" s="377"/>
      <c r="AA105" s="377"/>
      <c r="AB105" s="377"/>
      <c r="AC105" s="377"/>
      <c r="AD105" s="377"/>
      <c r="AE105" s="377"/>
      <c r="AF105" s="377"/>
      <c r="AG105" s="377"/>
      <c r="AH105" s="377"/>
      <c r="AI105" s="377"/>
      <c r="AJ105" s="377"/>
      <c r="AK105" s="377"/>
      <c r="AL105" s="377"/>
      <c r="AM105" s="377"/>
      <c r="AN105" s="377"/>
      <c r="AO105" s="377"/>
      <c r="AP105" s="377"/>
      <c r="AQ105" s="377"/>
      <c r="AR105" s="377"/>
      <c r="AS105" s="377"/>
      <c r="AT105" s="377"/>
      <c r="AU105" s="377"/>
      <c r="AV105" s="377"/>
      <c r="AW105" s="377"/>
      <c r="AX105" s="377"/>
      <c r="AY105" s="377"/>
      <c r="AZ105" s="377"/>
      <c r="BA105" s="377"/>
      <c r="BB105" s="377"/>
      <c r="BC105" s="377"/>
      <c r="BD105" s="377"/>
      <c r="BE105" s="377"/>
      <c r="BF105" s="377"/>
      <c r="BG105" s="377"/>
      <c r="BH105" s="377"/>
      <c r="BI105" s="377"/>
      <c r="BJ105" s="377"/>
      <c r="BK105" s="377"/>
      <c r="BL105" s="377"/>
      <c r="BM105" s="377"/>
      <c r="BN105" s="377"/>
      <c r="BO105" s="377"/>
      <c r="BP105" s="377"/>
      <c r="BQ105" s="377"/>
      <c r="BR105" s="377"/>
      <c r="BS105" s="377"/>
      <c r="BT105" s="377"/>
      <c r="BU105" s="377"/>
      <c r="BV105" s="377"/>
      <c r="BW105" s="377"/>
      <c r="BX105" s="377"/>
      <c r="BY105" s="377"/>
      <c r="BZ105" s="377"/>
      <c r="CA105" s="377"/>
      <c r="CB105" s="377"/>
      <c r="CC105" s="377"/>
      <c r="CD105" s="377"/>
      <c r="CE105" s="377"/>
      <c r="CF105" s="377"/>
      <c r="CG105" s="377"/>
      <c r="CH105" s="377"/>
      <c r="CI105" s="377"/>
      <c r="CJ105" s="377"/>
      <c r="CK105" s="377"/>
      <c r="CL105" s="377"/>
      <c r="CM105" s="377"/>
      <c r="CN105" s="377"/>
      <c r="CO105" s="377"/>
      <c r="CP105" s="377"/>
      <c r="CQ105" s="377"/>
      <c r="CR105" s="377"/>
      <c r="CS105" s="377"/>
      <c r="CT105" s="377"/>
    </row>
    <row r="106" spans="19:98">
      <c r="S106" s="377"/>
      <c r="T106" s="377"/>
      <c r="U106" s="377"/>
      <c r="V106" s="377"/>
      <c r="W106" s="377"/>
      <c r="X106" s="377"/>
      <c r="Y106" s="377"/>
      <c r="Z106" s="377"/>
      <c r="AA106" s="377"/>
      <c r="AB106" s="377"/>
      <c r="AC106" s="377"/>
      <c r="AD106" s="377"/>
      <c r="AE106" s="377"/>
      <c r="AF106" s="377"/>
      <c r="AG106" s="377"/>
      <c r="AH106" s="377"/>
      <c r="AI106" s="377"/>
      <c r="AJ106" s="377"/>
      <c r="AK106" s="377"/>
      <c r="AL106" s="377"/>
      <c r="AM106" s="377"/>
      <c r="AN106" s="377"/>
      <c r="AO106" s="377"/>
      <c r="AP106" s="377"/>
      <c r="AQ106" s="377"/>
      <c r="AR106" s="377"/>
      <c r="AS106" s="377"/>
      <c r="AT106" s="377"/>
      <c r="AU106" s="377"/>
      <c r="AV106" s="377"/>
      <c r="AW106" s="377"/>
      <c r="AX106" s="377"/>
      <c r="AY106" s="377"/>
      <c r="AZ106" s="377"/>
      <c r="BA106" s="377"/>
      <c r="BB106" s="377"/>
      <c r="BC106" s="377"/>
      <c r="BD106" s="377"/>
      <c r="BE106" s="377"/>
      <c r="BF106" s="377"/>
      <c r="BG106" s="377"/>
      <c r="BH106" s="377"/>
      <c r="BI106" s="377"/>
      <c r="BJ106" s="377"/>
      <c r="BK106" s="377"/>
      <c r="BL106" s="377"/>
      <c r="BM106" s="377"/>
      <c r="BN106" s="377"/>
      <c r="BO106" s="377"/>
      <c r="BP106" s="377"/>
      <c r="BQ106" s="377"/>
      <c r="BR106" s="377"/>
      <c r="BS106" s="377"/>
      <c r="BT106" s="377"/>
      <c r="BU106" s="377"/>
      <c r="BV106" s="377"/>
      <c r="BW106" s="377"/>
      <c r="BX106" s="377"/>
      <c r="BY106" s="377"/>
      <c r="BZ106" s="377"/>
      <c r="CA106" s="377"/>
      <c r="CB106" s="377"/>
      <c r="CC106" s="377"/>
      <c r="CD106" s="377"/>
      <c r="CE106" s="377"/>
      <c r="CF106" s="377"/>
      <c r="CG106" s="377"/>
      <c r="CH106" s="377"/>
      <c r="CI106" s="377"/>
      <c r="CJ106" s="377"/>
      <c r="CK106" s="377"/>
      <c r="CL106" s="377"/>
      <c r="CM106" s="377"/>
      <c r="CN106" s="377"/>
      <c r="CO106" s="377"/>
      <c r="CP106" s="377"/>
      <c r="CQ106" s="377"/>
      <c r="CR106" s="377"/>
      <c r="CS106" s="377"/>
      <c r="CT106" s="377"/>
    </row>
    <row r="107" spans="19:98">
      <c r="S107" s="377"/>
      <c r="T107" s="377"/>
      <c r="U107" s="377"/>
      <c r="V107" s="377"/>
      <c r="W107" s="377"/>
      <c r="X107" s="377"/>
      <c r="Y107" s="377"/>
      <c r="Z107" s="377"/>
      <c r="AA107" s="377"/>
      <c r="AB107" s="377"/>
      <c r="AC107" s="377"/>
      <c r="AD107" s="377"/>
      <c r="AE107" s="377"/>
      <c r="AF107" s="377"/>
      <c r="AG107" s="377"/>
      <c r="AH107" s="377"/>
      <c r="AI107" s="377"/>
      <c r="AJ107" s="377"/>
      <c r="AK107" s="377"/>
      <c r="AL107" s="377"/>
      <c r="AM107" s="377"/>
      <c r="AN107" s="377"/>
      <c r="AO107" s="377"/>
      <c r="AP107" s="377"/>
      <c r="AQ107" s="377"/>
      <c r="AR107" s="377"/>
      <c r="AS107" s="377"/>
      <c r="AT107" s="377"/>
      <c r="AU107" s="377"/>
      <c r="AV107" s="377"/>
      <c r="AW107" s="377"/>
      <c r="AX107" s="377"/>
      <c r="AY107" s="377"/>
      <c r="AZ107" s="377"/>
      <c r="BA107" s="377"/>
      <c r="BB107" s="377"/>
      <c r="BC107" s="377"/>
      <c r="BD107" s="377"/>
      <c r="BE107" s="377"/>
      <c r="BF107" s="377"/>
      <c r="BG107" s="377"/>
      <c r="BH107" s="377"/>
      <c r="BI107" s="377"/>
      <c r="BJ107" s="377"/>
      <c r="BK107" s="377"/>
      <c r="BL107" s="377"/>
      <c r="BM107" s="377"/>
      <c r="BN107" s="377"/>
      <c r="BO107" s="377"/>
      <c r="BP107" s="377"/>
      <c r="BQ107" s="377"/>
      <c r="BR107" s="377"/>
      <c r="BS107" s="377"/>
      <c r="BT107" s="377"/>
      <c r="BU107" s="377"/>
      <c r="BV107" s="377"/>
      <c r="BW107" s="377"/>
      <c r="BX107" s="377"/>
      <c r="BY107" s="377"/>
      <c r="BZ107" s="377"/>
      <c r="CA107" s="377"/>
      <c r="CB107" s="377"/>
      <c r="CC107" s="377"/>
      <c r="CD107" s="377"/>
      <c r="CE107" s="377"/>
      <c r="CF107" s="377"/>
      <c r="CG107" s="377"/>
      <c r="CH107" s="377"/>
      <c r="CI107" s="377"/>
      <c r="CJ107" s="377"/>
      <c r="CK107" s="377"/>
      <c r="CL107" s="377"/>
      <c r="CM107" s="377"/>
      <c r="CN107" s="377"/>
      <c r="CO107" s="377"/>
      <c r="CP107" s="377"/>
      <c r="CQ107" s="377"/>
      <c r="CR107" s="377"/>
      <c r="CS107" s="377"/>
      <c r="CT107" s="377"/>
    </row>
    <row r="108" spans="19:98">
      <c r="S108" s="377"/>
      <c r="T108" s="377"/>
      <c r="U108" s="377"/>
      <c r="V108" s="377"/>
      <c r="W108" s="377"/>
      <c r="X108" s="377"/>
      <c r="Y108" s="377"/>
      <c r="Z108" s="377"/>
      <c r="AA108" s="377"/>
      <c r="AB108" s="377"/>
      <c r="AC108" s="377"/>
      <c r="AD108" s="377"/>
      <c r="AE108" s="377"/>
      <c r="AF108" s="377"/>
      <c r="AG108" s="377"/>
      <c r="AH108" s="377"/>
      <c r="AI108" s="377"/>
      <c r="AJ108" s="377"/>
      <c r="AK108" s="377"/>
      <c r="AL108" s="377"/>
      <c r="AM108" s="377"/>
      <c r="AN108" s="377"/>
      <c r="AO108" s="377"/>
      <c r="AP108" s="377"/>
      <c r="AQ108" s="377"/>
      <c r="AR108" s="377"/>
      <c r="AS108" s="377"/>
      <c r="AT108" s="377"/>
      <c r="AU108" s="377"/>
      <c r="AV108" s="377"/>
      <c r="AW108" s="377"/>
      <c r="AX108" s="377"/>
      <c r="AY108" s="377"/>
      <c r="AZ108" s="377"/>
      <c r="BA108" s="377"/>
      <c r="BB108" s="377"/>
      <c r="BC108" s="377"/>
      <c r="BD108" s="377"/>
      <c r="BE108" s="377"/>
      <c r="BF108" s="377"/>
      <c r="BG108" s="377"/>
      <c r="BH108" s="377"/>
      <c r="BI108" s="377"/>
      <c r="BJ108" s="377"/>
      <c r="BK108" s="377"/>
      <c r="BL108" s="377"/>
      <c r="BM108" s="377"/>
      <c r="BN108" s="377"/>
      <c r="BO108" s="377"/>
      <c r="BP108" s="377"/>
      <c r="BQ108" s="377"/>
      <c r="BR108" s="377"/>
      <c r="BS108" s="377"/>
      <c r="BT108" s="377"/>
      <c r="BU108" s="377"/>
      <c r="BV108" s="377"/>
      <c r="BW108" s="377"/>
      <c r="BX108" s="377"/>
      <c r="BY108" s="377"/>
      <c r="BZ108" s="377"/>
      <c r="CA108" s="377"/>
      <c r="CB108" s="377"/>
      <c r="CC108" s="377"/>
      <c r="CD108" s="377"/>
      <c r="CE108" s="377"/>
      <c r="CF108" s="377"/>
      <c r="CG108" s="377"/>
      <c r="CH108" s="377"/>
      <c r="CI108" s="377"/>
      <c r="CJ108" s="377"/>
      <c r="CK108" s="377"/>
      <c r="CL108" s="377"/>
      <c r="CM108" s="377"/>
      <c r="CN108" s="377"/>
      <c r="CO108" s="377"/>
      <c r="CP108" s="377"/>
      <c r="CQ108" s="377"/>
      <c r="CR108" s="377"/>
      <c r="CS108" s="377"/>
      <c r="CT108" s="377"/>
    </row>
    <row r="109" spans="19:98">
      <c r="S109" s="377"/>
      <c r="T109" s="377"/>
      <c r="U109" s="377"/>
      <c r="V109" s="377"/>
      <c r="W109" s="377"/>
      <c r="X109" s="377"/>
      <c r="Y109" s="377"/>
      <c r="Z109" s="377"/>
      <c r="AA109" s="377"/>
      <c r="AB109" s="377"/>
      <c r="AC109" s="377"/>
      <c r="AD109" s="377"/>
      <c r="AE109" s="377"/>
      <c r="AF109" s="377"/>
      <c r="AG109" s="377"/>
      <c r="AH109" s="377"/>
      <c r="AI109" s="377"/>
      <c r="AJ109" s="377"/>
      <c r="AK109" s="377"/>
      <c r="AL109" s="377"/>
      <c r="AM109" s="377"/>
      <c r="AN109" s="377"/>
      <c r="AO109" s="377"/>
      <c r="AP109" s="377"/>
      <c r="AQ109" s="377"/>
      <c r="AR109" s="377"/>
      <c r="AS109" s="377"/>
      <c r="AT109" s="377"/>
      <c r="AU109" s="377"/>
      <c r="AV109" s="377"/>
      <c r="AW109" s="377"/>
      <c r="AX109" s="377"/>
      <c r="AY109" s="377"/>
      <c r="AZ109" s="377"/>
      <c r="BA109" s="377"/>
      <c r="BB109" s="377"/>
      <c r="BC109" s="377"/>
      <c r="BD109" s="377"/>
      <c r="BE109" s="377"/>
      <c r="BF109" s="377"/>
      <c r="BG109" s="377"/>
      <c r="BH109" s="377"/>
      <c r="BI109" s="377"/>
      <c r="BJ109" s="377"/>
      <c r="BK109" s="377"/>
      <c r="BL109" s="377"/>
      <c r="BM109" s="377"/>
      <c r="BN109" s="377"/>
      <c r="BO109" s="377"/>
      <c r="BP109" s="377"/>
      <c r="BQ109" s="377"/>
      <c r="BR109" s="377"/>
      <c r="BS109" s="377"/>
      <c r="BT109" s="377"/>
      <c r="BU109" s="377"/>
      <c r="BV109" s="377"/>
      <c r="BW109" s="377"/>
      <c r="BX109" s="377"/>
      <c r="BY109" s="377"/>
      <c r="BZ109" s="377"/>
      <c r="CA109" s="377"/>
      <c r="CB109" s="377"/>
      <c r="CC109" s="377"/>
      <c r="CD109" s="377"/>
      <c r="CE109" s="377"/>
      <c r="CF109" s="377"/>
      <c r="CG109" s="377"/>
      <c r="CH109" s="377"/>
      <c r="CI109" s="377"/>
      <c r="CJ109" s="377"/>
      <c r="CK109" s="377"/>
      <c r="CL109" s="377"/>
      <c r="CM109" s="377"/>
      <c r="CN109" s="377"/>
      <c r="CO109" s="377"/>
      <c r="CP109" s="377"/>
      <c r="CQ109" s="377"/>
      <c r="CR109" s="377"/>
      <c r="CS109" s="377"/>
      <c r="CT109" s="377"/>
    </row>
    <row r="110" spans="19:98">
      <c r="S110" s="377"/>
      <c r="T110" s="377"/>
      <c r="U110" s="377"/>
      <c r="V110" s="377"/>
      <c r="W110" s="377"/>
      <c r="X110" s="377"/>
      <c r="Y110" s="377"/>
      <c r="Z110" s="377"/>
      <c r="AA110" s="377"/>
      <c r="AB110" s="377"/>
      <c r="AC110" s="377"/>
      <c r="AD110" s="377"/>
      <c r="AE110" s="377"/>
      <c r="AF110" s="377"/>
      <c r="AG110" s="377"/>
      <c r="AH110" s="377"/>
      <c r="AI110" s="377"/>
      <c r="AJ110" s="377"/>
      <c r="AK110" s="377"/>
      <c r="AL110" s="377"/>
      <c r="AM110" s="377"/>
      <c r="AN110" s="377"/>
      <c r="AO110" s="377"/>
      <c r="AP110" s="377"/>
      <c r="AQ110" s="377"/>
      <c r="AR110" s="377"/>
      <c r="AS110" s="377"/>
      <c r="AT110" s="377"/>
      <c r="AU110" s="377"/>
      <c r="AV110" s="377"/>
      <c r="AW110" s="377"/>
      <c r="AX110" s="377"/>
      <c r="AY110" s="377"/>
      <c r="AZ110" s="377"/>
      <c r="BA110" s="377"/>
      <c r="BB110" s="377"/>
      <c r="BC110" s="377"/>
      <c r="BD110" s="377"/>
      <c r="BE110" s="377"/>
      <c r="BF110" s="377"/>
      <c r="BG110" s="377"/>
      <c r="BH110" s="377"/>
      <c r="BI110" s="377"/>
      <c r="BJ110" s="377"/>
      <c r="BK110" s="377"/>
      <c r="BL110" s="377"/>
      <c r="BM110" s="377"/>
      <c r="BN110" s="377"/>
      <c r="BO110" s="377"/>
      <c r="BP110" s="377"/>
      <c r="BQ110" s="377"/>
      <c r="BR110" s="377"/>
      <c r="BS110" s="377"/>
      <c r="BT110" s="377"/>
      <c r="BU110" s="377"/>
      <c r="BV110" s="377"/>
      <c r="BW110" s="377"/>
      <c r="BX110" s="377"/>
      <c r="BY110" s="377"/>
      <c r="BZ110" s="377"/>
      <c r="CA110" s="377"/>
      <c r="CB110" s="377"/>
      <c r="CC110" s="377"/>
      <c r="CD110" s="377"/>
      <c r="CE110" s="377"/>
      <c r="CF110" s="377"/>
      <c r="CG110" s="377"/>
      <c r="CH110" s="377"/>
      <c r="CI110" s="377"/>
      <c r="CJ110" s="377"/>
      <c r="CK110" s="377"/>
      <c r="CL110" s="377"/>
      <c r="CM110" s="377"/>
      <c r="CN110" s="377"/>
      <c r="CO110" s="377"/>
      <c r="CP110" s="377"/>
      <c r="CQ110" s="377"/>
      <c r="CR110" s="377"/>
      <c r="CS110" s="377"/>
      <c r="CT110" s="377"/>
    </row>
    <row r="111" spans="19:98">
      <c r="S111" s="377"/>
      <c r="T111" s="377"/>
      <c r="U111" s="377"/>
      <c r="V111" s="377"/>
      <c r="W111" s="377"/>
      <c r="X111" s="377"/>
      <c r="Y111" s="377"/>
      <c r="Z111" s="377"/>
      <c r="AA111" s="377"/>
      <c r="AB111" s="377"/>
      <c r="AC111" s="377"/>
      <c r="AD111" s="377"/>
      <c r="AE111" s="377"/>
      <c r="AF111" s="377"/>
      <c r="AG111" s="377"/>
      <c r="AH111" s="377"/>
      <c r="AI111" s="377"/>
      <c r="AJ111" s="377"/>
      <c r="AK111" s="377"/>
      <c r="AL111" s="377"/>
      <c r="AM111" s="377"/>
      <c r="AN111" s="377"/>
      <c r="AO111" s="377"/>
      <c r="AP111" s="377"/>
      <c r="AQ111" s="377"/>
      <c r="AR111" s="377"/>
      <c r="AS111" s="377"/>
      <c r="AT111" s="377"/>
      <c r="AU111" s="377"/>
      <c r="AV111" s="377"/>
      <c r="AW111" s="377"/>
      <c r="AX111" s="377"/>
      <c r="AY111" s="377"/>
      <c r="AZ111" s="377"/>
      <c r="BA111" s="377"/>
      <c r="BB111" s="377"/>
      <c r="BC111" s="377"/>
      <c r="BD111" s="377"/>
      <c r="BE111" s="377"/>
      <c r="BF111" s="377"/>
      <c r="BG111" s="377"/>
      <c r="BH111" s="377"/>
      <c r="BI111" s="377"/>
      <c r="BJ111" s="377"/>
      <c r="BK111" s="377"/>
      <c r="BL111" s="377"/>
      <c r="BM111" s="377"/>
      <c r="BN111" s="377"/>
      <c r="BO111" s="377"/>
      <c r="BP111" s="377"/>
      <c r="BQ111" s="377"/>
      <c r="BR111" s="377"/>
      <c r="BS111" s="377"/>
      <c r="BT111" s="377"/>
      <c r="BU111" s="377"/>
      <c r="BV111" s="377"/>
      <c r="BW111" s="377"/>
      <c r="BX111" s="377"/>
      <c r="BY111" s="377"/>
      <c r="BZ111" s="377"/>
      <c r="CA111" s="377"/>
      <c r="CB111" s="377"/>
      <c r="CC111" s="377"/>
      <c r="CD111" s="377"/>
      <c r="CE111" s="377"/>
      <c r="CF111" s="377"/>
      <c r="CG111" s="377"/>
      <c r="CH111" s="377"/>
      <c r="CI111" s="377"/>
      <c r="CJ111" s="377"/>
      <c r="CK111" s="377"/>
      <c r="CL111" s="377"/>
      <c r="CM111" s="377"/>
      <c r="CN111" s="377"/>
      <c r="CO111" s="377"/>
      <c r="CP111" s="377"/>
      <c r="CQ111" s="377"/>
      <c r="CR111" s="377"/>
      <c r="CS111" s="377"/>
      <c r="CT111" s="377"/>
    </row>
    <row r="112" spans="19:98">
      <c r="S112" s="377"/>
      <c r="T112" s="377"/>
      <c r="U112" s="377"/>
      <c r="V112" s="377"/>
      <c r="W112" s="377"/>
      <c r="X112" s="377"/>
      <c r="Y112" s="377"/>
      <c r="Z112" s="377"/>
      <c r="AA112" s="377"/>
      <c r="AB112" s="377"/>
      <c r="AC112" s="377"/>
      <c r="AD112" s="377"/>
      <c r="AE112" s="377"/>
      <c r="AF112" s="377"/>
      <c r="AG112" s="377"/>
      <c r="AH112" s="377"/>
      <c r="AI112" s="377"/>
      <c r="AJ112" s="377"/>
      <c r="AK112" s="377"/>
      <c r="AL112" s="377"/>
      <c r="AM112" s="377"/>
      <c r="AN112" s="377"/>
      <c r="AO112" s="377"/>
      <c r="AP112" s="377"/>
      <c r="AQ112" s="377"/>
      <c r="AR112" s="377"/>
      <c r="AS112" s="377"/>
      <c r="AT112" s="377"/>
      <c r="AU112" s="377"/>
      <c r="AV112" s="377"/>
      <c r="AW112" s="377"/>
      <c r="AX112" s="377"/>
      <c r="AY112" s="377"/>
      <c r="AZ112" s="377"/>
      <c r="BA112" s="377"/>
      <c r="BB112" s="377"/>
      <c r="BC112" s="377"/>
      <c r="BD112" s="377"/>
      <c r="BE112" s="377"/>
      <c r="BF112" s="377"/>
      <c r="BG112" s="377"/>
      <c r="BH112" s="377"/>
      <c r="BI112" s="377"/>
      <c r="BJ112" s="377"/>
      <c r="BK112" s="377"/>
      <c r="BL112" s="377"/>
      <c r="BM112" s="377"/>
      <c r="BN112" s="377"/>
      <c r="BO112" s="377"/>
      <c r="BP112" s="377"/>
      <c r="BQ112" s="377"/>
      <c r="BR112" s="377"/>
      <c r="BS112" s="377"/>
      <c r="BT112" s="377"/>
      <c r="BU112" s="377"/>
      <c r="BV112" s="377"/>
      <c r="BW112" s="377"/>
      <c r="BX112" s="377"/>
      <c r="BY112" s="377"/>
      <c r="BZ112" s="377"/>
      <c r="CA112" s="377"/>
      <c r="CB112" s="377"/>
      <c r="CC112" s="377"/>
      <c r="CD112" s="377"/>
      <c r="CE112" s="377"/>
      <c r="CF112" s="377"/>
      <c r="CG112" s="377"/>
      <c r="CH112" s="377"/>
      <c r="CI112" s="377"/>
      <c r="CJ112" s="377"/>
      <c r="CK112" s="377"/>
      <c r="CL112" s="377"/>
      <c r="CM112" s="377"/>
      <c r="CN112" s="377"/>
      <c r="CO112" s="377"/>
      <c r="CP112" s="377"/>
      <c r="CQ112" s="377"/>
      <c r="CR112" s="377"/>
      <c r="CS112" s="377"/>
      <c r="CT112" s="377"/>
    </row>
    <row r="113" spans="19:98">
      <c r="S113" s="377"/>
      <c r="T113" s="377"/>
      <c r="U113" s="377"/>
      <c r="V113" s="377"/>
      <c r="W113" s="377"/>
      <c r="X113" s="377"/>
      <c r="Y113" s="377"/>
      <c r="Z113" s="377"/>
      <c r="AA113" s="377"/>
      <c r="AB113" s="377"/>
      <c r="AC113" s="377"/>
      <c r="AD113" s="377"/>
      <c r="AE113" s="377"/>
      <c r="AF113" s="377"/>
      <c r="AG113" s="377"/>
      <c r="AH113" s="377"/>
      <c r="AI113" s="377"/>
      <c r="AJ113" s="377"/>
      <c r="AK113" s="377"/>
      <c r="AL113" s="377"/>
      <c r="AM113" s="377"/>
      <c r="AN113" s="377"/>
      <c r="AO113" s="377"/>
      <c r="AP113" s="377"/>
      <c r="AQ113" s="377"/>
      <c r="AR113" s="377"/>
      <c r="AS113" s="377"/>
      <c r="AT113" s="377"/>
      <c r="AU113" s="377"/>
      <c r="AV113" s="377"/>
      <c r="AW113" s="377"/>
      <c r="AX113" s="377"/>
      <c r="AY113" s="377"/>
      <c r="AZ113" s="377"/>
      <c r="BA113" s="377"/>
      <c r="BB113" s="377"/>
      <c r="BC113" s="377"/>
      <c r="BD113" s="377"/>
      <c r="BE113" s="377"/>
      <c r="BF113" s="377"/>
      <c r="BG113" s="377"/>
      <c r="BH113" s="377"/>
      <c r="BI113" s="377"/>
      <c r="BJ113" s="377"/>
      <c r="BK113" s="377"/>
      <c r="BL113" s="377"/>
      <c r="BM113" s="377"/>
      <c r="BN113" s="377"/>
      <c r="BO113" s="377"/>
      <c r="BP113" s="377"/>
      <c r="BQ113" s="377"/>
      <c r="BR113" s="377"/>
      <c r="BS113" s="377"/>
      <c r="BT113" s="377"/>
      <c r="BU113" s="377"/>
      <c r="BV113" s="377"/>
      <c r="BW113" s="377"/>
      <c r="BX113" s="377"/>
      <c r="BY113" s="377"/>
      <c r="BZ113" s="377"/>
      <c r="CA113" s="377"/>
      <c r="CB113" s="377"/>
      <c r="CC113" s="377"/>
      <c r="CD113" s="377"/>
      <c r="CE113" s="377"/>
      <c r="CF113" s="377"/>
      <c r="CG113" s="377"/>
      <c r="CH113" s="377"/>
      <c r="CI113" s="377"/>
      <c r="CJ113" s="377"/>
      <c r="CK113" s="377"/>
      <c r="CL113" s="377"/>
      <c r="CM113" s="377"/>
      <c r="CN113" s="377"/>
      <c r="CO113" s="377"/>
      <c r="CP113" s="377"/>
      <c r="CQ113" s="377"/>
      <c r="CR113" s="377"/>
      <c r="CS113" s="377"/>
      <c r="CT113" s="377"/>
    </row>
    <row r="114" spans="19:98">
      <c r="S114" s="377"/>
      <c r="T114" s="377"/>
      <c r="U114" s="377"/>
      <c r="V114" s="377"/>
      <c r="W114" s="377"/>
      <c r="X114" s="377"/>
      <c r="Y114" s="377"/>
      <c r="Z114" s="377"/>
      <c r="AA114" s="377"/>
      <c r="AB114" s="377"/>
      <c r="AC114" s="377"/>
      <c r="AD114" s="377"/>
      <c r="AE114" s="377"/>
      <c r="AF114" s="377"/>
      <c r="AG114" s="377"/>
      <c r="AH114" s="377"/>
      <c r="AI114" s="377"/>
      <c r="AJ114" s="377"/>
      <c r="AK114" s="377"/>
      <c r="AL114" s="377"/>
      <c r="AM114" s="377"/>
      <c r="AN114" s="377"/>
      <c r="AO114" s="377"/>
      <c r="AP114" s="377"/>
      <c r="AQ114" s="377"/>
      <c r="AR114" s="377"/>
      <c r="AS114" s="377"/>
      <c r="AT114" s="377"/>
      <c r="AU114" s="377"/>
      <c r="AV114" s="377"/>
      <c r="AW114" s="377"/>
      <c r="AX114" s="377"/>
      <c r="AY114" s="377"/>
      <c r="AZ114" s="377"/>
      <c r="BA114" s="377"/>
      <c r="BB114" s="377"/>
      <c r="BC114" s="377"/>
      <c r="BD114" s="377"/>
      <c r="BE114" s="377"/>
      <c r="BF114" s="377"/>
      <c r="BG114" s="377"/>
      <c r="BH114" s="377"/>
      <c r="BI114" s="377"/>
      <c r="BJ114" s="377"/>
      <c r="BK114" s="377"/>
      <c r="BL114" s="377"/>
      <c r="BM114" s="377"/>
      <c r="BN114" s="377"/>
      <c r="BO114" s="377"/>
      <c r="BP114" s="377"/>
      <c r="BQ114" s="377"/>
      <c r="BR114" s="377"/>
      <c r="BS114" s="377"/>
      <c r="BT114" s="377"/>
      <c r="BU114" s="377"/>
      <c r="BV114" s="377"/>
      <c r="BW114" s="377"/>
      <c r="BX114" s="377"/>
      <c r="BY114" s="377"/>
      <c r="BZ114" s="377"/>
      <c r="CA114" s="377"/>
      <c r="CB114" s="377"/>
      <c r="CC114" s="377"/>
      <c r="CD114" s="377"/>
      <c r="CE114" s="377"/>
      <c r="CF114" s="377"/>
      <c r="CG114" s="377"/>
      <c r="CH114" s="377"/>
      <c r="CI114" s="377"/>
      <c r="CJ114" s="377"/>
      <c r="CK114" s="377"/>
      <c r="CL114" s="377"/>
      <c r="CM114" s="377"/>
      <c r="CN114" s="377"/>
      <c r="CO114" s="377"/>
      <c r="CP114" s="377"/>
      <c r="CQ114" s="377"/>
      <c r="CR114" s="377"/>
      <c r="CS114" s="377"/>
      <c r="CT114" s="377"/>
    </row>
    <row r="115" spans="19:98">
      <c r="S115" s="377"/>
      <c r="T115" s="377"/>
      <c r="U115" s="377"/>
      <c r="V115" s="377"/>
      <c r="W115" s="377"/>
      <c r="X115" s="377"/>
      <c r="Y115" s="377"/>
      <c r="Z115" s="377"/>
      <c r="AA115" s="377"/>
      <c r="AB115" s="377"/>
      <c r="AC115" s="377"/>
      <c r="AD115" s="377"/>
      <c r="AE115" s="377"/>
      <c r="AF115" s="377"/>
      <c r="AG115" s="377"/>
      <c r="AH115" s="377"/>
      <c r="AI115" s="377"/>
      <c r="AJ115" s="377"/>
      <c r="AK115" s="377"/>
      <c r="AL115" s="377"/>
      <c r="AM115" s="377"/>
      <c r="AN115" s="377"/>
      <c r="AO115" s="377"/>
      <c r="AP115" s="377"/>
      <c r="AQ115" s="377"/>
      <c r="AR115" s="377"/>
      <c r="AS115" s="377"/>
      <c r="AT115" s="377"/>
      <c r="AU115" s="377"/>
      <c r="AV115" s="377"/>
      <c r="AW115" s="377"/>
      <c r="AX115" s="377"/>
      <c r="AY115" s="377"/>
      <c r="AZ115" s="377"/>
      <c r="BA115" s="377"/>
      <c r="BB115" s="377"/>
      <c r="BC115" s="377"/>
      <c r="BD115" s="377"/>
      <c r="BE115" s="377"/>
      <c r="BF115" s="377"/>
      <c r="BG115" s="377"/>
      <c r="BH115" s="377"/>
      <c r="BI115" s="377"/>
      <c r="BJ115" s="377"/>
      <c r="BK115" s="377"/>
      <c r="BL115" s="377"/>
      <c r="BM115" s="377"/>
      <c r="BN115" s="377"/>
      <c r="BO115" s="377"/>
      <c r="BP115" s="377"/>
      <c r="BQ115" s="377"/>
      <c r="BR115" s="377"/>
      <c r="BS115" s="377"/>
      <c r="BT115" s="377"/>
      <c r="BU115" s="377"/>
      <c r="BV115" s="377"/>
      <c r="BW115" s="377"/>
      <c r="BX115" s="377"/>
      <c r="BY115" s="377"/>
      <c r="BZ115" s="377"/>
      <c r="CA115" s="377"/>
      <c r="CB115" s="377"/>
      <c r="CC115" s="377"/>
      <c r="CD115" s="377"/>
      <c r="CE115" s="377"/>
      <c r="CF115" s="377"/>
      <c r="CG115" s="377"/>
      <c r="CH115" s="377"/>
      <c r="CI115" s="377"/>
      <c r="CJ115" s="377"/>
      <c r="CK115" s="377"/>
      <c r="CL115" s="377"/>
      <c r="CM115" s="377"/>
      <c r="CN115" s="377"/>
      <c r="CO115" s="377"/>
      <c r="CP115" s="377"/>
      <c r="CQ115" s="377"/>
      <c r="CR115" s="377"/>
      <c r="CS115" s="377"/>
      <c r="CT115" s="377"/>
    </row>
    <row r="116" spans="19:98">
      <c r="S116" s="377"/>
      <c r="T116" s="377"/>
      <c r="U116" s="377"/>
      <c r="V116" s="377"/>
      <c r="W116" s="377"/>
      <c r="X116" s="377"/>
      <c r="Y116" s="377"/>
      <c r="Z116" s="377"/>
      <c r="AA116" s="377"/>
      <c r="AB116" s="377"/>
      <c r="AC116" s="377"/>
      <c r="AD116" s="377"/>
      <c r="AE116" s="377"/>
      <c r="AF116" s="377"/>
      <c r="AG116" s="377"/>
      <c r="AH116" s="377"/>
      <c r="AI116" s="377"/>
      <c r="AJ116" s="377"/>
      <c r="AK116" s="377"/>
      <c r="AL116" s="377"/>
      <c r="AM116" s="377"/>
      <c r="AN116" s="377"/>
      <c r="AO116" s="377"/>
      <c r="AP116" s="377"/>
      <c r="AQ116" s="377"/>
      <c r="AR116" s="377"/>
      <c r="AS116" s="377"/>
      <c r="AT116" s="377"/>
      <c r="AU116" s="377"/>
      <c r="AV116" s="377"/>
      <c r="AW116" s="377"/>
      <c r="AX116" s="377"/>
      <c r="AY116" s="377"/>
      <c r="AZ116" s="377"/>
      <c r="BA116" s="377"/>
      <c r="BB116" s="377"/>
      <c r="BC116" s="377"/>
      <c r="BD116" s="377"/>
      <c r="BE116" s="377"/>
      <c r="BF116" s="377"/>
      <c r="BG116" s="377"/>
      <c r="BH116" s="377"/>
      <c r="BI116" s="377"/>
      <c r="BJ116" s="377"/>
      <c r="BK116" s="377"/>
      <c r="BL116" s="377"/>
      <c r="BM116" s="377"/>
      <c r="BN116" s="377"/>
      <c r="BO116" s="377"/>
      <c r="BP116" s="377"/>
      <c r="BQ116" s="377"/>
      <c r="BR116" s="377"/>
      <c r="BS116" s="377"/>
      <c r="BT116" s="377"/>
      <c r="BU116" s="377"/>
      <c r="BV116" s="377"/>
      <c r="BW116" s="377"/>
      <c r="BX116" s="377"/>
      <c r="BY116" s="377"/>
      <c r="BZ116" s="377"/>
      <c r="CA116" s="377"/>
      <c r="CB116" s="377"/>
      <c r="CC116" s="377"/>
      <c r="CD116" s="377"/>
      <c r="CE116" s="377"/>
      <c r="CF116" s="377"/>
      <c r="CG116" s="377"/>
      <c r="CH116" s="377"/>
      <c r="CI116" s="377"/>
      <c r="CJ116" s="377"/>
      <c r="CK116" s="377"/>
      <c r="CL116" s="377"/>
      <c r="CM116" s="377"/>
      <c r="CN116" s="377"/>
      <c r="CO116" s="377"/>
      <c r="CP116" s="377"/>
      <c r="CQ116" s="377"/>
      <c r="CR116" s="377"/>
      <c r="CS116" s="377"/>
      <c r="CT116" s="377"/>
    </row>
    <row r="117" spans="19:98">
      <c r="S117" s="377"/>
      <c r="T117" s="377"/>
      <c r="U117" s="377"/>
      <c r="V117" s="377"/>
      <c r="W117" s="377"/>
      <c r="X117" s="377"/>
      <c r="Y117" s="377"/>
      <c r="Z117" s="377"/>
      <c r="AA117" s="377"/>
      <c r="AB117" s="377"/>
      <c r="AC117" s="377"/>
      <c r="AD117" s="377"/>
      <c r="AE117" s="377"/>
      <c r="AF117" s="377"/>
      <c r="AG117" s="377"/>
      <c r="AH117" s="377"/>
      <c r="AI117" s="377"/>
      <c r="AJ117" s="377"/>
      <c r="AK117" s="377"/>
      <c r="AL117" s="377"/>
      <c r="AM117" s="377"/>
      <c r="AN117" s="377"/>
      <c r="AO117" s="377"/>
      <c r="AP117" s="377"/>
      <c r="AQ117" s="377"/>
      <c r="AR117" s="377"/>
      <c r="AS117" s="377"/>
      <c r="AT117" s="377"/>
      <c r="AU117" s="377"/>
      <c r="AV117" s="377"/>
      <c r="AW117" s="377"/>
      <c r="AX117" s="377"/>
      <c r="AY117" s="377"/>
      <c r="AZ117" s="377"/>
      <c r="BA117" s="377"/>
      <c r="BB117" s="377"/>
      <c r="BC117" s="377"/>
      <c r="BD117" s="377"/>
      <c r="BE117" s="377"/>
      <c r="BF117" s="377"/>
      <c r="BG117" s="377"/>
      <c r="BH117" s="377"/>
      <c r="BI117" s="377"/>
      <c r="BJ117" s="377"/>
      <c r="BK117" s="377"/>
      <c r="BL117" s="377"/>
      <c r="BM117" s="377"/>
      <c r="BN117" s="377"/>
      <c r="BO117" s="377"/>
      <c r="BP117" s="377"/>
      <c r="BQ117" s="377"/>
      <c r="BR117" s="377"/>
      <c r="BS117" s="377"/>
      <c r="BT117" s="377"/>
      <c r="BU117" s="377"/>
      <c r="BV117" s="377"/>
      <c r="BW117" s="377"/>
      <c r="BX117" s="377"/>
      <c r="BY117" s="377"/>
      <c r="BZ117" s="377"/>
      <c r="CA117" s="377"/>
      <c r="CB117" s="377"/>
      <c r="CC117" s="377"/>
      <c r="CD117" s="377"/>
      <c r="CE117" s="377"/>
      <c r="CF117" s="377"/>
      <c r="CG117" s="377"/>
      <c r="CH117" s="377"/>
      <c r="CI117" s="377"/>
      <c r="CJ117" s="377"/>
      <c r="CK117" s="377"/>
      <c r="CL117" s="377"/>
      <c r="CM117" s="377"/>
      <c r="CN117" s="377"/>
      <c r="CO117" s="377"/>
      <c r="CP117" s="377"/>
      <c r="CQ117" s="377"/>
      <c r="CR117" s="377"/>
      <c r="CS117" s="377"/>
      <c r="CT117" s="377"/>
    </row>
    <row r="118" spans="19:98">
      <c r="S118" s="377"/>
      <c r="T118" s="377"/>
      <c r="U118" s="377"/>
      <c r="V118" s="377"/>
      <c r="W118" s="377"/>
      <c r="X118" s="377"/>
      <c r="Y118" s="377"/>
      <c r="Z118" s="377"/>
      <c r="AA118" s="377"/>
      <c r="AB118" s="377"/>
      <c r="AC118" s="377"/>
      <c r="AD118" s="377"/>
      <c r="AE118" s="377"/>
      <c r="AF118" s="377"/>
      <c r="AG118" s="377"/>
      <c r="AH118" s="377"/>
      <c r="AI118" s="377"/>
      <c r="AJ118" s="377"/>
      <c r="AK118" s="377"/>
      <c r="AL118" s="377"/>
      <c r="AM118" s="377"/>
      <c r="AN118" s="377"/>
      <c r="AO118" s="377"/>
      <c r="AP118" s="377"/>
      <c r="AQ118" s="377"/>
      <c r="AR118" s="377"/>
      <c r="AS118" s="377"/>
      <c r="AT118" s="377"/>
      <c r="AU118" s="377"/>
      <c r="AV118" s="377"/>
      <c r="AW118" s="377"/>
      <c r="AX118" s="377"/>
      <c r="AY118" s="377"/>
      <c r="AZ118" s="377"/>
      <c r="BA118" s="377"/>
      <c r="BB118" s="377"/>
      <c r="BC118" s="377"/>
      <c r="BD118" s="377"/>
      <c r="BE118" s="377"/>
      <c r="BF118" s="377"/>
      <c r="BG118" s="377"/>
      <c r="BH118" s="377"/>
      <c r="BI118" s="377"/>
      <c r="BJ118" s="377"/>
      <c r="BK118" s="377"/>
      <c r="BL118" s="377"/>
      <c r="BM118" s="377"/>
      <c r="BN118" s="377"/>
      <c r="BO118" s="377"/>
      <c r="BP118" s="377"/>
      <c r="BQ118" s="377"/>
      <c r="BR118" s="377"/>
      <c r="BS118" s="377"/>
      <c r="BT118" s="377"/>
      <c r="BU118" s="377"/>
      <c r="BV118" s="377"/>
      <c r="BW118" s="377"/>
      <c r="BX118" s="377"/>
      <c r="BY118" s="377"/>
      <c r="BZ118" s="377"/>
      <c r="CA118" s="377"/>
      <c r="CB118" s="377"/>
      <c r="CC118" s="377"/>
      <c r="CD118" s="377"/>
      <c r="CE118" s="377"/>
      <c r="CF118" s="377"/>
      <c r="CG118" s="377"/>
      <c r="CH118" s="377"/>
      <c r="CI118" s="377"/>
      <c r="CJ118" s="377"/>
      <c r="CK118" s="377"/>
      <c r="CL118" s="377"/>
      <c r="CM118" s="377"/>
      <c r="CN118" s="377"/>
      <c r="CO118" s="377"/>
      <c r="CP118" s="377"/>
      <c r="CQ118" s="377"/>
      <c r="CR118" s="377"/>
      <c r="CS118" s="377"/>
      <c r="CT118" s="377"/>
    </row>
    <row r="119" spans="19:98">
      <c r="S119" s="377"/>
      <c r="T119" s="377"/>
      <c r="U119" s="377"/>
      <c r="V119" s="377"/>
      <c r="W119" s="377"/>
      <c r="X119" s="377"/>
      <c r="Y119" s="377"/>
      <c r="Z119" s="377"/>
      <c r="AA119" s="377"/>
      <c r="AB119" s="377"/>
      <c r="AC119" s="377"/>
      <c r="AD119" s="377"/>
      <c r="AE119" s="377"/>
      <c r="AF119" s="377"/>
      <c r="AG119" s="377"/>
      <c r="AH119" s="377"/>
      <c r="AI119" s="377"/>
      <c r="AJ119" s="377"/>
      <c r="AK119" s="377"/>
      <c r="AL119" s="377"/>
      <c r="AM119" s="377"/>
      <c r="AN119" s="377"/>
      <c r="AO119" s="377"/>
      <c r="AP119" s="377"/>
      <c r="AQ119" s="377"/>
      <c r="AR119" s="377"/>
      <c r="AS119" s="377"/>
      <c r="AT119" s="377"/>
      <c r="AU119" s="377"/>
      <c r="AV119" s="377"/>
      <c r="AW119" s="377"/>
      <c r="AX119" s="377"/>
      <c r="AY119" s="377"/>
      <c r="AZ119" s="377"/>
      <c r="BA119" s="377"/>
      <c r="BB119" s="377"/>
      <c r="BC119" s="377"/>
      <c r="BD119" s="377"/>
      <c r="BE119" s="377"/>
      <c r="BF119" s="377"/>
      <c r="BG119" s="377"/>
      <c r="BH119" s="377"/>
      <c r="BI119" s="377"/>
      <c r="BJ119" s="377"/>
      <c r="BK119" s="377"/>
      <c r="BL119" s="377"/>
      <c r="BM119" s="377"/>
      <c r="BN119" s="377"/>
      <c r="BO119" s="377"/>
      <c r="BP119" s="377"/>
      <c r="BQ119" s="377"/>
      <c r="BR119" s="377"/>
      <c r="BS119" s="377"/>
      <c r="BT119" s="377"/>
      <c r="BU119" s="377"/>
      <c r="BV119" s="377"/>
      <c r="BW119" s="377"/>
      <c r="BX119" s="377"/>
      <c r="BY119" s="377"/>
      <c r="BZ119" s="377"/>
      <c r="CA119" s="377"/>
      <c r="CB119" s="377"/>
      <c r="CC119" s="377"/>
      <c r="CD119" s="377"/>
      <c r="CE119" s="377"/>
      <c r="CF119" s="377"/>
      <c r="CG119" s="377"/>
      <c r="CH119" s="377"/>
      <c r="CI119" s="377"/>
      <c r="CJ119" s="377"/>
      <c r="CK119" s="377"/>
      <c r="CL119" s="377"/>
      <c r="CM119" s="377"/>
      <c r="CN119" s="377"/>
      <c r="CO119" s="377"/>
      <c r="CP119" s="377"/>
      <c r="CQ119" s="377"/>
      <c r="CR119" s="377"/>
      <c r="CS119" s="377"/>
      <c r="CT119" s="377"/>
    </row>
    <row r="120" spans="19:98">
      <c r="S120" s="377"/>
      <c r="T120" s="377"/>
      <c r="U120" s="377"/>
      <c r="V120" s="377"/>
      <c r="W120" s="377"/>
      <c r="X120" s="377"/>
      <c r="Y120" s="377"/>
      <c r="Z120" s="377"/>
      <c r="AA120" s="377"/>
      <c r="AB120" s="377"/>
      <c r="AC120" s="377"/>
      <c r="AD120" s="377"/>
      <c r="AE120" s="377"/>
      <c r="AF120" s="377"/>
      <c r="AG120" s="377"/>
      <c r="AH120" s="377"/>
      <c r="AI120" s="377"/>
      <c r="AJ120" s="377"/>
      <c r="AK120" s="377"/>
      <c r="AL120" s="377"/>
      <c r="AM120" s="377"/>
      <c r="AN120" s="377"/>
      <c r="AO120" s="377"/>
      <c r="AP120" s="377"/>
      <c r="AQ120" s="377"/>
      <c r="AR120" s="377"/>
      <c r="AS120" s="377"/>
      <c r="AT120" s="377"/>
      <c r="AU120" s="377"/>
      <c r="AV120" s="377"/>
      <c r="AW120" s="377"/>
      <c r="AX120" s="377"/>
      <c r="AY120" s="377"/>
      <c r="AZ120" s="377"/>
      <c r="BA120" s="377"/>
      <c r="BB120" s="377"/>
      <c r="BC120" s="377"/>
      <c r="BD120" s="377"/>
      <c r="BE120" s="377"/>
      <c r="BF120" s="377"/>
      <c r="BG120" s="377"/>
      <c r="BH120" s="377"/>
      <c r="BI120" s="377"/>
      <c r="BJ120" s="377"/>
      <c r="BK120" s="377"/>
      <c r="BL120" s="377"/>
      <c r="BM120" s="377"/>
      <c r="BN120" s="377"/>
      <c r="BO120" s="377"/>
      <c r="BP120" s="377"/>
      <c r="BQ120" s="377"/>
      <c r="BR120" s="377"/>
      <c r="BS120" s="377"/>
      <c r="BT120" s="377"/>
      <c r="BU120" s="377"/>
      <c r="BV120" s="377"/>
      <c r="BW120" s="377"/>
      <c r="BX120" s="377"/>
      <c r="BY120" s="377"/>
      <c r="BZ120" s="377"/>
      <c r="CA120" s="377"/>
      <c r="CB120" s="377"/>
      <c r="CC120" s="377"/>
      <c r="CD120" s="377"/>
      <c r="CE120" s="377"/>
      <c r="CF120" s="377"/>
      <c r="CG120" s="377"/>
      <c r="CH120" s="377"/>
      <c r="CI120" s="377"/>
      <c r="CJ120" s="377"/>
      <c r="CK120" s="377"/>
      <c r="CL120" s="377"/>
      <c r="CM120" s="377"/>
      <c r="CN120" s="377"/>
      <c r="CO120" s="377"/>
      <c r="CP120" s="377"/>
      <c r="CQ120" s="377"/>
      <c r="CR120" s="377"/>
      <c r="CS120" s="377"/>
      <c r="CT120" s="377"/>
    </row>
    <row r="121" spans="19:98">
      <c r="S121" s="377"/>
      <c r="T121" s="377"/>
      <c r="U121" s="377"/>
      <c r="V121" s="377"/>
      <c r="W121" s="377"/>
      <c r="X121" s="377"/>
      <c r="Y121" s="377"/>
      <c r="Z121" s="377"/>
      <c r="AA121" s="377"/>
      <c r="AB121" s="377"/>
      <c r="AC121" s="377"/>
      <c r="AD121" s="377"/>
      <c r="AE121" s="377"/>
      <c r="AF121" s="377"/>
      <c r="AG121" s="377"/>
      <c r="AH121" s="377"/>
      <c r="AI121" s="377"/>
      <c r="AJ121" s="377"/>
      <c r="AK121" s="377"/>
      <c r="AL121" s="377"/>
      <c r="AM121" s="377"/>
      <c r="AN121" s="377"/>
      <c r="AO121" s="377"/>
      <c r="AP121" s="377"/>
      <c r="AQ121" s="377"/>
      <c r="AR121" s="377"/>
      <c r="AS121" s="377"/>
      <c r="AT121" s="377"/>
      <c r="AU121" s="377"/>
      <c r="AV121" s="377"/>
      <c r="AW121" s="377"/>
      <c r="AX121" s="377"/>
      <c r="AY121" s="377"/>
      <c r="AZ121" s="377"/>
      <c r="BA121" s="377"/>
      <c r="BB121" s="377"/>
      <c r="BC121" s="377"/>
      <c r="BD121" s="377"/>
      <c r="BE121" s="377"/>
      <c r="BF121" s="377"/>
      <c r="BG121" s="377"/>
      <c r="BH121" s="377"/>
      <c r="BI121" s="377"/>
      <c r="BJ121" s="377"/>
      <c r="BK121" s="377"/>
      <c r="BL121" s="377"/>
      <c r="BM121" s="377"/>
      <c r="BN121" s="377"/>
      <c r="BO121" s="377"/>
      <c r="BP121" s="377"/>
      <c r="BQ121" s="377"/>
      <c r="BR121" s="377"/>
      <c r="BS121" s="377"/>
      <c r="BT121" s="377"/>
      <c r="BU121" s="377"/>
      <c r="BV121" s="377"/>
      <c r="BW121" s="377"/>
      <c r="BX121" s="377"/>
      <c r="BY121" s="377"/>
      <c r="BZ121" s="377"/>
      <c r="CA121" s="377"/>
      <c r="CB121" s="377"/>
      <c r="CC121" s="377"/>
      <c r="CD121" s="377"/>
      <c r="CE121" s="377"/>
      <c r="CF121" s="377"/>
      <c r="CG121" s="377"/>
      <c r="CH121" s="377"/>
      <c r="CI121" s="377"/>
      <c r="CJ121" s="377"/>
      <c r="CK121" s="377"/>
      <c r="CL121" s="377"/>
      <c r="CM121" s="377"/>
      <c r="CN121" s="377"/>
      <c r="CO121" s="377"/>
      <c r="CP121" s="377"/>
      <c r="CQ121" s="377"/>
      <c r="CR121" s="377"/>
      <c r="CS121" s="377"/>
      <c r="CT121" s="377"/>
    </row>
    <row r="122" spans="19:98">
      <c r="S122" s="377"/>
      <c r="T122" s="377"/>
      <c r="U122" s="377"/>
      <c r="V122" s="377"/>
      <c r="W122" s="377"/>
      <c r="X122" s="377"/>
      <c r="Y122" s="377"/>
      <c r="Z122" s="377"/>
      <c r="AA122" s="377"/>
      <c r="AB122" s="377"/>
      <c r="AC122" s="377"/>
      <c r="AD122" s="377"/>
      <c r="AE122" s="377"/>
      <c r="AF122" s="377"/>
      <c r="AG122" s="377"/>
      <c r="AH122" s="377"/>
      <c r="AI122" s="377"/>
      <c r="AJ122" s="377"/>
      <c r="AK122" s="377"/>
      <c r="AL122" s="377"/>
      <c r="AM122" s="377"/>
      <c r="AN122" s="377"/>
      <c r="AO122" s="377"/>
      <c r="AP122" s="377"/>
      <c r="AQ122" s="377"/>
      <c r="AR122" s="377"/>
      <c r="AS122" s="377"/>
      <c r="AT122" s="377"/>
      <c r="AU122" s="377"/>
      <c r="AV122" s="377"/>
      <c r="AW122" s="377"/>
      <c r="AX122" s="377"/>
      <c r="AY122" s="377"/>
      <c r="AZ122" s="377"/>
      <c r="BA122" s="377"/>
      <c r="BB122" s="377"/>
      <c r="BC122" s="377"/>
      <c r="BD122" s="377"/>
      <c r="BE122" s="377"/>
      <c r="BF122" s="377"/>
      <c r="BG122" s="377"/>
      <c r="BH122" s="377"/>
      <c r="BI122" s="377"/>
      <c r="BJ122" s="377"/>
      <c r="BK122" s="377"/>
      <c r="BL122" s="377"/>
      <c r="BM122" s="377"/>
      <c r="BN122" s="377"/>
      <c r="BO122" s="377"/>
      <c r="BP122" s="377"/>
      <c r="BQ122" s="377"/>
      <c r="BR122" s="377"/>
      <c r="BS122" s="377"/>
      <c r="BT122" s="377"/>
      <c r="BU122" s="377"/>
      <c r="BV122" s="377"/>
      <c r="BW122" s="377"/>
      <c r="BX122" s="377"/>
      <c r="BY122" s="377"/>
      <c r="BZ122" s="377"/>
      <c r="CA122" s="377"/>
      <c r="CB122" s="377"/>
      <c r="CC122" s="377"/>
      <c r="CD122" s="377"/>
      <c r="CE122" s="377"/>
      <c r="CF122" s="377"/>
      <c r="CG122" s="377"/>
      <c r="CH122" s="377"/>
      <c r="CI122" s="377"/>
      <c r="CJ122" s="377"/>
      <c r="CK122" s="377"/>
      <c r="CL122" s="377"/>
      <c r="CM122" s="377"/>
      <c r="CN122" s="377"/>
      <c r="CO122" s="377"/>
      <c r="CP122" s="377"/>
      <c r="CQ122" s="377"/>
      <c r="CR122" s="377"/>
      <c r="CS122" s="377"/>
      <c r="CT122" s="377"/>
    </row>
    <row r="123" spans="19:98">
      <c r="S123" s="377"/>
      <c r="T123" s="377"/>
      <c r="U123" s="377"/>
      <c r="V123" s="377"/>
      <c r="W123" s="377"/>
      <c r="X123" s="377"/>
      <c r="Y123" s="377"/>
      <c r="Z123" s="377"/>
      <c r="AA123" s="377"/>
      <c r="AB123" s="377"/>
      <c r="AC123" s="377"/>
      <c r="AD123" s="377"/>
      <c r="AE123" s="377"/>
      <c r="AF123" s="377"/>
      <c r="AG123" s="377"/>
      <c r="AH123" s="377"/>
      <c r="AI123" s="377"/>
      <c r="AJ123" s="377"/>
      <c r="AK123" s="377"/>
      <c r="AL123" s="377"/>
      <c r="AM123" s="377"/>
      <c r="AN123" s="377"/>
      <c r="AO123" s="377"/>
      <c r="AP123" s="377"/>
      <c r="AQ123" s="377"/>
      <c r="AR123" s="377"/>
      <c r="AS123" s="377"/>
      <c r="AT123" s="377"/>
      <c r="AU123" s="377"/>
      <c r="AV123" s="377"/>
      <c r="AW123" s="377"/>
      <c r="AX123" s="377"/>
      <c r="AY123" s="377"/>
      <c r="AZ123" s="377"/>
      <c r="BA123" s="377"/>
      <c r="BB123" s="377"/>
      <c r="BC123" s="377"/>
      <c r="BD123" s="377"/>
      <c r="BE123" s="377"/>
      <c r="BF123" s="377"/>
      <c r="BG123" s="377"/>
      <c r="BH123" s="377"/>
      <c r="BI123" s="377"/>
      <c r="BJ123" s="377"/>
      <c r="BK123" s="377"/>
      <c r="BL123" s="377"/>
      <c r="BM123" s="377"/>
      <c r="BN123" s="377"/>
      <c r="BO123" s="377"/>
      <c r="BP123" s="377"/>
      <c r="BQ123" s="377"/>
      <c r="BR123" s="377"/>
      <c r="BS123" s="377"/>
      <c r="BT123" s="377"/>
      <c r="BU123" s="377"/>
      <c r="BV123" s="377"/>
      <c r="BW123" s="377"/>
      <c r="BX123" s="377"/>
      <c r="BY123" s="377"/>
      <c r="BZ123" s="377"/>
      <c r="CA123" s="377"/>
      <c r="CB123" s="377"/>
      <c r="CC123" s="377"/>
      <c r="CD123" s="377"/>
      <c r="CE123" s="377"/>
      <c r="CF123" s="377"/>
      <c r="CG123" s="377"/>
      <c r="CH123" s="377"/>
      <c r="CI123" s="377"/>
      <c r="CJ123" s="377"/>
      <c r="CK123" s="377"/>
      <c r="CL123" s="377"/>
      <c r="CM123" s="377"/>
      <c r="CN123" s="377"/>
      <c r="CO123" s="377"/>
      <c r="CP123" s="377"/>
      <c r="CQ123" s="377"/>
      <c r="CR123" s="377"/>
      <c r="CS123" s="377"/>
      <c r="CT123" s="377"/>
    </row>
    <row r="124" spans="19:98">
      <c r="S124" s="377"/>
      <c r="T124" s="377"/>
      <c r="U124" s="377"/>
      <c r="V124" s="377"/>
      <c r="W124" s="377"/>
      <c r="X124" s="377"/>
      <c r="Y124" s="377"/>
      <c r="Z124" s="377"/>
      <c r="AA124" s="377"/>
      <c r="AB124" s="377"/>
      <c r="AC124" s="377"/>
      <c r="AD124" s="377"/>
      <c r="AE124" s="377"/>
      <c r="AF124" s="377"/>
      <c r="AG124" s="377"/>
      <c r="AH124" s="377"/>
      <c r="AI124" s="377"/>
      <c r="AJ124" s="377"/>
      <c r="AK124" s="377"/>
      <c r="AL124" s="377"/>
      <c r="AM124" s="377"/>
      <c r="AN124" s="377"/>
      <c r="AO124" s="377"/>
      <c r="AP124" s="377"/>
      <c r="AQ124" s="377"/>
      <c r="AR124" s="377"/>
      <c r="AS124" s="377"/>
      <c r="AT124" s="377"/>
      <c r="AU124" s="377"/>
      <c r="AV124" s="377"/>
      <c r="AW124" s="377"/>
      <c r="AX124" s="377"/>
      <c r="AY124" s="377"/>
      <c r="AZ124" s="377"/>
      <c r="BA124" s="377"/>
      <c r="BB124" s="377"/>
      <c r="BC124" s="377"/>
      <c r="BD124" s="377"/>
      <c r="BE124" s="377"/>
      <c r="BF124" s="377"/>
      <c r="BG124" s="377"/>
      <c r="BH124" s="377"/>
      <c r="BI124" s="377"/>
      <c r="BJ124" s="377"/>
      <c r="BK124" s="377"/>
      <c r="BL124" s="377"/>
      <c r="BM124" s="377"/>
      <c r="BN124" s="377"/>
      <c r="BO124" s="377"/>
      <c r="BP124" s="377"/>
      <c r="BQ124" s="377"/>
      <c r="BR124" s="377"/>
      <c r="BS124" s="377"/>
      <c r="BT124" s="377"/>
      <c r="BU124" s="377"/>
      <c r="BV124" s="377"/>
      <c r="BW124" s="377"/>
      <c r="BX124" s="377"/>
      <c r="BY124" s="377"/>
      <c r="BZ124" s="377"/>
      <c r="CA124" s="377"/>
      <c r="CB124" s="377"/>
      <c r="CC124" s="377"/>
      <c r="CD124" s="377"/>
      <c r="CE124" s="377"/>
      <c r="CF124" s="377"/>
      <c r="CG124" s="377"/>
      <c r="CH124" s="377"/>
      <c r="CI124" s="377"/>
      <c r="CJ124" s="377"/>
      <c r="CK124" s="377"/>
      <c r="CL124" s="377"/>
      <c r="CM124" s="377"/>
      <c r="CN124" s="377"/>
      <c r="CO124" s="377"/>
      <c r="CP124" s="377"/>
      <c r="CQ124" s="377"/>
      <c r="CR124" s="377"/>
      <c r="CS124" s="377"/>
      <c r="CT124" s="377"/>
    </row>
    <row r="125" spans="19:98">
      <c r="S125" s="377"/>
      <c r="T125" s="377"/>
      <c r="U125" s="377"/>
      <c r="V125" s="377"/>
      <c r="W125" s="377"/>
      <c r="X125" s="377"/>
      <c r="Y125" s="377"/>
      <c r="Z125" s="377"/>
      <c r="AA125" s="377"/>
      <c r="AB125" s="377"/>
      <c r="AC125" s="377"/>
      <c r="AD125" s="377"/>
      <c r="AE125" s="377"/>
      <c r="AF125" s="377"/>
      <c r="AG125" s="377"/>
      <c r="AH125" s="377"/>
      <c r="AI125" s="377"/>
      <c r="AJ125" s="377"/>
      <c r="AK125" s="377"/>
      <c r="AL125" s="377"/>
      <c r="AM125" s="377"/>
      <c r="AN125" s="377"/>
      <c r="AO125" s="377"/>
      <c r="AP125" s="377"/>
      <c r="AQ125" s="377"/>
      <c r="AR125" s="377"/>
      <c r="AS125" s="377"/>
      <c r="AT125" s="377"/>
      <c r="AU125" s="377"/>
      <c r="AV125" s="377"/>
      <c r="AW125" s="377"/>
      <c r="AX125" s="377"/>
      <c r="AY125" s="377"/>
      <c r="AZ125" s="377"/>
      <c r="BA125" s="377"/>
      <c r="BB125" s="377"/>
      <c r="BC125" s="377"/>
      <c r="BD125" s="377"/>
      <c r="BE125" s="377"/>
      <c r="BF125" s="377"/>
      <c r="BG125" s="377"/>
      <c r="BH125" s="377"/>
      <c r="BI125" s="377"/>
      <c r="BJ125" s="377"/>
      <c r="BK125" s="377"/>
      <c r="BL125" s="377"/>
      <c r="BM125" s="377"/>
      <c r="BN125" s="377"/>
      <c r="BO125" s="377"/>
      <c r="BP125" s="377"/>
      <c r="BQ125" s="377"/>
      <c r="BR125" s="377"/>
      <c r="BS125" s="377"/>
      <c r="BT125" s="377"/>
      <c r="BU125" s="377"/>
      <c r="BV125" s="377"/>
      <c r="BW125" s="377"/>
      <c r="BX125" s="377"/>
      <c r="BY125" s="377"/>
      <c r="BZ125" s="377"/>
      <c r="CA125" s="377"/>
      <c r="CB125" s="377"/>
      <c r="CC125" s="377"/>
      <c r="CD125" s="377"/>
      <c r="CE125" s="377"/>
      <c r="CF125" s="377"/>
      <c r="CG125" s="377"/>
      <c r="CH125" s="377"/>
      <c r="CI125" s="377"/>
      <c r="CJ125" s="377"/>
      <c r="CK125" s="377"/>
      <c r="CL125" s="377"/>
      <c r="CM125" s="377"/>
      <c r="CN125" s="377"/>
      <c r="CO125" s="377"/>
      <c r="CP125" s="377"/>
      <c r="CQ125" s="377"/>
      <c r="CR125" s="377"/>
      <c r="CS125" s="377"/>
      <c r="CT125" s="377"/>
    </row>
    <row r="126" spans="19:98">
      <c r="S126" s="377"/>
      <c r="T126" s="377"/>
      <c r="U126" s="377"/>
      <c r="V126" s="377"/>
      <c r="W126" s="377"/>
      <c r="X126" s="377"/>
      <c r="Y126" s="377"/>
      <c r="Z126" s="377"/>
      <c r="AA126" s="377"/>
      <c r="AB126" s="377"/>
      <c r="AC126" s="377"/>
      <c r="AD126" s="377"/>
      <c r="AE126" s="377"/>
      <c r="AF126" s="377"/>
      <c r="AG126" s="377"/>
      <c r="AH126" s="377"/>
      <c r="AI126" s="377"/>
      <c r="AJ126" s="377"/>
      <c r="AK126" s="377"/>
      <c r="AL126" s="377"/>
      <c r="AM126" s="377"/>
      <c r="AN126" s="377"/>
      <c r="AO126" s="377"/>
      <c r="AP126" s="377"/>
      <c r="AQ126" s="377"/>
      <c r="AR126" s="377"/>
      <c r="AS126" s="377"/>
      <c r="AT126" s="377"/>
      <c r="AU126" s="377"/>
      <c r="AV126" s="377"/>
      <c r="AW126" s="377"/>
      <c r="AX126" s="377"/>
      <c r="AY126" s="377"/>
      <c r="AZ126" s="377"/>
      <c r="BA126" s="377"/>
      <c r="BB126" s="377"/>
      <c r="BC126" s="377"/>
      <c r="BD126" s="377"/>
      <c r="BE126" s="377"/>
      <c r="BF126" s="377"/>
      <c r="BG126" s="377"/>
      <c r="BH126" s="377"/>
      <c r="BI126" s="377"/>
      <c r="BJ126" s="377"/>
      <c r="BK126" s="377"/>
      <c r="BL126" s="377"/>
      <c r="BM126" s="377"/>
      <c r="BN126" s="377"/>
      <c r="BO126" s="377"/>
      <c r="BP126" s="377"/>
      <c r="BQ126" s="377"/>
      <c r="BR126" s="377"/>
      <c r="BS126" s="377"/>
      <c r="BT126" s="377"/>
      <c r="BU126" s="377"/>
      <c r="BV126" s="377"/>
      <c r="BW126" s="377"/>
      <c r="BX126" s="377"/>
      <c r="BY126" s="377"/>
      <c r="BZ126" s="377"/>
      <c r="CA126" s="377"/>
      <c r="CB126" s="377"/>
      <c r="CC126" s="377"/>
      <c r="CD126" s="377"/>
      <c r="CE126" s="377"/>
      <c r="CF126" s="377"/>
      <c r="CG126" s="377"/>
      <c r="CH126" s="377"/>
      <c r="CI126" s="377"/>
      <c r="CJ126" s="377"/>
      <c r="CK126" s="377"/>
      <c r="CL126" s="377"/>
      <c r="CM126" s="377"/>
      <c r="CN126" s="377"/>
      <c r="CO126" s="377"/>
      <c r="CP126" s="377"/>
      <c r="CQ126" s="377"/>
      <c r="CR126" s="377"/>
      <c r="CS126" s="377"/>
      <c r="CT126" s="377"/>
    </row>
    <row r="127" spans="19:98">
      <c r="S127" s="377"/>
      <c r="T127" s="377"/>
      <c r="U127" s="377"/>
      <c r="V127" s="377"/>
      <c r="W127" s="377"/>
      <c r="X127" s="377"/>
      <c r="Y127" s="377"/>
      <c r="Z127" s="377"/>
      <c r="AA127" s="377"/>
      <c r="AB127" s="377"/>
      <c r="AC127" s="377"/>
      <c r="AD127" s="377"/>
      <c r="AE127" s="377"/>
      <c r="AF127" s="377"/>
      <c r="AG127" s="377"/>
      <c r="AH127" s="377"/>
      <c r="AI127" s="377"/>
      <c r="AJ127" s="377"/>
      <c r="AK127" s="377"/>
      <c r="AL127" s="377"/>
      <c r="AM127" s="377"/>
      <c r="AN127" s="377"/>
      <c r="AO127" s="377"/>
      <c r="AP127" s="377"/>
      <c r="AQ127" s="377"/>
      <c r="AR127" s="377"/>
      <c r="AS127" s="377"/>
      <c r="AT127" s="377"/>
      <c r="AU127" s="377"/>
      <c r="AV127" s="377"/>
      <c r="AW127" s="377"/>
      <c r="AX127" s="377"/>
      <c r="AY127" s="377"/>
      <c r="AZ127" s="377"/>
      <c r="BA127" s="377"/>
      <c r="BB127" s="377"/>
      <c r="BC127" s="377"/>
      <c r="BD127" s="377"/>
      <c r="BE127" s="377"/>
      <c r="BF127" s="377"/>
      <c r="BG127" s="377"/>
      <c r="BH127" s="377"/>
      <c r="BI127" s="377"/>
      <c r="BJ127" s="377"/>
      <c r="BK127" s="377"/>
      <c r="BL127" s="377"/>
      <c r="BM127" s="377"/>
      <c r="BN127" s="377"/>
      <c r="BO127" s="377"/>
      <c r="BP127" s="377"/>
      <c r="BQ127" s="377"/>
      <c r="BR127" s="377"/>
      <c r="BS127" s="377"/>
      <c r="BT127" s="377"/>
      <c r="BU127" s="377"/>
      <c r="BV127" s="377"/>
      <c r="BW127" s="377"/>
      <c r="BX127" s="377"/>
      <c r="BY127" s="377"/>
      <c r="BZ127" s="377"/>
      <c r="CA127" s="377"/>
      <c r="CB127" s="377"/>
      <c r="CC127" s="377"/>
      <c r="CD127" s="377"/>
      <c r="CE127" s="377"/>
      <c r="CF127" s="377"/>
      <c r="CG127" s="377"/>
      <c r="CH127" s="377"/>
      <c r="CI127" s="377"/>
      <c r="CJ127" s="377"/>
      <c r="CK127" s="377"/>
      <c r="CL127" s="377"/>
      <c r="CM127" s="377"/>
      <c r="CN127" s="377"/>
      <c r="CO127" s="377"/>
      <c r="CP127" s="377"/>
      <c r="CQ127" s="377"/>
      <c r="CR127" s="377"/>
      <c r="CS127" s="377"/>
      <c r="CT127" s="377"/>
    </row>
    <row r="128" spans="19:98">
      <c r="S128" s="377"/>
      <c r="T128" s="377"/>
      <c r="U128" s="377"/>
      <c r="V128" s="377"/>
      <c r="W128" s="377"/>
      <c r="X128" s="377"/>
      <c r="Y128" s="377"/>
      <c r="Z128" s="377"/>
      <c r="AA128" s="377"/>
      <c r="AB128" s="377"/>
      <c r="AC128" s="377"/>
      <c r="AD128" s="377"/>
      <c r="AE128" s="377"/>
      <c r="AF128" s="377"/>
      <c r="AG128" s="377"/>
      <c r="AH128" s="377"/>
      <c r="AI128" s="377"/>
      <c r="AJ128" s="377"/>
      <c r="AK128" s="377"/>
      <c r="AL128" s="377"/>
      <c r="AM128" s="377"/>
      <c r="AN128" s="377"/>
      <c r="AO128" s="377"/>
      <c r="AP128" s="377"/>
      <c r="AQ128" s="377"/>
      <c r="AR128" s="377"/>
      <c r="AS128" s="377"/>
      <c r="AT128" s="377"/>
      <c r="AU128" s="377"/>
      <c r="AV128" s="377"/>
      <c r="AW128" s="377"/>
      <c r="AX128" s="377"/>
      <c r="AY128" s="377"/>
      <c r="AZ128" s="377"/>
      <c r="BA128" s="377"/>
      <c r="BB128" s="377"/>
      <c r="BC128" s="377"/>
      <c r="BD128" s="377"/>
      <c r="BE128" s="377"/>
      <c r="BF128" s="377"/>
      <c r="BG128" s="377"/>
      <c r="BH128" s="377"/>
      <c r="BI128" s="377"/>
      <c r="BJ128" s="377"/>
      <c r="BK128" s="377"/>
      <c r="BL128" s="377"/>
      <c r="BM128" s="377"/>
      <c r="BN128" s="377"/>
      <c r="BO128" s="377"/>
      <c r="BP128" s="377"/>
      <c r="BQ128" s="377"/>
      <c r="BR128" s="377"/>
      <c r="BS128" s="377"/>
      <c r="BT128" s="377"/>
      <c r="BU128" s="377"/>
      <c r="BV128" s="377"/>
      <c r="BW128" s="377"/>
      <c r="BX128" s="377"/>
      <c r="BY128" s="377"/>
      <c r="BZ128" s="377"/>
      <c r="CA128" s="377"/>
      <c r="CB128" s="377"/>
      <c r="CC128" s="377"/>
      <c r="CD128" s="377"/>
      <c r="CE128" s="377"/>
      <c r="CF128" s="377"/>
      <c r="CG128" s="377"/>
      <c r="CH128" s="377"/>
      <c r="CI128" s="377"/>
      <c r="CJ128" s="377"/>
      <c r="CK128" s="377"/>
      <c r="CL128" s="377"/>
      <c r="CM128" s="377"/>
      <c r="CN128" s="377"/>
      <c r="CO128" s="377"/>
      <c r="CP128" s="377"/>
      <c r="CQ128" s="377"/>
      <c r="CR128" s="377"/>
      <c r="CS128" s="377"/>
      <c r="CT128" s="377"/>
    </row>
    <row r="129" spans="19:98">
      <c r="S129" s="377"/>
      <c r="T129" s="377"/>
      <c r="U129" s="377"/>
      <c r="V129" s="377"/>
      <c r="W129" s="377"/>
      <c r="X129" s="377"/>
      <c r="Y129" s="377"/>
      <c r="Z129" s="377"/>
      <c r="AA129" s="377"/>
      <c r="AB129" s="377"/>
      <c r="AC129" s="377"/>
      <c r="AD129" s="377"/>
      <c r="AE129" s="377"/>
      <c r="AF129" s="377"/>
      <c r="AG129" s="377"/>
      <c r="AH129" s="377"/>
      <c r="AI129" s="377"/>
      <c r="AJ129" s="377"/>
      <c r="AK129" s="377"/>
      <c r="AL129" s="377"/>
      <c r="AM129" s="377"/>
      <c r="AN129" s="377"/>
      <c r="AO129" s="377"/>
      <c r="AP129" s="377"/>
      <c r="AQ129" s="377"/>
      <c r="AR129" s="377"/>
      <c r="AS129" s="377"/>
      <c r="AT129" s="377"/>
      <c r="AU129" s="377"/>
      <c r="AV129" s="377"/>
      <c r="AW129" s="377"/>
      <c r="AX129" s="377"/>
      <c r="AY129" s="377"/>
      <c r="AZ129" s="377"/>
      <c r="BA129" s="377"/>
      <c r="BB129" s="377"/>
      <c r="BC129" s="377"/>
      <c r="BD129" s="377"/>
      <c r="BE129" s="377"/>
      <c r="BF129" s="377"/>
      <c r="BG129" s="377"/>
      <c r="BH129" s="377"/>
      <c r="BI129" s="377"/>
      <c r="BJ129" s="377"/>
      <c r="BK129" s="377"/>
      <c r="BL129" s="377"/>
      <c r="BM129" s="377"/>
      <c r="BN129" s="377"/>
      <c r="BO129" s="377"/>
      <c r="BP129" s="377"/>
      <c r="BQ129" s="377"/>
      <c r="BR129" s="377"/>
      <c r="BS129" s="377"/>
      <c r="BT129" s="377"/>
      <c r="BU129" s="377"/>
      <c r="BV129" s="377"/>
      <c r="BW129" s="377"/>
      <c r="BX129" s="377"/>
      <c r="BY129" s="377"/>
      <c r="BZ129" s="377"/>
      <c r="CA129" s="377"/>
      <c r="CB129" s="377"/>
      <c r="CC129" s="377"/>
      <c r="CD129" s="377"/>
      <c r="CE129" s="377"/>
      <c r="CF129" s="377"/>
      <c r="CG129" s="377"/>
      <c r="CH129" s="377"/>
      <c r="CI129" s="377"/>
      <c r="CJ129" s="377"/>
      <c r="CK129" s="377"/>
      <c r="CL129" s="377"/>
      <c r="CM129" s="377"/>
      <c r="CN129" s="377"/>
      <c r="CO129" s="377"/>
      <c r="CP129" s="377"/>
      <c r="CQ129" s="377"/>
      <c r="CR129" s="377"/>
      <c r="CS129" s="377"/>
      <c r="CT129" s="377"/>
    </row>
    <row r="130" spans="19:98">
      <c r="S130" s="377"/>
      <c r="T130" s="377"/>
      <c r="U130" s="377"/>
      <c r="V130" s="377"/>
      <c r="W130" s="377"/>
      <c r="X130" s="377"/>
      <c r="Y130" s="377"/>
      <c r="Z130" s="377"/>
      <c r="AA130" s="377"/>
      <c r="AB130" s="377"/>
      <c r="AC130" s="377"/>
      <c r="AD130" s="377"/>
      <c r="AE130" s="377"/>
      <c r="AF130" s="377"/>
      <c r="AG130" s="377"/>
      <c r="AH130" s="377"/>
      <c r="AI130" s="377"/>
      <c r="AJ130" s="377"/>
      <c r="AK130" s="377"/>
      <c r="AL130" s="377"/>
      <c r="AM130" s="377"/>
      <c r="AN130" s="377"/>
      <c r="AO130" s="377"/>
      <c r="AP130" s="377"/>
      <c r="AQ130" s="377"/>
      <c r="AR130" s="377"/>
      <c r="AS130" s="377"/>
      <c r="AT130" s="377"/>
      <c r="AU130" s="377"/>
      <c r="AV130" s="377"/>
      <c r="AW130" s="377"/>
      <c r="AX130" s="377"/>
      <c r="AY130" s="377"/>
      <c r="AZ130" s="377"/>
      <c r="BA130" s="377"/>
      <c r="BB130" s="377"/>
      <c r="BC130" s="377"/>
      <c r="BD130" s="377"/>
      <c r="BE130" s="377"/>
      <c r="BF130" s="377"/>
      <c r="BG130" s="377"/>
      <c r="BH130" s="377"/>
      <c r="BI130" s="377"/>
      <c r="BJ130" s="377"/>
      <c r="BK130" s="377"/>
      <c r="BL130" s="377"/>
      <c r="BM130" s="377"/>
      <c r="BN130" s="377"/>
      <c r="BO130" s="377"/>
      <c r="BP130" s="377"/>
      <c r="BQ130" s="377"/>
      <c r="BR130" s="377"/>
      <c r="BS130" s="377"/>
      <c r="BT130" s="377"/>
      <c r="BU130" s="377"/>
      <c r="BV130" s="377"/>
      <c r="BW130" s="377"/>
      <c r="BX130" s="377"/>
      <c r="BY130" s="377"/>
      <c r="BZ130" s="377"/>
      <c r="CA130" s="377"/>
      <c r="CB130" s="377"/>
      <c r="CC130" s="377"/>
      <c r="CD130" s="377"/>
      <c r="CE130" s="377"/>
      <c r="CF130" s="377"/>
      <c r="CG130" s="377"/>
      <c r="CH130" s="377"/>
      <c r="CI130" s="377"/>
      <c r="CJ130" s="377"/>
      <c r="CK130" s="377"/>
      <c r="CL130" s="377"/>
      <c r="CM130" s="377"/>
      <c r="CN130" s="377"/>
      <c r="CO130" s="377"/>
      <c r="CP130" s="377"/>
      <c r="CQ130" s="377"/>
      <c r="CR130" s="377"/>
      <c r="CS130" s="377"/>
      <c r="CT130" s="377"/>
    </row>
    <row r="131" spans="19:98">
      <c r="S131" s="377"/>
      <c r="T131" s="377"/>
      <c r="U131" s="377"/>
      <c r="V131" s="377"/>
      <c r="W131" s="377"/>
      <c r="X131" s="377"/>
      <c r="Y131" s="377"/>
      <c r="Z131" s="377"/>
      <c r="AA131" s="377"/>
      <c r="AB131" s="377"/>
      <c r="AC131" s="377"/>
      <c r="AD131" s="377"/>
      <c r="AE131" s="377"/>
      <c r="AF131" s="377"/>
      <c r="AG131" s="377"/>
      <c r="AH131" s="377"/>
      <c r="AI131" s="377"/>
      <c r="AJ131" s="377"/>
      <c r="AK131" s="377"/>
      <c r="AL131" s="377"/>
      <c r="AM131" s="377"/>
      <c r="AN131" s="377"/>
      <c r="AO131" s="377"/>
      <c r="AP131" s="377"/>
      <c r="AQ131" s="377"/>
      <c r="AR131" s="377"/>
      <c r="AS131" s="377"/>
      <c r="AT131" s="377"/>
      <c r="AU131" s="377"/>
      <c r="AV131" s="377"/>
      <c r="AW131" s="377"/>
      <c r="AX131" s="377"/>
      <c r="AY131" s="377"/>
      <c r="AZ131" s="377"/>
      <c r="BA131" s="377"/>
      <c r="BB131" s="377"/>
      <c r="BC131" s="377"/>
      <c r="BD131" s="377"/>
      <c r="BE131" s="377"/>
      <c r="BF131" s="377"/>
      <c r="BG131" s="377"/>
      <c r="BH131" s="377"/>
      <c r="BI131" s="377"/>
      <c r="BJ131" s="377"/>
      <c r="BK131" s="377"/>
      <c r="BL131" s="377"/>
      <c r="BM131" s="377"/>
      <c r="BN131" s="377"/>
      <c r="BO131" s="377"/>
      <c r="BP131" s="377"/>
      <c r="BQ131" s="377"/>
      <c r="BR131" s="377"/>
      <c r="BS131" s="377"/>
      <c r="BT131" s="377"/>
      <c r="BU131" s="377"/>
      <c r="BV131" s="377"/>
      <c r="BW131" s="377"/>
      <c r="BX131" s="377"/>
      <c r="BY131" s="377"/>
      <c r="BZ131" s="377"/>
      <c r="CA131" s="377"/>
      <c r="CB131" s="377"/>
      <c r="CC131" s="377"/>
      <c r="CD131" s="377"/>
      <c r="CE131" s="377"/>
      <c r="CF131" s="377"/>
      <c r="CG131" s="377"/>
      <c r="CH131" s="377"/>
      <c r="CI131" s="377"/>
      <c r="CJ131" s="377"/>
      <c r="CK131" s="377"/>
      <c r="CL131" s="377"/>
      <c r="CM131" s="377"/>
      <c r="CN131" s="377"/>
      <c r="CO131" s="377"/>
      <c r="CP131" s="377"/>
      <c r="CQ131" s="377"/>
      <c r="CR131" s="377"/>
      <c r="CS131" s="377"/>
      <c r="CT131" s="377"/>
    </row>
    <row r="132" spans="19:98">
      <c r="S132" s="377"/>
      <c r="T132" s="377"/>
      <c r="U132" s="377"/>
      <c r="V132" s="377"/>
      <c r="W132" s="377"/>
      <c r="X132" s="377"/>
      <c r="Y132" s="377"/>
      <c r="Z132" s="377"/>
      <c r="AA132" s="377"/>
      <c r="AB132" s="377"/>
      <c r="AC132" s="377"/>
      <c r="AD132" s="377"/>
      <c r="AE132" s="377"/>
      <c r="AF132" s="377"/>
      <c r="AG132" s="377"/>
      <c r="AH132" s="377"/>
      <c r="AI132" s="377"/>
      <c r="AJ132" s="377"/>
      <c r="AK132" s="377"/>
      <c r="AL132" s="377"/>
      <c r="AM132" s="377"/>
      <c r="AN132" s="377"/>
      <c r="AO132" s="377"/>
      <c r="AP132" s="377"/>
      <c r="AQ132" s="377"/>
      <c r="AR132" s="377"/>
      <c r="AS132" s="377"/>
      <c r="AT132" s="377"/>
      <c r="AU132" s="377"/>
      <c r="AV132" s="377"/>
      <c r="AW132" s="377"/>
      <c r="AX132" s="377"/>
      <c r="AY132" s="377"/>
      <c r="AZ132" s="377"/>
      <c r="BA132" s="377"/>
      <c r="BB132" s="377"/>
      <c r="BC132" s="377"/>
      <c r="BD132" s="377"/>
      <c r="BE132" s="377"/>
      <c r="BF132" s="377"/>
      <c r="BG132" s="377"/>
      <c r="BH132" s="377"/>
      <c r="BI132" s="377"/>
      <c r="BJ132" s="377"/>
      <c r="BK132" s="377"/>
      <c r="BL132" s="377"/>
      <c r="BM132" s="377"/>
      <c r="BN132" s="377"/>
      <c r="BO132" s="377"/>
      <c r="BP132" s="377"/>
      <c r="BQ132" s="377"/>
      <c r="BR132" s="377"/>
      <c r="BS132" s="377"/>
      <c r="BT132" s="377"/>
      <c r="BU132" s="377"/>
      <c r="BV132" s="377"/>
      <c r="BW132" s="377"/>
      <c r="BX132" s="377"/>
      <c r="BY132" s="377"/>
      <c r="BZ132" s="377"/>
      <c r="CA132" s="377"/>
      <c r="CB132" s="377"/>
      <c r="CC132" s="377"/>
      <c r="CD132" s="377"/>
      <c r="CE132" s="377"/>
      <c r="CF132" s="377"/>
      <c r="CG132" s="377"/>
      <c r="CH132" s="377"/>
      <c r="CI132" s="377"/>
      <c r="CJ132" s="377"/>
      <c r="CK132" s="377"/>
      <c r="CL132" s="377"/>
      <c r="CM132" s="377"/>
      <c r="CN132" s="377"/>
      <c r="CO132" s="377"/>
      <c r="CP132" s="377"/>
      <c r="CQ132" s="377"/>
      <c r="CR132" s="377"/>
      <c r="CS132" s="377"/>
      <c r="CT132" s="377"/>
    </row>
    <row r="133" spans="19:98">
      <c r="S133" s="377"/>
      <c r="T133" s="377"/>
      <c r="U133" s="377"/>
      <c r="V133" s="377"/>
      <c r="W133" s="377"/>
      <c r="X133" s="377"/>
      <c r="Y133" s="377"/>
      <c r="Z133" s="377"/>
      <c r="AA133" s="377"/>
      <c r="AB133" s="377"/>
      <c r="AC133" s="377"/>
      <c r="AD133" s="377"/>
      <c r="AE133" s="377"/>
      <c r="AF133" s="377"/>
      <c r="AG133" s="377"/>
      <c r="AH133" s="377"/>
      <c r="AI133" s="377"/>
      <c r="AJ133" s="377"/>
      <c r="AK133" s="377"/>
      <c r="AL133" s="377"/>
      <c r="AM133" s="377"/>
      <c r="AN133" s="377"/>
      <c r="AO133" s="377"/>
      <c r="AP133" s="377"/>
      <c r="AQ133" s="377"/>
      <c r="AR133" s="377"/>
      <c r="AS133" s="377"/>
      <c r="AT133" s="377"/>
      <c r="AU133" s="377"/>
      <c r="AV133" s="377"/>
      <c r="AW133" s="377"/>
      <c r="AX133" s="377"/>
      <c r="AY133" s="377"/>
      <c r="AZ133" s="377"/>
      <c r="BA133" s="377"/>
      <c r="BB133" s="377"/>
      <c r="BC133" s="377"/>
      <c r="BD133" s="377"/>
      <c r="BE133" s="377"/>
      <c r="BF133" s="377"/>
      <c r="BG133" s="377"/>
      <c r="BH133" s="377"/>
      <c r="BI133" s="377"/>
      <c r="BJ133" s="377"/>
      <c r="BK133" s="377"/>
      <c r="BL133" s="377"/>
      <c r="BM133" s="377"/>
      <c r="BN133" s="377"/>
      <c r="BO133" s="377"/>
      <c r="BP133" s="377"/>
      <c r="BQ133" s="377"/>
      <c r="BR133" s="377"/>
      <c r="BS133" s="377"/>
      <c r="BT133" s="377"/>
      <c r="BU133" s="377"/>
      <c r="BV133" s="377"/>
      <c r="BW133" s="377"/>
      <c r="BX133" s="377"/>
      <c r="BY133" s="377"/>
      <c r="BZ133" s="377"/>
      <c r="CA133" s="377"/>
      <c r="CB133" s="377"/>
      <c r="CC133" s="377"/>
      <c r="CD133" s="377"/>
      <c r="CE133" s="377"/>
      <c r="CF133" s="377"/>
      <c r="CG133" s="377"/>
      <c r="CH133" s="377"/>
      <c r="CI133" s="377"/>
      <c r="CJ133" s="377"/>
      <c r="CK133" s="377"/>
      <c r="CL133" s="377"/>
      <c r="CM133" s="377"/>
      <c r="CN133" s="377"/>
      <c r="CO133" s="377"/>
      <c r="CP133" s="377"/>
      <c r="CQ133" s="377"/>
      <c r="CR133" s="377"/>
      <c r="CS133" s="377"/>
      <c r="CT133" s="377"/>
    </row>
    <row r="134" spans="19:98">
      <c r="S134" s="377"/>
      <c r="T134" s="377"/>
      <c r="U134" s="377"/>
      <c r="V134" s="377"/>
      <c r="W134" s="377"/>
      <c r="X134" s="377"/>
      <c r="Y134" s="377"/>
      <c r="Z134" s="377"/>
      <c r="AA134" s="377"/>
      <c r="AB134" s="377"/>
      <c r="AC134" s="377"/>
      <c r="AD134" s="377"/>
      <c r="AE134" s="377"/>
      <c r="AF134" s="377"/>
      <c r="AG134" s="377"/>
      <c r="AH134" s="377"/>
      <c r="AI134" s="377"/>
      <c r="AJ134" s="377"/>
      <c r="AK134" s="377"/>
      <c r="AL134" s="377"/>
      <c r="AM134" s="377"/>
      <c r="AN134" s="377"/>
      <c r="AO134" s="377"/>
      <c r="AP134" s="377"/>
      <c r="AQ134" s="377"/>
      <c r="AR134" s="377"/>
      <c r="AS134" s="377"/>
      <c r="AT134" s="377"/>
      <c r="AU134" s="377"/>
      <c r="AV134" s="377"/>
      <c r="AW134" s="377"/>
      <c r="AX134" s="377"/>
      <c r="AY134" s="377"/>
      <c r="AZ134" s="377"/>
      <c r="BA134" s="377"/>
      <c r="BB134" s="377"/>
      <c r="BC134" s="377"/>
      <c r="BD134" s="377"/>
      <c r="BE134" s="377"/>
      <c r="BF134" s="377"/>
      <c r="BG134" s="377"/>
      <c r="BH134" s="377"/>
      <c r="BI134" s="377"/>
      <c r="BJ134" s="377"/>
      <c r="BK134" s="377"/>
      <c r="BL134" s="377"/>
      <c r="BM134" s="377"/>
      <c r="BN134" s="377"/>
      <c r="BO134" s="377"/>
      <c r="BP134" s="377"/>
      <c r="BQ134" s="377"/>
      <c r="BR134" s="377"/>
      <c r="BS134" s="377"/>
      <c r="BT134" s="377"/>
      <c r="BU134" s="377"/>
      <c r="BV134" s="377"/>
      <c r="BW134" s="377"/>
      <c r="BX134" s="377"/>
      <c r="BY134" s="377"/>
      <c r="BZ134" s="377"/>
      <c r="CA134" s="377"/>
      <c r="CB134" s="377"/>
      <c r="CC134" s="377"/>
      <c r="CD134" s="377"/>
      <c r="CE134" s="377"/>
      <c r="CF134" s="377"/>
      <c r="CG134" s="377"/>
      <c r="CH134" s="377"/>
      <c r="CI134" s="377"/>
      <c r="CJ134" s="377"/>
      <c r="CK134" s="377"/>
      <c r="CL134" s="377"/>
      <c r="CM134" s="377"/>
      <c r="CN134" s="377"/>
      <c r="CO134" s="377"/>
      <c r="CP134" s="377"/>
      <c r="CQ134" s="377"/>
      <c r="CR134" s="377"/>
      <c r="CS134" s="377"/>
      <c r="CT134" s="377"/>
    </row>
    <row r="135" spans="19:98">
      <c r="S135" s="377"/>
      <c r="T135" s="377"/>
      <c r="U135" s="377"/>
      <c r="V135" s="377"/>
      <c r="W135" s="377"/>
      <c r="X135" s="377"/>
      <c r="Y135" s="377"/>
      <c r="Z135" s="377"/>
      <c r="AA135" s="377"/>
      <c r="AB135" s="377"/>
      <c r="AC135" s="377"/>
      <c r="AD135" s="377"/>
      <c r="AE135" s="377"/>
      <c r="AF135" s="377"/>
      <c r="AG135" s="377"/>
      <c r="AH135" s="377"/>
      <c r="AI135" s="377"/>
      <c r="AJ135" s="377"/>
      <c r="AK135" s="377"/>
      <c r="AL135" s="377"/>
      <c r="AM135" s="377"/>
      <c r="AN135" s="377"/>
      <c r="AO135" s="377"/>
      <c r="AP135" s="377"/>
      <c r="AQ135" s="377"/>
      <c r="AR135" s="377"/>
      <c r="AS135" s="377"/>
      <c r="AT135" s="377"/>
      <c r="AU135" s="377"/>
      <c r="AV135" s="377"/>
      <c r="AW135" s="377"/>
      <c r="AX135" s="377"/>
      <c r="AY135" s="377"/>
      <c r="AZ135" s="377"/>
      <c r="BA135" s="377"/>
      <c r="BB135" s="377"/>
      <c r="BC135" s="377"/>
      <c r="BD135" s="377"/>
      <c r="BE135" s="377"/>
      <c r="BF135" s="377"/>
      <c r="BG135" s="377"/>
      <c r="BH135" s="377"/>
      <c r="BI135" s="377"/>
      <c r="BJ135" s="377"/>
      <c r="BK135" s="377"/>
      <c r="BL135" s="377"/>
      <c r="BM135" s="377"/>
      <c r="BN135" s="377"/>
      <c r="BO135" s="377"/>
      <c r="BP135" s="377"/>
      <c r="BQ135" s="377"/>
      <c r="BR135" s="377"/>
      <c r="BS135" s="377"/>
      <c r="BT135" s="377"/>
      <c r="BU135" s="377"/>
      <c r="BV135" s="377"/>
      <c r="BW135" s="377"/>
      <c r="BX135" s="377"/>
      <c r="BY135" s="377"/>
      <c r="BZ135" s="377"/>
      <c r="CA135" s="377"/>
      <c r="CB135" s="377"/>
      <c r="CC135" s="377"/>
      <c r="CD135" s="377"/>
      <c r="CE135" s="377"/>
      <c r="CF135" s="377"/>
      <c r="CG135" s="377"/>
      <c r="CH135" s="377"/>
      <c r="CI135" s="377"/>
      <c r="CJ135" s="377"/>
      <c r="CK135" s="377"/>
      <c r="CL135" s="377"/>
      <c r="CM135" s="377"/>
      <c r="CN135" s="377"/>
      <c r="CO135" s="377"/>
      <c r="CP135" s="377"/>
      <c r="CQ135" s="377"/>
      <c r="CR135" s="377"/>
      <c r="CS135" s="377"/>
      <c r="CT135" s="377"/>
    </row>
    <row r="136" spans="19:98">
      <c r="S136" s="377"/>
      <c r="T136" s="377"/>
      <c r="U136" s="377"/>
      <c r="V136" s="377"/>
      <c r="W136" s="377"/>
      <c r="X136" s="377"/>
      <c r="Y136" s="377"/>
      <c r="Z136" s="377"/>
      <c r="AA136" s="377"/>
      <c r="AB136" s="377"/>
      <c r="AC136" s="377"/>
      <c r="AD136" s="377"/>
      <c r="AE136" s="377"/>
      <c r="AF136" s="377"/>
      <c r="AG136" s="377"/>
      <c r="AH136" s="377"/>
      <c r="AI136" s="377"/>
      <c r="AJ136" s="377"/>
      <c r="AK136" s="377"/>
      <c r="AL136" s="377"/>
      <c r="AM136" s="377"/>
      <c r="AN136" s="377"/>
      <c r="AO136" s="377"/>
      <c r="AP136" s="377"/>
      <c r="AQ136" s="377"/>
      <c r="AR136" s="377"/>
      <c r="AS136" s="377"/>
      <c r="AT136" s="377"/>
      <c r="AU136" s="377"/>
      <c r="AV136" s="377"/>
      <c r="AW136" s="377"/>
      <c r="AX136" s="377"/>
      <c r="AY136" s="377"/>
      <c r="AZ136" s="377"/>
      <c r="BA136" s="377"/>
      <c r="BB136" s="377"/>
      <c r="BC136" s="377"/>
      <c r="BD136" s="377"/>
      <c r="BE136" s="377"/>
      <c r="BF136" s="377"/>
      <c r="BG136" s="377"/>
      <c r="BH136" s="377"/>
      <c r="BI136" s="377"/>
      <c r="BJ136" s="377"/>
      <c r="BK136" s="377"/>
      <c r="BL136" s="377"/>
      <c r="BM136" s="377"/>
      <c r="BN136" s="377"/>
      <c r="BO136" s="377"/>
      <c r="BP136" s="377"/>
      <c r="BQ136" s="377"/>
      <c r="BR136" s="377"/>
      <c r="BS136" s="377"/>
      <c r="BT136" s="377"/>
      <c r="BU136" s="377"/>
      <c r="BV136" s="377"/>
      <c r="BW136" s="377"/>
      <c r="BX136" s="377"/>
      <c r="BY136" s="377"/>
      <c r="BZ136" s="377"/>
      <c r="CA136" s="377"/>
      <c r="CB136" s="377"/>
      <c r="CC136" s="377"/>
      <c r="CD136" s="377"/>
      <c r="CE136" s="377"/>
      <c r="CF136" s="377"/>
      <c r="CG136" s="377"/>
      <c r="CH136" s="377"/>
      <c r="CI136" s="377"/>
      <c r="CJ136" s="377"/>
      <c r="CK136" s="377"/>
      <c r="CL136" s="377"/>
      <c r="CM136" s="377"/>
      <c r="CN136" s="377"/>
      <c r="CO136" s="377"/>
      <c r="CP136" s="377"/>
      <c r="CQ136" s="377"/>
      <c r="CR136" s="377"/>
      <c r="CS136" s="377"/>
      <c r="CT136" s="377"/>
    </row>
    <row r="137" spans="19:98">
      <c r="S137" s="377"/>
      <c r="T137" s="377"/>
      <c r="U137" s="377"/>
      <c r="V137" s="377"/>
      <c r="W137" s="377"/>
      <c r="X137" s="377"/>
      <c r="Y137" s="377"/>
      <c r="Z137" s="377"/>
      <c r="AA137" s="377"/>
      <c r="AB137" s="377"/>
      <c r="AC137" s="377"/>
      <c r="AD137" s="377"/>
      <c r="AE137" s="377"/>
      <c r="AF137" s="377"/>
      <c r="AG137" s="377"/>
      <c r="AH137" s="377"/>
      <c r="AI137" s="377"/>
      <c r="AJ137" s="377"/>
      <c r="AK137" s="377"/>
      <c r="AL137" s="377"/>
      <c r="AM137" s="377"/>
      <c r="AN137" s="377"/>
      <c r="AO137" s="377"/>
      <c r="AP137" s="377"/>
      <c r="AQ137" s="377"/>
      <c r="AR137" s="377"/>
      <c r="AS137" s="377"/>
      <c r="AT137" s="377"/>
      <c r="AU137" s="377"/>
      <c r="AV137" s="377"/>
      <c r="AW137" s="377"/>
      <c r="AX137" s="377"/>
      <c r="AY137" s="377"/>
      <c r="AZ137" s="377"/>
      <c r="BA137" s="377"/>
      <c r="BB137" s="377"/>
      <c r="BC137" s="377"/>
      <c r="BD137" s="377"/>
      <c r="BE137" s="377"/>
      <c r="BF137" s="377"/>
      <c r="BG137" s="377"/>
      <c r="BH137" s="377"/>
      <c r="BI137" s="377"/>
      <c r="BJ137" s="377"/>
      <c r="BK137" s="377"/>
      <c r="BL137" s="377"/>
      <c r="BM137" s="377"/>
      <c r="BN137" s="377"/>
      <c r="BO137" s="377"/>
      <c r="BP137" s="377"/>
      <c r="BQ137" s="377"/>
      <c r="BR137" s="377"/>
      <c r="BS137" s="377"/>
      <c r="BT137" s="377"/>
      <c r="BU137" s="377"/>
      <c r="BV137" s="377"/>
      <c r="BW137" s="377"/>
      <c r="BX137" s="377"/>
      <c r="BY137" s="377"/>
      <c r="BZ137" s="377"/>
      <c r="CA137" s="377"/>
      <c r="CB137" s="377"/>
      <c r="CC137" s="377"/>
      <c r="CD137" s="377"/>
      <c r="CE137" s="377"/>
      <c r="CF137" s="377"/>
      <c r="CG137" s="377"/>
      <c r="CH137" s="377"/>
      <c r="CI137" s="377"/>
      <c r="CJ137" s="377"/>
      <c r="CK137" s="377"/>
      <c r="CL137" s="377"/>
      <c r="CM137" s="377"/>
      <c r="CN137" s="377"/>
      <c r="CO137" s="377"/>
      <c r="CP137" s="377"/>
      <c r="CQ137" s="377"/>
      <c r="CR137" s="377"/>
      <c r="CS137" s="377"/>
      <c r="CT137" s="377"/>
    </row>
    <row r="138" spans="19:98">
      <c r="S138" s="377"/>
      <c r="T138" s="377"/>
      <c r="U138" s="377"/>
      <c r="V138" s="377"/>
      <c r="W138" s="377"/>
      <c r="X138" s="377"/>
      <c r="Y138" s="377"/>
      <c r="Z138" s="377"/>
      <c r="AA138" s="377"/>
      <c r="AB138" s="377"/>
      <c r="AC138" s="377"/>
      <c r="AD138" s="377"/>
      <c r="AE138" s="377"/>
      <c r="AF138" s="377"/>
      <c r="AG138" s="377"/>
      <c r="AH138" s="377"/>
      <c r="AI138" s="377"/>
      <c r="AJ138" s="377"/>
      <c r="AK138" s="377"/>
      <c r="AL138" s="377"/>
      <c r="AM138" s="377"/>
      <c r="AN138" s="377"/>
      <c r="AO138" s="377"/>
      <c r="AP138" s="377"/>
      <c r="AQ138" s="377"/>
      <c r="AR138" s="377"/>
      <c r="AS138" s="377"/>
      <c r="AT138" s="377"/>
      <c r="AU138" s="377"/>
      <c r="AV138" s="377"/>
      <c r="AW138" s="377"/>
      <c r="AX138" s="377"/>
      <c r="AY138" s="377"/>
      <c r="AZ138" s="377"/>
      <c r="BA138" s="377"/>
      <c r="BB138" s="377"/>
      <c r="BC138" s="377"/>
      <c r="BD138" s="377"/>
      <c r="BE138" s="377"/>
      <c r="BF138" s="377"/>
      <c r="BG138" s="377"/>
      <c r="BH138" s="377"/>
      <c r="BI138" s="377"/>
      <c r="BJ138" s="377"/>
      <c r="BK138" s="377"/>
      <c r="BL138" s="377"/>
      <c r="BM138" s="377"/>
      <c r="BN138" s="377"/>
      <c r="BO138" s="377"/>
      <c r="BP138" s="377"/>
      <c r="BQ138" s="377"/>
      <c r="BR138" s="377"/>
      <c r="BS138" s="377"/>
      <c r="BT138" s="377"/>
      <c r="BU138" s="377"/>
      <c r="BV138" s="377"/>
      <c r="BW138" s="377"/>
      <c r="BX138" s="377"/>
      <c r="BY138" s="377"/>
      <c r="BZ138" s="377"/>
      <c r="CA138" s="377"/>
      <c r="CB138" s="377"/>
      <c r="CC138" s="377"/>
      <c r="CD138" s="377"/>
      <c r="CE138" s="377"/>
      <c r="CF138" s="377"/>
      <c r="CG138" s="377"/>
      <c r="CH138" s="377"/>
      <c r="CI138" s="377"/>
      <c r="CJ138" s="377"/>
      <c r="CK138" s="377"/>
      <c r="CL138" s="377"/>
      <c r="CM138" s="377"/>
      <c r="CN138" s="377"/>
      <c r="CO138" s="377"/>
      <c r="CP138" s="377"/>
      <c r="CQ138" s="377"/>
      <c r="CR138" s="377"/>
      <c r="CS138" s="377"/>
      <c r="CT138" s="377"/>
    </row>
    <row r="139" spans="19:98">
      <c r="S139" s="377"/>
      <c r="T139" s="377"/>
      <c r="U139" s="377"/>
      <c r="V139" s="377"/>
      <c r="W139" s="377"/>
      <c r="X139" s="377"/>
      <c r="Y139" s="377"/>
      <c r="Z139" s="377"/>
      <c r="AA139" s="377"/>
      <c r="AB139" s="377"/>
      <c r="AC139" s="377"/>
      <c r="AD139" s="377"/>
      <c r="AE139" s="377"/>
      <c r="AF139" s="377"/>
      <c r="AG139" s="377"/>
      <c r="AH139" s="377"/>
      <c r="AI139" s="377"/>
      <c r="AJ139" s="377"/>
      <c r="AK139" s="377"/>
      <c r="AL139" s="377"/>
      <c r="AM139" s="377"/>
      <c r="AN139" s="377"/>
      <c r="AO139" s="377"/>
      <c r="AP139" s="377"/>
      <c r="AQ139" s="377"/>
      <c r="AR139" s="377"/>
      <c r="AS139" s="377"/>
      <c r="AT139" s="377"/>
      <c r="AU139" s="377"/>
      <c r="AV139" s="377"/>
      <c r="AW139" s="377"/>
      <c r="AX139" s="377"/>
      <c r="AY139" s="377"/>
      <c r="AZ139" s="377"/>
      <c r="BA139" s="377"/>
      <c r="BB139" s="377"/>
      <c r="BC139" s="377"/>
      <c r="BD139" s="377"/>
      <c r="BE139" s="377"/>
      <c r="BF139" s="377"/>
      <c r="BG139" s="377"/>
      <c r="BH139" s="377"/>
      <c r="BI139" s="377"/>
      <c r="BJ139" s="377"/>
      <c r="BK139" s="377"/>
      <c r="BL139" s="377"/>
      <c r="BM139" s="377"/>
      <c r="BN139" s="377"/>
      <c r="BO139" s="377"/>
      <c r="BP139" s="377"/>
      <c r="BQ139" s="377"/>
      <c r="BR139" s="377"/>
      <c r="BS139" s="377"/>
      <c r="BT139" s="377"/>
      <c r="BU139" s="377"/>
      <c r="BV139" s="377"/>
      <c r="BW139" s="377"/>
      <c r="BX139" s="377"/>
      <c r="BY139" s="377"/>
      <c r="BZ139" s="377"/>
      <c r="CA139" s="377"/>
      <c r="CB139" s="377"/>
      <c r="CC139" s="377"/>
      <c r="CD139" s="377"/>
      <c r="CE139" s="377"/>
      <c r="CF139" s="377"/>
      <c r="CG139" s="377"/>
      <c r="CH139" s="377"/>
      <c r="CI139" s="377"/>
      <c r="CJ139" s="377"/>
      <c r="CK139" s="377"/>
      <c r="CL139" s="377"/>
      <c r="CM139" s="377"/>
      <c r="CN139" s="377"/>
      <c r="CO139" s="377"/>
      <c r="CP139" s="377"/>
      <c r="CQ139" s="377"/>
      <c r="CR139" s="377"/>
      <c r="CS139" s="377"/>
      <c r="CT139" s="377"/>
    </row>
    <row r="140" spans="19:98">
      <c r="S140" s="377"/>
      <c r="T140" s="377"/>
      <c r="U140" s="377"/>
      <c r="V140" s="377"/>
      <c r="W140" s="377"/>
      <c r="X140" s="377"/>
      <c r="Y140" s="377"/>
      <c r="Z140" s="377"/>
      <c r="AA140" s="377"/>
      <c r="AB140" s="377"/>
      <c r="AC140" s="377"/>
      <c r="AD140" s="377"/>
      <c r="AE140" s="377"/>
      <c r="AF140" s="377"/>
      <c r="AG140" s="377"/>
      <c r="AH140" s="377"/>
      <c r="AI140" s="377"/>
      <c r="AJ140" s="377"/>
      <c r="AK140" s="377"/>
      <c r="AL140" s="377"/>
      <c r="AM140" s="377"/>
      <c r="AN140" s="377"/>
      <c r="AO140" s="377"/>
      <c r="AP140" s="377"/>
      <c r="AQ140" s="377"/>
      <c r="AR140" s="377"/>
      <c r="AS140" s="377"/>
      <c r="AT140" s="377"/>
      <c r="AU140" s="377"/>
      <c r="AV140" s="377"/>
      <c r="AW140" s="377"/>
      <c r="AX140" s="377"/>
      <c r="AY140" s="377"/>
      <c r="AZ140" s="377"/>
      <c r="BA140" s="377"/>
      <c r="BB140" s="377"/>
      <c r="BC140" s="377"/>
      <c r="BD140" s="377"/>
      <c r="BE140" s="377"/>
      <c r="BF140" s="377"/>
      <c r="BG140" s="377"/>
      <c r="BH140" s="377"/>
      <c r="BI140" s="377"/>
      <c r="BJ140" s="377"/>
      <c r="BK140" s="377"/>
      <c r="BL140" s="377"/>
      <c r="BM140" s="377"/>
      <c r="BN140" s="377"/>
      <c r="BO140" s="377"/>
      <c r="BP140" s="377"/>
      <c r="BQ140" s="377"/>
      <c r="BR140" s="377"/>
      <c r="BS140" s="377"/>
      <c r="BT140" s="377"/>
      <c r="BU140" s="377"/>
      <c r="BV140" s="377"/>
      <c r="BW140" s="377"/>
      <c r="BX140" s="377"/>
      <c r="BY140" s="377"/>
      <c r="BZ140" s="377"/>
      <c r="CA140" s="377"/>
      <c r="CB140" s="377"/>
      <c r="CC140" s="377"/>
      <c r="CD140" s="377"/>
      <c r="CE140" s="377"/>
      <c r="CF140" s="377"/>
      <c r="CG140" s="377"/>
      <c r="CH140" s="377"/>
      <c r="CI140" s="377"/>
      <c r="CJ140" s="377"/>
      <c r="CK140" s="377"/>
      <c r="CL140" s="377"/>
      <c r="CM140" s="377"/>
      <c r="CN140" s="377"/>
      <c r="CO140" s="377"/>
      <c r="CP140" s="377"/>
      <c r="CQ140" s="377"/>
      <c r="CR140" s="377"/>
      <c r="CS140" s="377"/>
      <c r="CT140" s="377"/>
    </row>
    <row r="141" spans="19:98">
      <c r="S141" s="377"/>
      <c r="T141" s="377"/>
      <c r="U141" s="377"/>
      <c r="V141" s="377"/>
      <c r="W141" s="377"/>
      <c r="X141" s="377"/>
      <c r="Y141" s="377"/>
      <c r="Z141" s="377"/>
      <c r="AA141" s="377"/>
      <c r="AB141" s="377"/>
      <c r="AC141" s="377"/>
      <c r="AD141" s="377"/>
      <c r="AE141" s="377"/>
      <c r="AF141" s="377"/>
      <c r="AG141" s="377"/>
      <c r="AH141" s="377"/>
      <c r="AI141" s="377"/>
      <c r="AJ141" s="377"/>
      <c r="AK141" s="377"/>
      <c r="AL141" s="377"/>
      <c r="AM141" s="377"/>
      <c r="AN141" s="377"/>
      <c r="AO141" s="377"/>
      <c r="AP141" s="377"/>
      <c r="AQ141" s="377"/>
      <c r="AR141" s="377"/>
      <c r="AS141" s="377"/>
      <c r="AT141" s="377"/>
      <c r="AU141" s="377"/>
      <c r="AV141" s="377"/>
      <c r="AW141" s="377"/>
      <c r="AX141" s="377"/>
      <c r="AY141" s="377"/>
      <c r="AZ141" s="377"/>
      <c r="BA141" s="377"/>
      <c r="BB141" s="377"/>
      <c r="BC141" s="377"/>
      <c r="BD141" s="377"/>
      <c r="BE141" s="377"/>
      <c r="BF141" s="377"/>
      <c r="BG141" s="377"/>
      <c r="BH141" s="377"/>
      <c r="BI141" s="377"/>
      <c r="BJ141" s="377"/>
      <c r="BK141" s="377"/>
      <c r="BL141" s="377"/>
      <c r="BM141" s="377"/>
      <c r="BN141" s="377"/>
      <c r="BO141" s="377"/>
      <c r="BP141" s="377"/>
      <c r="BQ141" s="377"/>
      <c r="BR141" s="377"/>
      <c r="BS141" s="377"/>
      <c r="BT141" s="377"/>
      <c r="BU141" s="377"/>
      <c r="BV141" s="377"/>
      <c r="BW141" s="377"/>
      <c r="BX141" s="377"/>
      <c r="BY141" s="377"/>
      <c r="BZ141" s="377"/>
      <c r="CA141" s="377"/>
      <c r="CB141" s="377"/>
      <c r="CC141" s="377"/>
      <c r="CD141" s="377"/>
      <c r="CE141" s="377"/>
      <c r="CF141" s="377"/>
      <c r="CG141" s="377"/>
      <c r="CH141" s="377"/>
      <c r="CI141" s="377"/>
      <c r="CJ141" s="377"/>
      <c r="CK141" s="377"/>
      <c r="CL141" s="377"/>
      <c r="CM141" s="377"/>
      <c r="CN141" s="377"/>
      <c r="CO141" s="377"/>
      <c r="CP141" s="377"/>
      <c r="CQ141" s="377"/>
      <c r="CR141" s="377"/>
      <c r="CS141" s="377"/>
      <c r="CT141" s="377"/>
    </row>
    <row r="142" spans="19:98">
      <c r="S142" s="377"/>
      <c r="T142" s="377"/>
      <c r="U142" s="377"/>
      <c r="V142" s="377"/>
      <c r="W142" s="377"/>
      <c r="X142" s="377"/>
      <c r="Y142" s="377"/>
      <c r="Z142" s="377"/>
      <c r="AA142" s="377"/>
      <c r="AB142" s="377"/>
      <c r="AC142" s="377"/>
      <c r="AD142" s="377"/>
      <c r="AE142" s="377"/>
      <c r="AF142" s="377"/>
      <c r="AG142" s="377"/>
      <c r="AH142" s="377"/>
      <c r="AI142" s="377"/>
      <c r="AJ142" s="377"/>
      <c r="AK142" s="377"/>
      <c r="AL142" s="377"/>
      <c r="AM142" s="377"/>
      <c r="AN142" s="377"/>
      <c r="AO142" s="377"/>
      <c r="AP142" s="377"/>
      <c r="AQ142" s="377"/>
      <c r="AR142" s="377"/>
      <c r="AS142" s="377"/>
      <c r="AT142" s="377"/>
      <c r="AU142" s="377"/>
      <c r="AV142" s="377"/>
      <c r="AW142" s="377"/>
      <c r="AX142" s="377"/>
      <c r="AY142" s="377"/>
      <c r="AZ142" s="377"/>
      <c r="BA142" s="377"/>
      <c r="BB142" s="377"/>
      <c r="BC142" s="377"/>
      <c r="BD142" s="377"/>
      <c r="BE142" s="377"/>
      <c r="BF142" s="377"/>
      <c r="BG142" s="377"/>
      <c r="BH142" s="377"/>
      <c r="BI142" s="377"/>
      <c r="BJ142" s="377"/>
      <c r="BK142" s="377"/>
      <c r="BL142" s="377"/>
      <c r="BM142" s="377"/>
      <c r="BN142" s="377"/>
      <c r="BO142" s="377"/>
      <c r="BP142" s="377"/>
      <c r="BQ142" s="377"/>
      <c r="BR142" s="377"/>
      <c r="BS142" s="377"/>
      <c r="BT142" s="377"/>
      <c r="BU142" s="377"/>
      <c r="BV142" s="377"/>
      <c r="BW142" s="377"/>
      <c r="BX142" s="377"/>
      <c r="BY142" s="377"/>
      <c r="BZ142" s="377"/>
      <c r="CA142" s="377"/>
      <c r="CB142" s="377"/>
      <c r="CC142" s="377"/>
      <c r="CD142" s="377"/>
      <c r="CE142" s="377"/>
      <c r="CF142" s="377"/>
      <c r="CG142" s="377"/>
      <c r="CH142" s="377"/>
      <c r="CI142" s="377"/>
      <c r="CJ142" s="377"/>
      <c r="CK142" s="377"/>
      <c r="CL142" s="377"/>
      <c r="CM142" s="377"/>
      <c r="CN142" s="377"/>
      <c r="CO142" s="377"/>
      <c r="CP142" s="377"/>
      <c r="CQ142" s="377"/>
      <c r="CR142" s="377"/>
      <c r="CS142" s="377"/>
      <c r="CT142" s="377"/>
    </row>
  </sheetData>
  <mergeCells count="7">
    <mergeCell ref="A46:A47"/>
    <mergeCell ref="A37:A43"/>
    <mergeCell ref="A4:C4"/>
    <mergeCell ref="A7:A8"/>
    <mergeCell ref="A10:A17"/>
    <mergeCell ref="A19:A26"/>
    <mergeCell ref="A28:A35"/>
  </mergeCells>
  <conditionalFormatting sqref="B8:B48">
    <cfRule type="cellIs" dxfId="158" priority="4" operator="lessThan">
      <formula>0</formula>
    </cfRule>
  </conditionalFormatting>
  <conditionalFormatting sqref="D7 E7:N8">
    <cfRule type="cellIs" dxfId="157" priority="34" operator="lessThan">
      <formula>0</formula>
    </cfRule>
  </conditionalFormatting>
  <conditionalFormatting sqref="D10:D16">
    <cfRule type="cellIs" dxfId="156" priority="31" operator="lessThan">
      <formula>0</formula>
    </cfRule>
  </conditionalFormatting>
  <conditionalFormatting sqref="D18:D25">
    <cfRule type="cellIs" dxfId="155" priority="26" operator="lessThan">
      <formula>0</formula>
    </cfRule>
  </conditionalFormatting>
  <conditionalFormatting sqref="D27:D34">
    <cfRule type="cellIs" dxfId="154" priority="21" operator="lessThan">
      <formula>0</formula>
    </cfRule>
  </conditionalFormatting>
  <conditionalFormatting sqref="D36:D43">
    <cfRule type="cellIs" dxfId="153" priority="16" operator="lessThan">
      <formula>0</formula>
    </cfRule>
  </conditionalFormatting>
  <conditionalFormatting sqref="D45:D47">
    <cfRule type="cellIs" dxfId="152" priority="2" operator="lessThan">
      <formula>0</formula>
    </cfRule>
  </conditionalFormatting>
  <conditionalFormatting sqref="D6:N6 D9:N9">
    <cfRule type="cellIs" dxfId="151" priority="128" operator="lessThan">
      <formula>0</formula>
    </cfRule>
  </conditionalFormatting>
  <conditionalFormatting sqref="E10:N51">
    <cfRule type="cellIs" dxfId="150" priority="3" operator="lessThan">
      <formula>0</formula>
    </cfRule>
  </conditionalFormatting>
  <conditionalFormatting sqref="P7:Q7">
    <cfRule type="cellIs" dxfId="149" priority="33" operator="lessThan">
      <formula>0</formula>
    </cfRule>
  </conditionalFormatting>
  <conditionalFormatting sqref="P9:Q16">
    <cfRule type="cellIs" dxfId="148" priority="30" operator="lessThan">
      <formula>0</formula>
    </cfRule>
  </conditionalFormatting>
  <conditionalFormatting sqref="P18:Q25">
    <cfRule type="cellIs" dxfId="147" priority="25" operator="lessThan">
      <formula>0</formula>
    </cfRule>
  </conditionalFormatting>
  <conditionalFormatting sqref="P27:Q34">
    <cfRule type="cellIs" dxfId="146" priority="20" operator="lessThan">
      <formula>0</formula>
    </cfRule>
  </conditionalFormatting>
  <conditionalFormatting sqref="P36:Q43">
    <cfRule type="cellIs" dxfId="145" priority="15" operator="lessThan">
      <formula>0</formula>
    </cfRule>
  </conditionalFormatting>
  <conditionalFormatting sqref="P45:Q47">
    <cfRule type="cellIs" dxfId="144" priority="1" operator="lessThan">
      <formula>0</formula>
    </cfRule>
  </conditionalFormatting>
  <pageMargins left="0.7" right="0.7" top="0.75" bottom="0.75" header="0.3" footer="0.3"/>
  <pageSetup paperSize="9" orientation="portrait" horizontalDpi="360" verticalDpi="36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E157"/>
  <sheetViews>
    <sheetView showGridLines="0" zoomScale="70" zoomScaleNormal="70" workbookViewId="0">
      <pane xSplit="3" ySplit="5" topLeftCell="D7" activePane="bottomRight" state="frozen"/>
      <selection pane="topRight"/>
      <selection pane="bottomLeft"/>
      <selection pane="bottomRight" activeCell="D51" sqref="D51"/>
    </sheetView>
  </sheetViews>
  <sheetFormatPr defaultColWidth="9.28515625" defaultRowHeight="15.75"/>
  <cols>
    <col min="1" max="1" width="8.7109375" style="457" customWidth="1"/>
    <col min="2" max="2" width="24.7109375" style="377" customWidth="1"/>
    <col min="3" max="3" width="21.140625" style="377" bestFit="1" customWidth="1"/>
    <col min="4" max="4" width="19" style="378" customWidth="1"/>
    <col min="5" max="8" width="18.7109375" style="378" customWidth="1"/>
    <col min="9" max="9" width="8.28515625" style="378" customWidth="1"/>
    <col min="10" max="27" width="18.7109375" style="378" customWidth="1"/>
    <col min="28" max="28" width="11.7109375" style="378" bestFit="1" customWidth="1"/>
    <col min="29" max="30" width="18.7109375" style="378" customWidth="1"/>
    <col min="31" max="31" width="20.140625" style="378" bestFit="1" customWidth="1"/>
    <col min="32" max="32" width="18.7109375" style="378" customWidth="1"/>
    <col min="33" max="33" width="17.28515625" style="378" bestFit="1" customWidth="1"/>
    <col min="34" max="34" width="17.28515625" style="378" customWidth="1"/>
    <col min="35" max="44" width="18.7109375" style="378" customWidth="1"/>
    <col min="45" max="45" width="18.28515625" style="378" customWidth="1"/>
    <col min="46" max="46" width="9.140625" style="378" hidden="1" customWidth="1"/>
    <col min="47" max="47" width="13.140625" style="378" hidden="1" customWidth="1"/>
    <col min="48" max="48" width="20.140625" style="378" customWidth="1"/>
    <col min="49" max="52" width="20.140625" style="453" customWidth="1"/>
    <col min="53" max="53" width="14.85546875" customWidth="1"/>
    <col min="54" max="54" width="15" customWidth="1"/>
    <col min="55" max="55" width="20.140625" customWidth="1"/>
    <col min="56" max="56" width="18.42578125" style="453" customWidth="1"/>
    <col min="57" max="57" width="25" customWidth="1"/>
  </cols>
  <sheetData>
    <row r="2" spans="1:77" s="377" customFormat="1" ht="18" customHeight="1">
      <c r="A2" s="433" t="s">
        <v>0</v>
      </c>
      <c r="B2" s="433"/>
      <c r="C2" s="433"/>
      <c r="D2" s="380"/>
      <c r="E2" s="380"/>
      <c r="F2" s="380"/>
      <c r="G2" s="380"/>
      <c r="H2" s="380"/>
      <c r="I2" s="380"/>
      <c r="J2" s="380"/>
      <c r="K2" s="380"/>
      <c r="L2" s="380"/>
      <c r="M2" s="380"/>
      <c r="N2" s="380"/>
      <c r="O2" s="380"/>
      <c r="P2" s="380"/>
      <c r="Q2" s="380"/>
      <c r="R2" s="380"/>
      <c r="S2" s="380"/>
      <c r="T2" s="380"/>
      <c r="U2" s="380"/>
      <c r="V2" s="380"/>
      <c r="W2" s="380"/>
      <c r="X2" s="380"/>
      <c r="Y2" s="380"/>
      <c r="Z2" s="380"/>
      <c r="AA2" s="380"/>
      <c r="AB2" s="380"/>
      <c r="AC2" s="380"/>
      <c r="AD2" s="380"/>
      <c r="AE2" s="380"/>
      <c r="AF2" s="380"/>
      <c r="AG2" s="380"/>
      <c r="AH2" s="380"/>
      <c r="AI2" s="380"/>
      <c r="AJ2" s="380"/>
      <c r="AK2" s="380"/>
      <c r="AL2" s="380"/>
      <c r="AM2" s="380"/>
      <c r="AN2" s="380"/>
      <c r="AO2" s="380"/>
      <c r="AP2" s="380"/>
      <c r="AQ2" s="380"/>
      <c r="AR2" s="380"/>
      <c r="AS2" s="380"/>
      <c r="AT2" s="380"/>
      <c r="AU2" s="380"/>
      <c r="AV2" s="380"/>
      <c r="AW2" s="453"/>
      <c r="AX2" s="453"/>
      <c r="AY2" s="453"/>
      <c r="AZ2" s="453"/>
      <c r="BA2" s="453"/>
      <c r="BB2" s="453"/>
      <c r="BC2" s="453"/>
      <c r="BD2" s="453"/>
      <c r="BE2" s="453"/>
      <c r="BF2" s="453"/>
      <c r="BG2" s="453"/>
      <c r="BH2" s="453"/>
      <c r="BI2" s="453"/>
      <c r="BJ2" s="453"/>
      <c r="BK2" s="453"/>
      <c r="BL2" s="453"/>
      <c r="BM2" s="453"/>
      <c r="BN2" s="453"/>
      <c r="BO2" s="453"/>
      <c r="BP2" s="453"/>
      <c r="BQ2" s="453"/>
      <c r="BR2" s="453"/>
      <c r="BS2" s="453"/>
      <c r="BT2" s="453"/>
      <c r="BU2" s="453"/>
    </row>
    <row r="3" spans="1:77" ht="18.75" thickBot="1">
      <c r="A3" s="847">
        <v>46235</v>
      </c>
      <c r="B3" s="847"/>
      <c r="C3" s="847"/>
      <c r="D3" s="458"/>
      <c r="E3" s="458"/>
      <c r="F3" s="458"/>
      <c r="G3" s="459"/>
      <c r="H3" s="459"/>
      <c r="I3" s="459"/>
      <c r="J3" s="459"/>
      <c r="K3" s="459"/>
      <c r="L3" s="459"/>
      <c r="M3" s="459"/>
      <c r="N3" s="459"/>
      <c r="O3" s="459">
        <f>O21/24</f>
        <v>208.33333333333334</v>
      </c>
      <c r="P3" s="459"/>
      <c r="Q3" s="459"/>
      <c r="R3" s="459"/>
      <c r="S3" s="459"/>
      <c r="T3" s="484"/>
      <c r="U3" s="484"/>
      <c r="V3" s="484"/>
      <c r="W3" s="484"/>
      <c r="X3" s="484"/>
      <c r="Y3" s="484"/>
      <c r="Z3" s="484"/>
      <c r="AA3" s="484"/>
      <c r="AB3" s="484"/>
      <c r="AC3" s="459"/>
      <c r="AD3" s="459"/>
      <c r="AE3" s="459"/>
      <c r="AF3" s="459"/>
      <c r="AG3" s="459"/>
      <c r="AH3" s="459"/>
      <c r="AI3" s="459"/>
      <c r="AJ3" s="459"/>
      <c r="AK3" s="459"/>
      <c r="AL3" s="459"/>
      <c r="AM3" s="459"/>
      <c r="AN3" s="459"/>
      <c r="AO3" s="459"/>
      <c r="AP3" s="459"/>
      <c r="AQ3" s="459"/>
      <c r="AR3" s="459"/>
      <c r="AS3" s="459"/>
      <c r="AT3" s="458"/>
      <c r="AU3" s="459"/>
      <c r="AV3" s="459"/>
      <c r="AW3" s="459"/>
      <c r="AX3" s="459"/>
      <c r="AY3" s="459"/>
      <c r="AZ3" s="459"/>
      <c r="BA3" s="459"/>
      <c r="BB3" s="459"/>
      <c r="BC3" s="459"/>
      <c r="BD3" s="459"/>
      <c r="BE3" s="459"/>
    </row>
    <row r="4" spans="1:77" ht="19.5" thickTop="1" thickBot="1">
      <c r="A4" s="460"/>
      <c r="B4" s="461"/>
      <c r="C4" s="461"/>
      <c r="D4" s="379"/>
      <c r="E4" s="462"/>
      <c r="F4" s="462"/>
      <c r="G4" s="462"/>
      <c r="H4" s="462"/>
      <c r="I4" s="462"/>
      <c r="J4" s="462"/>
      <c r="K4" s="462"/>
      <c r="L4" s="462"/>
      <c r="M4" s="462"/>
      <c r="N4" s="462"/>
      <c r="O4" s="462"/>
      <c r="P4" s="462"/>
      <c r="Q4" s="462"/>
      <c r="R4" s="462"/>
      <c r="S4" s="462"/>
      <c r="T4" s="462"/>
      <c r="U4" s="462"/>
      <c r="V4" s="462"/>
      <c r="W4" s="462"/>
      <c r="X4" s="462">
        <f>X6/24</f>
        <v>270.83333333333331</v>
      </c>
      <c r="Y4" s="462"/>
      <c r="Z4" s="462"/>
      <c r="AA4" s="462"/>
      <c r="AB4" s="462"/>
      <c r="AC4" s="462"/>
      <c r="AD4" s="462"/>
      <c r="AE4" s="462"/>
      <c r="AF4" s="462"/>
      <c r="AG4" s="462"/>
      <c r="AH4" s="462"/>
      <c r="AI4" s="462"/>
      <c r="AJ4" s="462"/>
      <c r="AK4" s="462"/>
      <c r="AL4" s="462"/>
      <c r="AM4" s="462"/>
      <c r="AN4" s="462"/>
      <c r="AO4" s="462"/>
      <c r="AP4" s="462"/>
      <c r="AQ4" s="462"/>
      <c r="AR4" s="462"/>
      <c r="AS4" s="462"/>
      <c r="AT4" s="489"/>
      <c r="AU4" s="489"/>
      <c r="AV4" s="490"/>
      <c r="AW4" s="490"/>
      <c r="AX4" s="490"/>
      <c r="AY4" s="490"/>
      <c r="AZ4" s="490"/>
      <c r="BA4" s="490"/>
      <c r="BB4" s="490"/>
      <c r="BC4" s="490"/>
      <c r="BD4" s="490"/>
      <c r="BE4" s="490"/>
    </row>
    <row r="5" spans="1:77" s="453" customFormat="1" ht="32.450000000000003" customHeight="1" thickTop="1" thickBot="1">
      <c r="A5" s="463" t="s">
        <v>1</v>
      </c>
      <c r="B5" s="850" t="s">
        <v>2</v>
      </c>
      <c r="C5" s="851"/>
      <c r="D5" s="464" t="s">
        <v>3</v>
      </c>
      <c r="E5" s="465" t="s">
        <v>21</v>
      </c>
      <c r="F5" s="465" t="s">
        <v>22</v>
      </c>
      <c r="G5" s="465" t="s">
        <v>23</v>
      </c>
      <c r="H5" s="465" t="s">
        <v>24</v>
      </c>
      <c r="I5" s="465" t="s">
        <v>25</v>
      </c>
      <c r="J5" s="465" t="s">
        <v>26</v>
      </c>
      <c r="K5" s="465" t="s">
        <v>27</v>
      </c>
      <c r="L5" s="465" t="s">
        <v>28</v>
      </c>
      <c r="M5" s="465" t="s">
        <v>29</v>
      </c>
      <c r="N5" s="465" t="s">
        <v>30</v>
      </c>
      <c r="O5" s="465" t="s">
        <v>31</v>
      </c>
      <c r="P5" s="465" t="s">
        <v>32</v>
      </c>
      <c r="Q5" s="465" t="s">
        <v>33</v>
      </c>
      <c r="R5" s="465" t="s">
        <v>35</v>
      </c>
      <c r="S5" s="465" t="s">
        <v>62</v>
      </c>
      <c r="T5" s="465" t="s">
        <v>37</v>
      </c>
      <c r="U5" s="465" t="s">
        <v>61</v>
      </c>
      <c r="V5" s="465" t="s">
        <v>38</v>
      </c>
      <c r="W5" s="485" t="s">
        <v>39</v>
      </c>
      <c r="X5" s="485" t="s">
        <v>276</v>
      </c>
      <c r="Y5" s="717" t="s">
        <v>283</v>
      </c>
      <c r="Z5" s="486" t="s">
        <v>40</v>
      </c>
      <c r="AA5" s="486" t="s">
        <v>41</v>
      </c>
      <c r="AB5" s="486" t="s">
        <v>42</v>
      </c>
      <c r="AC5" s="486" t="s">
        <v>44</v>
      </c>
      <c r="AD5" s="486" t="s">
        <v>45</v>
      </c>
      <c r="AE5" s="486" t="s">
        <v>46</v>
      </c>
      <c r="AF5" s="486" t="s">
        <v>47</v>
      </c>
      <c r="AG5" s="486" t="s">
        <v>51</v>
      </c>
      <c r="AH5" s="465" t="s">
        <v>52</v>
      </c>
      <c r="AI5" s="465" t="s">
        <v>53</v>
      </c>
      <c r="AJ5" s="465" t="s">
        <v>54</v>
      </c>
      <c r="AK5" s="465" t="s">
        <v>55</v>
      </c>
      <c r="AL5" s="488" t="s">
        <v>56</v>
      </c>
      <c r="AM5" s="465" t="s">
        <v>57</v>
      </c>
      <c r="AN5" s="465" t="s">
        <v>58</v>
      </c>
      <c r="AO5" s="465" t="s">
        <v>59</v>
      </c>
      <c r="AP5" s="465" t="s">
        <v>60</v>
      </c>
      <c r="AQ5" s="465" t="s">
        <v>36</v>
      </c>
      <c r="AR5" s="465" t="s">
        <v>63</v>
      </c>
      <c r="AS5" s="486" t="s">
        <v>64</v>
      </c>
      <c r="AT5" s="486" t="s">
        <v>65</v>
      </c>
      <c r="AU5" s="486" t="s">
        <v>66</v>
      </c>
      <c r="AV5" s="465" t="s">
        <v>67</v>
      </c>
      <c r="AW5" s="465" t="s">
        <v>69</v>
      </c>
      <c r="AX5" s="465" t="s">
        <v>70</v>
      </c>
      <c r="AY5" s="465" t="s">
        <v>71</v>
      </c>
      <c r="AZ5" s="465" t="s">
        <v>73</v>
      </c>
      <c r="BA5" s="465" t="s">
        <v>75</v>
      </c>
      <c r="BB5" s="488" t="s">
        <v>76</v>
      </c>
      <c r="BC5" s="492" t="s">
        <v>284</v>
      </c>
      <c r="BD5" s="492" t="s">
        <v>77</v>
      </c>
      <c r="BE5" s="492" t="s">
        <v>277</v>
      </c>
    </row>
    <row r="6" spans="1:77" s="404" customFormat="1" ht="15" customHeight="1" thickTop="1">
      <c r="A6" s="852">
        <f>WEEKNUM(B6)</f>
        <v>31</v>
      </c>
      <c r="B6" s="517">
        <f>A3</f>
        <v>46235</v>
      </c>
      <c r="C6" s="517" t="str">
        <f t="shared" ref="C6:C20" si="0">TEXT(B6,"ddd")</f>
        <v>Sab</v>
      </c>
      <c r="D6" s="470">
        <f>SUM(E6:BE6)</f>
        <v>187116.62361290323</v>
      </c>
      <c r="E6" s="471">
        <v>700</v>
      </c>
      <c r="F6" s="471">
        <v>1000</v>
      </c>
      <c r="G6" s="471">
        <v>1200</v>
      </c>
      <c r="H6" s="471">
        <v>3300</v>
      </c>
      <c r="I6" s="471">
        <v>644.02064516129087</v>
      </c>
      <c r="J6" s="471">
        <v>0</v>
      </c>
      <c r="K6" s="471">
        <v>150</v>
      </c>
      <c r="L6" s="471">
        <v>603.76322580644887</v>
      </c>
      <c r="M6" s="471">
        <v>673.27548387096704</v>
      </c>
      <c r="N6" s="471">
        <v>4500</v>
      </c>
      <c r="O6" s="471">
        <v>5000</v>
      </c>
      <c r="P6" s="471">
        <v>1000</v>
      </c>
      <c r="Q6" s="471">
        <v>16000</v>
      </c>
      <c r="R6" s="471">
        <v>10300</v>
      </c>
      <c r="S6" s="561">
        <v>19000</v>
      </c>
      <c r="T6" s="471">
        <v>5000</v>
      </c>
      <c r="U6" s="471">
        <v>0</v>
      </c>
      <c r="V6" s="471">
        <v>6500</v>
      </c>
      <c r="W6" s="471">
        <v>500</v>
      </c>
      <c r="X6" s="471">
        <v>6500</v>
      </c>
      <c r="Y6" s="718">
        <v>500</v>
      </c>
      <c r="Z6" s="471">
        <v>1000</v>
      </c>
      <c r="AA6" s="471">
        <v>5500</v>
      </c>
      <c r="AB6" s="471">
        <v>0</v>
      </c>
      <c r="AC6" s="471">
        <v>89.451612903225808</v>
      </c>
      <c r="AD6" s="471">
        <v>3500</v>
      </c>
      <c r="AE6" s="471">
        <v>1300</v>
      </c>
      <c r="AF6" s="471">
        <v>0</v>
      </c>
      <c r="AG6" s="471">
        <v>15000</v>
      </c>
      <c r="AH6" s="471">
        <v>2000</v>
      </c>
      <c r="AI6" s="471">
        <v>800</v>
      </c>
      <c r="AJ6" s="471">
        <v>7200</v>
      </c>
      <c r="AK6" s="471">
        <v>0</v>
      </c>
      <c r="AL6" s="471">
        <v>2000</v>
      </c>
      <c r="AM6" s="471">
        <v>1000</v>
      </c>
      <c r="AN6" s="471">
        <v>11000</v>
      </c>
      <c r="AO6" s="471">
        <v>2000</v>
      </c>
      <c r="AP6" s="700">
        <v>5500</v>
      </c>
      <c r="AQ6" s="470">
        <v>6000</v>
      </c>
      <c r="AR6" s="470">
        <v>8000</v>
      </c>
      <c r="AS6" s="470">
        <v>3500</v>
      </c>
      <c r="AT6" s="471"/>
      <c r="AU6" s="471"/>
      <c r="AV6" s="471">
        <v>700</v>
      </c>
      <c r="AW6" s="471">
        <v>3500</v>
      </c>
      <c r="AX6" s="471">
        <v>2000</v>
      </c>
      <c r="AY6" s="471">
        <v>369.61070967741654</v>
      </c>
      <c r="AZ6" s="471">
        <v>0</v>
      </c>
      <c r="BA6" s="471">
        <v>2499.7025806451697</v>
      </c>
      <c r="BB6" s="471">
        <v>2499.7025806451697</v>
      </c>
      <c r="BC6" s="718">
        <f>111200/31</f>
        <v>3587.0967741935483</v>
      </c>
      <c r="BD6" s="471">
        <v>0</v>
      </c>
      <c r="BE6" s="471">
        <f>4500*3</f>
        <v>13500</v>
      </c>
      <c r="BX6" s="518"/>
      <c r="BY6" s="518"/>
    </row>
    <row r="7" spans="1:77" s="454" customFormat="1" ht="15" customHeight="1">
      <c r="A7" s="849"/>
      <c r="B7" s="469">
        <f t="shared" ref="B7" si="1">B6+1</f>
        <v>46236</v>
      </c>
      <c r="C7" s="469" t="str">
        <f t="shared" si="0"/>
        <v>Mgg</v>
      </c>
      <c r="D7" s="470">
        <f>SUM(E7:BE7)</f>
        <v>156625.54622580644</v>
      </c>
      <c r="E7" s="471">
        <v>700</v>
      </c>
      <c r="F7" s="471">
        <v>1000</v>
      </c>
      <c r="G7" s="471">
        <v>1200</v>
      </c>
      <c r="H7" s="471">
        <v>999.51612903226578</v>
      </c>
      <c r="I7" s="471">
        <v>644.02064516129087</v>
      </c>
      <c r="J7" s="471">
        <v>0</v>
      </c>
      <c r="K7" s="471">
        <v>0</v>
      </c>
      <c r="L7" s="471">
        <v>603.76322580644887</v>
      </c>
      <c r="M7" s="471">
        <v>673.27548387096704</v>
      </c>
      <c r="N7" s="471">
        <v>0</v>
      </c>
      <c r="O7" s="471">
        <v>5000</v>
      </c>
      <c r="P7" s="471">
        <v>300</v>
      </c>
      <c r="Q7" s="471">
        <v>6659.5545483870847</v>
      </c>
      <c r="R7" s="471">
        <v>10300</v>
      </c>
      <c r="S7" s="558">
        <v>19000</v>
      </c>
      <c r="T7" s="471">
        <v>5000</v>
      </c>
      <c r="U7" s="471">
        <v>0</v>
      </c>
      <c r="V7" s="471">
        <v>6500</v>
      </c>
      <c r="W7" s="471">
        <v>500</v>
      </c>
      <c r="X7" s="471">
        <v>6500</v>
      </c>
      <c r="Y7" s="471">
        <v>500</v>
      </c>
      <c r="Z7" s="471">
        <v>0</v>
      </c>
      <c r="AA7" s="471">
        <v>2500</v>
      </c>
      <c r="AB7" s="471">
        <v>0</v>
      </c>
      <c r="AC7" s="471">
        <v>89.451612903225808</v>
      </c>
      <c r="AD7" s="471">
        <v>1000</v>
      </c>
      <c r="AE7" s="471">
        <v>1300</v>
      </c>
      <c r="AF7" s="471">
        <v>0</v>
      </c>
      <c r="AG7" s="471">
        <v>15000</v>
      </c>
      <c r="AH7" s="471">
        <v>2000</v>
      </c>
      <c r="AI7" s="471">
        <v>0</v>
      </c>
      <c r="AJ7" s="471">
        <v>2999.8519354838745</v>
      </c>
      <c r="AK7" s="471">
        <v>0</v>
      </c>
      <c r="AL7" s="471">
        <v>2000</v>
      </c>
      <c r="AM7" s="471">
        <v>0</v>
      </c>
      <c r="AN7" s="471">
        <v>11000</v>
      </c>
      <c r="AO7" s="471">
        <v>2000</v>
      </c>
      <c r="AP7" s="700">
        <v>5500</v>
      </c>
      <c r="AQ7" s="470">
        <v>5000</v>
      </c>
      <c r="AR7" s="470">
        <v>8000</v>
      </c>
      <c r="AS7" s="470">
        <v>3500</v>
      </c>
      <c r="AT7" s="471">
        <v>0</v>
      </c>
      <c r="AU7" s="471">
        <v>0</v>
      </c>
      <c r="AV7" s="471">
        <v>700</v>
      </c>
      <c r="AW7" s="471">
        <v>3500</v>
      </c>
      <c r="AX7" s="471">
        <v>2000</v>
      </c>
      <c r="AY7" s="471">
        <v>369.61070967741654</v>
      </c>
      <c r="AZ7" s="471">
        <v>0</v>
      </c>
      <c r="BA7" s="471">
        <v>2499.7025806451697</v>
      </c>
      <c r="BB7" s="471">
        <v>2499.7025806451697</v>
      </c>
      <c r="BC7" s="471">
        <v>3587.0967741935483</v>
      </c>
      <c r="BD7" s="471">
        <v>0</v>
      </c>
      <c r="BE7" s="471">
        <v>13500</v>
      </c>
    </row>
    <row r="8" spans="1:77" s="455" customFormat="1" ht="15" customHeight="1">
      <c r="A8" s="849"/>
      <c r="B8" s="466" t="s">
        <v>18</v>
      </c>
      <c r="C8" s="466"/>
      <c r="D8" s="556">
        <f>SUM(D6:D7)</f>
        <v>343742.16983870964</v>
      </c>
      <c r="E8" s="556">
        <f t="shared" ref="E8:G8" si="2">SUM(E6:E7)</f>
        <v>1400</v>
      </c>
      <c r="F8" s="556">
        <f t="shared" si="2"/>
        <v>2000</v>
      </c>
      <c r="G8" s="556">
        <f t="shared" si="2"/>
        <v>2400</v>
      </c>
      <c r="H8" s="556">
        <v>4299.5161290322658</v>
      </c>
      <c r="I8" s="556">
        <v>1288.0412903225817</v>
      </c>
      <c r="J8" s="556">
        <f t="shared" ref="J8" si="3">SUM(J6:J7)</f>
        <v>0</v>
      </c>
      <c r="K8" s="556">
        <v>150</v>
      </c>
      <c r="L8" s="556">
        <v>1207.5264516128977</v>
      </c>
      <c r="M8" s="556">
        <f t="shared" ref="M8:AU8" si="4">SUM(M6:M7)</f>
        <v>1346.5509677419341</v>
      </c>
      <c r="N8" s="556">
        <f t="shared" si="4"/>
        <v>4500</v>
      </c>
      <c r="O8" s="556">
        <v>10000</v>
      </c>
      <c r="P8" s="556">
        <f t="shared" si="4"/>
        <v>1300</v>
      </c>
      <c r="Q8" s="556">
        <f t="shared" si="4"/>
        <v>22659.554548387085</v>
      </c>
      <c r="R8" s="556">
        <f t="shared" si="4"/>
        <v>20600</v>
      </c>
      <c r="S8" s="556">
        <f t="shared" si="4"/>
        <v>38000</v>
      </c>
      <c r="T8" s="556">
        <f t="shared" ref="T8" si="5">SUM(T6:T7)</f>
        <v>10000</v>
      </c>
      <c r="U8" s="556">
        <f t="shared" si="4"/>
        <v>0</v>
      </c>
      <c r="V8" s="556">
        <f t="shared" si="4"/>
        <v>13000</v>
      </c>
      <c r="W8" s="556">
        <f t="shared" si="4"/>
        <v>1000</v>
      </c>
      <c r="X8" s="556">
        <f t="shared" si="4"/>
        <v>13000</v>
      </c>
      <c r="Y8" s="556">
        <f t="shared" ref="Y8:Z8" si="6">SUM(Y6:Y7)</f>
        <v>1000</v>
      </c>
      <c r="Z8" s="556">
        <f t="shared" si="6"/>
        <v>1000</v>
      </c>
      <c r="AA8" s="556">
        <f t="shared" si="4"/>
        <v>8000</v>
      </c>
      <c r="AB8" s="556">
        <f t="shared" si="4"/>
        <v>0</v>
      </c>
      <c r="AC8" s="556">
        <f t="shared" si="4"/>
        <v>178.90322580645162</v>
      </c>
      <c r="AD8" s="556">
        <f t="shared" si="4"/>
        <v>4500</v>
      </c>
      <c r="AE8" s="556">
        <f t="shared" si="4"/>
        <v>2600</v>
      </c>
      <c r="AF8" s="556">
        <f t="shared" si="4"/>
        <v>0</v>
      </c>
      <c r="AG8" s="556">
        <v>30000</v>
      </c>
      <c r="AH8" s="556">
        <f t="shared" ref="AH8:AS8" si="7">SUM(AH6:AH7)</f>
        <v>4000</v>
      </c>
      <c r="AI8" s="556">
        <f t="shared" si="7"/>
        <v>800</v>
      </c>
      <c r="AJ8" s="556">
        <f t="shared" si="7"/>
        <v>10199.851935483875</v>
      </c>
      <c r="AK8" s="556">
        <f t="shared" si="7"/>
        <v>0</v>
      </c>
      <c r="AL8" s="556">
        <f t="shared" si="7"/>
        <v>4000</v>
      </c>
      <c r="AM8" s="556">
        <f t="shared" si="7"/>
        <v>1000</v>
      </c>
      <c r="AN8" s="556">
        <f t="shared" si="7"/>
        <v>22000</v>
      </c>
      <c r="AO8" s="556">
        <f t="shared" si="7"/>
        <v>4000</v>
      </c>
      <c r="AP8" s="556">
        <f t="shared" si="7"/>
        <v>11000</v>
      </c>
      <c r="AQ8" s="556">
        <f t="shared" si="7"/>
        <v>11000</v>
      </c>
      <c r="AR8" s="556">
        <f t="shared" si="7"/>
        <v>16000</v>
      </c>
      <c r="AS8" s="556">
        <f t="shared" si="7"/>
        <v>7000</v>
      </c>
      <c r="AT8" s="556">
        <f t="shared" si="4"/>
        <v>0</v>
      </c>
      <c r="AU8" s="556">
        <f t="shared" si="4"/>
        <v>0</v>
      </c>
      <c r="AV8" s="556">
        <f t="shared" ref="AV8:BB8" si="8">SUM(AV6:AV7)</f>
        <v>1400</v>
      </c>
      <c r="AW8" s="556">
        <f t="shared" si="8"/>
        <v>7000</v>
      </c>
      <c r="AX8" s="556">
        <f t="shared" si="8"/>
        <v>4000</v>
      </c>
      <c r="AY8" s="556">
        <f t="shared" si="8"/>
        <v>739.22141935483307</v>
      </c>
      <c r="AZ8" s="556">
        <f t="shared" si="8"/>
        <v>0</v>
      </c>
      <c r="BA8" s="556">
        <f t="shared" si="8"/>
        <v>4999.4051612903395</v>
      </c>
      <c r="BB8" s="556">
        <f t="shared" si="8"/>
        <v>4999.4051612903395</v>
      </c>
      <c r="BC8" s="556">
        <f>SUM(BC6:BC7)</f>
        <v>7174.1935483870966</v>
      </c>
      <c r="BD8" s="556">
        <f>SUM(BD6:BD7)</f>
        <v>0</v>
      </c>
      <c r="BE8" s="556">
        <f>SUM(BE6:BE7)</f>
        <v>27000</v>
      </c>
    </row>
    <row r="9" spans="1:77" s="455" customFormat="1" ht="15" customHeight="1">
      <c r="A9" s="557"/>
      <c r="B9" s="466"/>
      <c r="C9" s="466"/>
      <c r="D9" s="470"/>
      <c r="E9" s="471"/>
      <c r="F9" s="471"/>
      <c r="G9" s="471"/>
      <c r="H9" s="471"/>
      <c r="I9" s="471"/>
      <c r="J9" s="471"/>
      <c r="K9" s="471"/>
      <c r="L9" s="471"/>
      <c r="M9" s="471"/>
      <c r="N9" s="471"/>
      <c r="O9" s="471"/>
      <c r="P9" s="471"/>
      <c r="Q9" s="471"/>
      <c r="R9" s="471"/>
      <c r="S9" s="558"/>
      <c r="T9" s="471"/>
      <c r="U9" s="471"/>
      <c r="V9" s="471"/>
      <c r="W9" s="471"/>
      <c r="X9" s="471"/>
      <c r="Y9" s="471"/>
      <c r="Z9" s="471"/>
      <c r="AA9" s="471"/>
      <c r="AB9" s="471"/>
      <c r="AC9" s="471"/>
      <c r="AD9" s="471"/>
      <c r="AE9" s="471"/>
      <c r="AF9" s="471"/>
      <c r="AG9" s="471"/>
      <c r="AH9" s="471"/>
      <c r="AI9" s="471"/>
      <c r="AJ9" s="471"/>
      <c r="AK9" s="471"/>
      <c r="AL9" s="471"/>
      <c r="AM9" s="471"/>
      <c r="AN9" s="471"/>
      <c r="AO9" s="471"/>
      <c r="AP9" s="700"/>
      <c r="AQ9" s="561"/>
      <c r="AR9" s="561"/>
      <c r="AS9" s="561"/>
      <c r="AT9" s="471"/>
      <c r="AU9" s="471"/>
      <c r="AV9" s="471"/>
      <c r="AW9" s="471"/>
      <c r="AX9" s="471"/>
      <c r="AY9" s="471"/>
      <c r="AZ9" s="471"/>
      <c r="BA9" s="471"/>
      <c r="BB9" s="471"/>
      <c r="BC9" s="471"/>
      <c r="BD9" s="471"/>
      <c r="BE9" s="471"/>
    </row>
    <row r="10" spans="1:77" s="377" customFormat="1" ht="15" customHeight="1">
      <c r="A10" s="849">
        <f>WEEKNUM(B10)</f>
        <v>32</v>
      </c>
      <c r="B10" s="466">
        <f>B7+1</f>
        <v>46237</v>
      </c>
      <c r="C10" s="466" t="str">
        <f t="shared" si="0"/>
        <v>Sen</v>
      </c>
      <c r="D10" s="467">
        <f t="shared" ref="D10:D16" si="9">SUM(E10:BE10)</f>
        <v>206238.15393548383</v>
      </c>
      <c r="E10" s="468">
        <v>1199.5729032258068</v>
      </c>
      <c r="F10" s="468">
        <v>2000</v>
      </c>
      <c r="G10" s="468">
        <v>1200</v>
      </c>
      <c r="H10" s="468">
        <v>3300</v>
      </c>
      <c r="I10" s="468">
        <v>644.02064516129087</v>
      </c>
      <c r="J10" s="468">
        <v>0</v>
      </c>
      <c r="K10" s="468">
        <v>150</v>
      </c>
      <c r="L10" s="468">
        <v>603.76322580644887</v>
      </c>
      <c r="M10" s="468">
        <v>673.27548387096704</v>
      </c>
      <c r="N10" s="468">
        <v>5500</v>
      </c>
      <c r="O10" s="468">
        <v>5000</v>
      </c>
      <c r="P10" s="468">
        <v>2500</v>
      </c>
      <c r="Q10" s="468">
        <v>16000</v>
      </c>
      <c r="R10" s="468">
        <v>10300</v>
      </c>
      <c r="S10" s="559">
        <v>19000</v>
      </c>
      <c r="T10" s="468">
        <v>5000</v>
      </c>
      <c r="U10" s="468">
        <v>7000</v>
      </c>
      <c r="V10" s="468">
        <v>6500</v>
      </c>
      <c r="W10" s="468">
        <v>500</v>
      </c>
      <c r="X10" s="468">
        <v>6500</v>
      </c>
      <c r="Y10" s="468">
        <v>500</v>
      </c>
      <c r="Z10" s="468">
        <v>1000</v>
      </c>
      <c r="AA10" s="468">
        <v>5500</v>
      </c>
      <c r="AB10" s="468">
        <v>0</v>
      </c>
      <c r="AC10" s="468">
        <v>89.451612903225808</v>
      </c>
      <c r="AD10" s="468">
        <v>3500</v>
      </c>
      <c r="AE10" s="468">
        <v>1300</v>
      </c>
      <c r="AF10" s="468">
        <v>3000</v>
      </c>
      <c r="AG10" s="468">
        <v>15000</v>
      </c>
      <c r="AH10" s="468">
        <v>2000</v>
      </c>
      <c r="AI10" s="468">
        <v>800</v>
      </c>
      <c r="AJ10" s="468">
        <v>7200</v>
      </c>
      <c r="AK10" s="468">
        <v>2500</v>
      </c>
      <c r="AL10" s="468">
        <v>2000</v>
      </c>
      <c r="AM10" s="468">
        <v>1000</v>
      </c>
      <c r="AN10" s="468">
        <v>11000</v>
      </c>
      <c r="AO10" s="468">
        <v>2000</v>
      </c>
      <c r="AP10" s="699">
        <v>4000</v>
      </c>
      <c r="AQ10" s="467">
        <v>9000.0570967741915</v>
      </c>
      <c r="AR10" s="467">
        <v>8000</v>
      </c>
      <c r="AS10" s="467">
        <v>3500</v>
      </c>
      <c r="AT10" s="468">
        <v>0</v>
      </c>
      <c r="AU10" s="468">
        <v>0</v>
      </c>
      <c r="AV10" s="468">
        <v>700</v>
      </c>
      <c r="AW10" s="468">
        <v>3500</v>
      </c>
      <c r="AX10" s="468">
        <v>2000</v>
      </c>
      <c r="AY10" s="468">
        <v>369.61070967741654</v>
      </c>
      <c r="AZ10" s="468">
        <v>1121.900322580635</v>
      </c>
      <c r="BA10" s="468">
        <v>2499.7025806451697</v>
      </c>
      <c r="BB10" s="468">
        <v>2499.7025806451697</v>
      </c>
      <c r="BC10" s="468">
        <v>3587.0967741935483</v>
      </c>
      <c r="BD10" s="468">
        <v>0</v>
      </c>
      <c r="BE10" s="468">
        <v>13500</v>
      </c>
    </row>
    <row r="11" spans="1:77" s="377" customFormat="1" ht="15" customHeight="1">
      <c r="A11" s="849"/>
      <c r="B11" s="466">
        <f>B10+1</f>
        <v>46238</v>
      </c>
      <c r="C11" s="466" t="str">
        <f t="shared" ref="C11:C16" si="10">TEXT(B11,"ddd")</f>
        <v>Sel</v>
      </c>
      <c r="D11" s="467">
        <f t="shared" si="9"/>
        <v>206238.15393548383</v>
      </c>
      <c r="E11" s="468">
        <v>1199.5729032258068</v>
      </c>
      <c r="F11" s="468">
        <v>2000</v>
      </c>
      <c r="G11" s="468">
        <v>1200</v>
      </c>
      <c r="H11" s="468">
        <v>3300</v>
      </c>
      <c r="I11" s="468">
        <v>644.02064516129087</v>
      </c>
      <c r="J11" s="468">
        <v>0</v>
      </c>
      <c r="K11" s="468">
        <v>150</v>
      </c>
      <c r="L11" s="468">
        <v>603.76322580644887</v>
      </c>
      <c r="M11" s="468">
        <v>673.27548387096704</v>
      </c>
      <c r="N11" s="468">
        <v>5500</v>
      </c>
      <c r="O11" s="468">
        <v>5000</v>
      </c>
      <c r="P11" s="468">
        <v>2500</v>
      </c>
      <c r="Q11" s="468">
        <v>16000</v>
      </c>
      <c r="R11" s="468">
        <v>10300</v>
      </c>
      <c r="S11" s="559">
        <v>19000</v>
      </c>
      <c r="T11" s="468">
        <v>5000</v>
      </c>
      <c r="U11" s="468">
        <v>7000</v>
      </c>
      <c r="V11" s="468">
        <v>6500</v>
      </c>
      <c r="W11" s="468">
        <v>500</v>
      </c>
      <c r="X11" s="468">
        <v>6500</v>
      </c>
      <c r="Y11" s="468">
        <v>500</v>
      </c>
      <c r="Z11" s="468">
        <v>1000</v>
      </c>
      <c r="AA11" s="468">
        <v>5500</v>
      </c>
      <c r="AB11" s="468">
        <v>0</v>
      </c>
      <c r="AC11" s="468">
        <v>89.451612903225808</v>
      </c>
      <c r="AD11" s="468">
        <v>3500</v>
      </c>
      <c r="AE11" s="468">
        <v>1300</v>
      </c>
      <c r="AF11" s="468">
        <v>3000</v>
      </c>
      <c r="AG11" s="468">
        <v>15000</v>
      </c>
      <c r="AH11" s="468">
        <v>2000</v>
      </c>
      <c r="AI11" s="468">
        <v>800</v>
      </c>
      <c r="AJ11" s="468">
        <v>7200</v>
      </c>
      <c r="AK11" s="468">
        <v>2500</v>
      </c>
      <c r="AL11" s="468">
        <v>2000</v>
      </c>
      <c r="AM11" s="468">
        <v>1000</v>
      </c>
      <c r="AN11" s="468">
        <v>11000</v>
      </c>
      <c r="AO11" s="468">
        <v>2000</v>
      </c>
      <c r="AP11" s="699">
        <v>4000</v>
      </c>
      <c r="AQ11" s="467">
        <v>9000.0570967741915</v>
      </c>
      <c r="AR11" s="467">
        <v>8000</v>
      </c>
      <c r="AS11" s="467">
        <v>3500</v>
      </c>
      <c r="AT11" s="468">
        <v>0</v>
      </c>
      <c r="AU11" s="468">
        <v>0</v>
      </c>
      <c r="AV11" s="468">
        <v>700</v>
      </c>
      <c r="AW11" s="468">
        <v>3500</v>
      </c>
      <c r="AX11" s="468">
        <v>2000</v>
      </c>
      <c r="AY11" s="468">
        <v>369.61070967741654</v>
      </c>
      <c r="AZ11" s="468">
        <v>1121.900322580635</v>
      </c>
      <c r="BA11" s="468">
        <v>2499.7025806451697</v>
      </c>
      <c r="BB11" s="468">
        <v>2499.7025806451697</v>
      </c>
      <c r="BC11" s="468">
        <v>3587.0967741935483</v>
      </c>
      <c r="BD11" s="468">
        <v>0</v>
      </c>
      <c r="BE11" s="468">
        <v>13500</v>
      </c>
    </row>
    <row r="12" spans="1:77" s="454" customFormat="1" ht="15" customHeight="1">
      <c r="A12" s="849"/>
      <c r="B12" s="466">
        <f t="shared" ref="B12:B16" si="11">B11+1</f>
        <v>46239</v>
      </c>
      <c r="C12" s="466" t="str">
        <f t="shared" si="10"/>
        <v>Rab</v>
      </c>
      <c r="D12" s="467">
        <f t="shared" si="9"/>
        <v>206238.15393548383</v>
      </c>
      <c r="E12" s="468">
        <v>1199.5729032258068</v>
      </c>
      <c r="F12" s="468">
        <v>2000</v>
      </c>
      <c r="G12" s="468">
        <v>1200</v>
      </c>
      <c r="H12" s="468">
        <v>3300</v>
      </c>
      <c r="I12" s="468">
        <v>644.02064516129087</v>
      </c>
      <c r="J12" s="468">
        <v>0</v>
      </c>
      <c r="K12" s="468">
        <v>150</v>
      </c>
      <c r="L12" s="468">
        <v>603.76322580644887</v>
      </c>
      <c r="M12" s="468">
        <v>673.27548387096704</v>
      </c>
      <c r="N12" s="468">
        <v>5500</v>
      </c>
      <c r="O12" s="468">
        <v>5000</v>
      </c>
      <c r="P12" s="468">
        <v>2500</v>
      </c>
      <c r="Q12" s="468">
        <v>16000</v>
      </c>
      <c r="R12" s="468">
        <v>10300</v>
      </c>
      <c r="S12" s="559">
        <v>19000</v>
      </c>
      <c r="T12" s="468">
        <v>5000</v>
      </c>
      <c r="U12" s="468">
        <v>7000</v>
      </c>
      <c r="V12" s="468">
        <v>6500</v>
      </c>
      <c r="W12" s="468">
        <v>500</v>
      </c>
      <c r="X12" s="468">
        <v>6500</v>
      </c>
      <c r="Y12" s="468">
        <v>500</v>
      </c>
      <c r="Z12" s="468">
        <v>1000</v>
      </c>
      <c r="AA12" s="468">
        <v>5500</v>
      </c>
      <c r="AB12" s="468">
        <v>0</v>
      </c>
      <c r="AC12" s="468">
        <v>89.451612903225808</v>
      </c>
      <c r="AD12" s="468">
        <v>3500</v>
      </c>
      <c r="AE12" s="468">
        <v>1300</v>
      </c>
      <c r="AF12" s="468">
        <v>3000</v>
      </c>
      <c r="AG12" s="468">
        <v>15000</v>
      </c>
      <c r="AH12" s="468">
        <v>2000</v>
      </c>
      <c r="AI12" s="468">
        <v>800</v>
      </c>
      <c r="AJ12" s="468">
        <v>7200</v>
      </c>
      <c r="AK12" s="468">
        <v>2500</v>
      </c>
      <c r="AL12" s="468">
        <v>2000</v>
      </c>
      <c r="AM12" s="468">
        <v>1000</v>
      </c>
      <c r="AN12" s="468">
        <v>11000</v>
      </c>
      <c r="AO12" s="468">
        <v>2000</v>
      </c>
      <c r="AP12" s="699">
        <v>4000</v>
      </c>
      <c r="AQ12" s="467">
        <v>9000.0570967741915</v>
      </c>
      <c r="AR12" s="467">
        <v>8000</v>
      </c>
      <c r="AS12" s="467">
        <v>3500</v>
      </c>
      <c r="AT12" s="468">
        <v>0</v>
      </c>
      <c r="AU12" s="468">
        <v>0</v>
      </c>
      <c r="AV12" s="468">
        <v>700</v>
      </c>
      <c r="AW12" s="468">
        <v>3500</v>
      </c>
      <c r="AX12" s="468">
        <v>2000</v>
      </c>
      <c r="AY12" s="468">
        <v>369.61070967741654</v>
      </c>
      <c r="AZ12" s="468">
        <v>1121.900322580635</v>
      </c>
      <c r="BA12" s="468">
        <v>2499.7025806451697</v>
      </c>
      <c r="BB12" s="468">
        <v>2499.7025806451697</v>
      </c>
      <c r="BC12" s="468">
        <v>3587.0967741935483</v>
      </c>
      <c r="BD12" s="468">
        <v>0</v>
      </c>
      <c r="BE12" s="468">
        <v>13500</v>
      </c>
    </row>
    <row r="13" spans="1:77" s="454" customFormat="1" ht="15" customHeight="1">
      <c r="A13" s="849"/>
      <c r="B13" s="466">
        <f t="shared" si="11"/>
        <v>46240</v>
      </c>
      <c r="C13" s="466" t="str">
        <f t="shared" si="10"/>
        <v>Kam</v>
      </c>
      <c r="D13" s="467">
        <f t="shared" si="9"/>
        <v>206238.15393548383</v>
      </c>
      <c r="E13" s="468">
        <v>1199.5729032258068</v>
      </c>
      <c r="F13" s="468">
        <v>2000</v>
      </c>
      <c r="G13" s="468">
        <v>1200</v>
      </c>
      <c r="H13" s="468">
        <v>3300</v>
      </c>
      <c r="I13" s="468">
        <v>644.02064516129087</v>
      </c>
      <c r="J13" s="468">
        <v>0</v>
      </c>
      <c r="K13" s="468">
        <v>150</v>
      </c>
      <c r="L13" s="468">
        <v>603.76322580644887</v>
      </c>
      <c r="M13" s="468">
        <v>673.27548387096704</v>
      </c>
      <c r="N13" s="468">
        <v>5500</v>
      </c>
      <c r="O13" s="468">
        <v>5000</v>
      </c>
      <c r="P13" s="468">
        <v>2500</v>
      </c>
      <c r="Q13" s="468">
        <v>16000</v>
      </c>
      <c r="R13" s="468">
        <v>10300</v>
      </c>
      <c r="S13" s="559">
        <v>19000</v>
      </c>
      <c r="T13" s="468">
        <v>5000</v>
      </c>
      <c r="U13" s="468">
        <v>7000</v>
      </c>
      <c r="V13" s="468">
        <v>6500</v>
      </c>
      <c r="W13" s="468">
        <v>500</v>
      </c>
      <c r="X13" s="468">
        <v>6500</v>
      </c>
      <c r="Y13" s="468">
        <v>500</v>
      </c>
      <c r="Z13" s="468">
        <v>1000</v>
      </c>
      <c r="AA13" s="468">
        <v>5500</v>
      </c>
      <c r="AB13" s="468">
        <v>0</v>
      </c>
      <c r="AC13" s="468">
        <v>89.451612903225808</v>
      </c>
      <c r="AD13" s="468">
        <v>3500</v>
      </c>
      <c r="AE13" s="468">
        <v>1300</v>
      </c>
      <c r="AF13" s="468">
        <v>3000</v>
      </c>
      <c r="AG13" s="468">
        <v>15000</v>
      </c>
      <c r="AH13" s="468">
        <v>2000</v>
      </c>
      <c r="AI13" s="468">
        <v>800</v>
      </c>
      <c r="AJ13" s="468">
        <v>7200</v>
      </c>
      <c r="AK13" s="468">
        <v>2500</v>
      </c>
      <c r="AL13" s="468">
        <v>2000</v>
      </c>
      <c r="AM13" s="468">
        <v>1000</v>
      </c>
      <c r="AN13" s="468">
        <v>11000</v>
      </c>
      <c r="AO13" s="468">
        <v>2000</v>
      </c>
      <c r="AP13" s="699">
        <v>4000</v>
      </c>
      <c r="AQ13" s="467">
        <v>9000.0570967741915</v>
      </c>
      <c r="AR13" s="467">
        <v>8000</v>
      </c>
      <c r="AS13" s="467">
        <v>3500</v>
      </c>
      <c r="AT13" s="468">
        <v>0</v>
      </c>
      <c r="AU13" s="468">
        <v>0</v>
      </c>
      <c r="AV13" s="468">
        <v>700</v>
      </c>
      <c r="AW13" s="468">
        <v>3500</v>
      </c>
      <c r="AX13" s="468">
        <v>2000</v>
      </c>
      <c r="AY13" s="468">
        <v>369.61070967741654</v>
      </c>
      <c r="AZ13" s="468">
        <v>1121.900322580635</v>
      </c>
      <c r="BA13" s="468">
        <v>2499.7025806451697</v>
      </c>
      <c r="BB13" s="468">
        <v>2499.7025806451697</v>
      </c>
      <c r="BC13" s="468">
        <v>3587.0967741935483</v>
      </c>
      <c r="BD13" s="468">
        <v>0</v>
      </c>
      <c r="BE13" s="468">
        <v>13500</v>
      </c>
    </row>
    <row r="14" spans="1:77" s="454" customFormat="1" ht="15" customHeight="1">
      <c r="A14" s="849"/>
      <c r="B14" s="466">
        <f t="shared" si="11"/>
        <v>46241</v>
      </c>
      <c r="C14" s="466" t="str">
        <f t="shared" si="10"/>
        <v>Jum</v>
      </c>
      <c r="D14" s="467">
        <f t="shared" si="9"/>
        <v>206238.15393548383</v>
      </c>
      <c r="E14" s="468">
        <v>1199.5729032258068</v>
      </c>
      <c r="F14" s="468">
        <v>2000</v>
      </c>
      <c r="G14" s="468">
        <v>1200</v>
      </c>
      <c r="H14" s="468">
        <v>3300</v>
      </c>
      <c r="I14" s="468">
        <v>644.02064516129087</v>
      </c>
      <c r="J14" s="468">
        <v>0</v>
      </c>
      <c r="K14" s="468">
        <v>150</v>
      </c>
      <c r="L14" s="468">
        <v>603.76322580644887</v>
      </c>
      <c r="M14" s="468">
        <v>673.27548387096704</v>
      </c>
      <c r="N14" s="468">
        <v>5500</v>
      </c>
      <c r="O14" s="468">
        <v>5000</v>
      </c>
      <c r="P14" s="468">
        <v>2500</v>
      </c>
      <c r="Q14" s="468">
        <v>16000</v>
      </c>
      <c r="R14" s="468">
        <v>10300</v>
      </c>
      <c r="S14" s="559">
        <v>19000</v>
      </c>
      <c r="T14" s="468">
        <v>5000</v>
      </c>
      <c r="U14" s="468">
        <v>7000</v>
      </c>
      <c r="V14" s="468">
        <v>6500</v>
      </c>
      <c r="W14" s="468">
        <v>500</v>
      </c>
      <c r="X14" s="468">
        <v>6500</v>
      </c>
      <c r="Y14" s="468">
        <v>500</v>
      </c>
      <c r="Z14" s="468">
        <v>1000</v>
      </c>
      <c r="AA14" s="468">
        <v>5500</v>
      </c>
      <c r="AB14" s="468">
        <v>0</v>
      </c>
      <c r="AC14" s="468">
        <v>89.451612903225808</v>
      </c>
      <c r="AD14" s="468">
        <v>3500</v>
      </c>
      <c r="AE14" s="468">
        <v>1300</v>
      </c>
      <c r="AF14" s="468">
        <v>3000</v>
      </c>
      <c r="AG14" s="468">
        <v>15000</v>
      </c>
      <c r="AH14" s="468">
        <v>2000</v>
      </c>
      <c r="AI14" s="468">
        <v>800</v>
      </c>
      <c r="AJ14" s="468">
        <v>7200</v>
      </c>
      <c r="AK14" s="468">
        <v>2500</v>
      </c>
      <c r="AL14" s="468">
        <v>2000</v>
      </c>
      <c r="AM14" s="468">
        <v>1000</v>
      </c>
      <c r="AN14" s="468">
        <v>11000</v>
      </c>
      <c r="AO14" s="468">
        <v>2000</v>
      </c>
      <c r="AP14" s="699">
        <v>4000</v>
      </c>
      <c r="AQ14" s="467">
        <v>9000.0570967741915</v>
      </c>
      <c r="AR14" s="467">
        <v>8000</v>
      </c>
      <c r="AS14" s="467">
        <v>3500</v>
      </c>
      <c r="AT14" s="468">
        <v>0</v>
      </c>
      <c r="AU14" s="468">
        <v>0</v>
      </c>
      <c r="AV14" s="468">
        <v>700</v>
      </c>
      <c r="AW14" s="468">
        <v>3500</v>
      </c>
      <c r="AX14" s="468">
        <v>2000</v>
      </c>
      <c r="AY14" s="468">
        <v>369.61070967741654</v>
      </c>
      <c r="AZ14" s="468">
        <v>1121.900322580635</v>
      </c>
      <c r="BA14" s="468">
        <v>2499.7025806451697</v>
      </c>
      <c r="BB14" s="468">
        <v>2499.7025806451697</v>
      </c>
      <c r="BC14" s="468">
        <v>3587.0967741935483</v>
      </c>
      <c r="BD14" s="468">
        <v>0</v>
      </c>
      <c r="BE14" s="468">
        <v>13500</v>
      </c>
    </row>
    <row r="15" spans="1:77" s="454" customFormat="1" ht="15" customHeight="1">
      <c r="A15" s="849"/>
      <c r="B15" s="469">
        <f t="shared" si="11"/>
        <v>46242</v>
      </c>
      <c r="C15" s="469" t="str">
        <f t="shared" si="10"/>
        <v>Sab</v>
      </c>
      <c r="D15" s="470">
        <f t="shared" si="9"/>
        <v>187116.62361290323</v>
      </c>
      <c r="E15" s="471">
        <v>700</v>
      </c>
      <c r="F15" s="471">
        <v>1000</v>
      </c>
      <c r="G15" s="471">
        <v>1200</v>
      </c>
      <c r="H15" s="471">
        <v>3300</v>
      </c>
      <c r="I15" s="471">
        <v>644.02064516129087</v>
      </c>
      <c r="J15" s="471">
        <v>0</v>
      </c>
      <c r="K15" s="471">
        <v>150</v>
      </c>
      <c r="L15" s="471">
        <v>603.76322580644887</v>
      </c>
      <c r="M15" s="471">
        <v>673.27548387096704</v>
      </c>
      <c r="N15" s="471">
        <v>4500</v>
      </c>
      <c r="O15" s="471">
        <v>5000</v>
      </c>
      <c r="P15" s="471">
        <v>1000</v>
      </c>
      <c r="Q15" s="471">
        <v>16000</v>
      </c>
      <c r="R15" s="471">
        <v>10300</v>
      </c>
      <c r="S15" s="558">
        <v>19000</v>
      </c>
      <c r="T15" s="471">
        <v>5000</v>
      </c>
      <c r="U15" s="471">
        <v>0</v>
      </c>
      <c r="V15" s="471">
        <v>6500</v>
      </c>
      <c r="W15" s="471">
        <v>500</v>
      </c>
      <c r="X15" s="471">
        <v>6500</v>
      </c>
      <c r="Y15" s="471">
        <v>500</v>
      </c>
      <c r="Z15" s="471">
        <v>1000</v>
      </c>
      <c r="AA15" s="471">
        <v>5500</v>
      </c>
      <c r="AB15" s="471">
        <v>0</v>
      </c>
      <c r="AC15" s="471">
        <v>89.451612903225808</v>
      </c>
      <c r="AD15" s="471">
        <v>3500</v>
      </c>
      <c r="AE15" s="471">
        <v>1300</v>
      </c>
      <c r="AF15" s="471">
        <v>0</v>
      </c>
      <c r="AG15" s="471">
        <v>15000</v>
      </c>
      <c r="AH15" s="471">
        <v>2000</v>
      </c>
      <c r="AI15" s="471">
        <v>800</v>
      </c>
      <c r="AJ15" s="471">
        <v>7200</v>
      </c>
      <c r="AK15" s="471">
        <v>0</v>
      </c>
      <c r="AL15" s="471">
        <v>2000</v>
      </c>
      <c r="AM15" s="471">
        <v>1000</v>
      </c>
      <c r="AN15" s="471">
        <v>11000</v>
      </c>
      <c r="AO15" s="471">
        <v>2000</v>
      </c>
      <c r="AP15" s="700">
        <v>5500</v>
      </c>
      <c r="AQ15" s="470">
        <v>6000</v>
      </c>
      <c r="AR15" s="470">
        <v>8000</v>
      </c>
      <c r="AS15" s="470">
        <v>3500</v>
      </c>
      <c r="AT15" s="471">
        <v>0</v>
      </c>
      <c r="AU15" s="471">
        <v>0</v>
      </c>
      <c r="AV15" s="471">
        <v>700</v>
      </c>
      <c r="AW15" s="471">
        <v>3500</v>
      </c>
      <c r="AX15" s="471">
        <v>2000</v>
      </c>
      <c r="AY15" s="471">
        <v>369.61070967741654</v>
      </c>
      <c r="AZ15" s="471">
        <v>0</v>
      </c>
      <c r="BA15" s="471">
        <v>2499.7025806451697</v>
      </c>
      <c r="BB15" s="471">
        <v>2499.7025806451697</v>
      </c>
      <c r="BC15" s="471">
        <v>3587.0967741935483</v>
      </c>
      <c r="BD15" s="471">
        <v>0</v>
      </c>
      <c r="BE15" s="471">
        <v>13500</v>
      </c>
    </row>
    <row r="16" spans="1:77" s="454" customFormat="1" ht="15" customHeight="1">
      <c r="A16" s="849"/>
      <c r="B16" s="469">
        <f t="shared" si="11"/>
        <v>46243</v>
      </c>
      <c r="C16" s="469" t="str">
        <f t="shared" si="10"/>
        <v>Mgg</v>
      </c>
      <c r="D16" s="470">
        <f t="shared" si="9"/>
        <v>156625.54622580644</v>
      </c>
      <c r="E16" s="471">
        <v>700</v>
      </c>
      <c r="F16" s="471">
        <v>1000</v>
      </c>
      <c r="G16" s="471">
        <v>1200</v>
      </c>
      <c r="H16" s="471">
        <v>999.51612903226578</v>
      </c>
      <c r="I16" s="471">
        <v>644.02064516129087</v>
      </c>
      <c r="J16" s="471">
        <v>0</v>
      </c>
      <c r="K16" s="471">
        <v>0</v>
      </c>
      <c r="L16" s="471">
        <v>603.76322580644887</v>
      </c>
      <c r="M16" s="471">
        <v>673.27548387096704</v>
      </c>
      <c r="N16" s="471">
        <v>0</v>
      </c>
      <c r="O16" s="471">
        <v>5000</v>
      </c>
      <c r="P16" s="471">
        <v>300</v>
      </c>
      <c r="Q16" s="471">
        <v>6659.5545483870847</v>
      </c>
      <c r="R16" s="471">
        <v>10300</v>
      </c>
      <c r="S16" s="558">
        <v>19000</v>
      </c>
      <c r="T16" s="471">
        <v>5000</v>
      </c>
      <c r="U16" s="471">
        <v>0</v>
      </c>
      <c r="V16" s="471">
        <v>6500</v>
      </c>
      <c r="W16" s="471">
        <v>500</v>
      </c>
      <c r="X16" s="471">
        <v>6500</v>
      </c>
      <c r="Y16" s="471">
        <v>500</v>
      </c>
      <c r="Z16" s="471">
        <v>0</v>
      </c>
      <c r="AA16" s="471">
        <v>2500</v>
      </c>
      <c r="AB16" s="471">
        <v>0</v>
      </c>
      <c r="AC16" s="471">
        <v>89.451612903225808</v>
      </c>
      <c r="AD16" s="471">
        <v>1000</v>
      </c>
      <c r="AE16" s="471">
        <v>1300</v>
      </c>
      <c r="AF16" s="471">
        <v>0</v>
      </c>
      <c r="AG16" s="471">
        <v>15000</v>
      </c>
      <c r="AH16" s="471">
        <v>2000</v>
      </c>
      <c r="AI16" s="471">
        <v>0</v>
      </c>
      <c r="AJ16" s="471">
        <v>2999.8519354838745</v>
      </c>
      <c r="AK16" s="471">
        <v>0</v>
      </c>
      <c r="AL16" s="471">
        <v>2000</v>
      </c>
      <c r="AM16" s="471">
        <v>0</v>
      </c>
      <c r="AN16" s="471">
        <v>11000</v>
      </c>
      <c r="AO16" s="471">
        <v>2000</v>
      </c>
      <c r="AP16" s="700">
        <v>5500</v>
      </c>
      <c r="AQ16" s="470">
        <v>5000</v>
      </c>
      <c r="AR16" s="470">
        <v>8000</v>
      </c>
      <c r="AS16" s="470">
        <v>3500</v>
      </c>
      <c r="AT16" s="471">
        <v>0</v>
      </c>
      <c r="AU16" s="471">
        <v>0</v>
      </c>
      <c r="AV16" s="471">
        <v>700</v>
      </c>
      <c r="AW16" s="471">
        <v>3500</v>
      </c>
      <c r="AX16" s="471">
        <v>2000</v>
      </c>
      <c r="AY16" s="471">
        <v>369.61070967741654</v>
      </c>
      <c r="AZ16" s="471">
        <v>0</v>
      </c>
      <c r="BA16" s="471">
        <v>2499.7025806451697</v>
      </c>
      <c r="BB16" s="471">
        <v>2499.7025806451697</v>
      </c>
      <c r="BC16" s="471">
        <v>3587.0967741935483</v>
      </c>
      <c r="BD16" s="471">
        <v>0</v>
      </c>
      <c r="BE16" s="471">
        <v>13500</v>
      </c>
    </row>
    <row r="17" spans="1:57" s="455" customFormat="1" ht="15" customHeight="1">
      <c r="A17" s="849"/>
      <c r="B17" s="466" t="s">
        <v>18</v>
      </c>
      <c r="C17" s="466"/>
      <c r="D17" s="556">
        <f>SUM(D10:D16)</f>
        <v>1374932.939516129</v>
      </c>
      <c r="E17" s="556">
        <f t="shared" ref="E17:G17" si="12">SUM(E10:E16)</f>
        <v>7397.8645161290342</v>
      </c>
      <c r="F17" s="473">
        <f t="shared" si="12"/>
        <v>12000</v>
      </c>
      <c r="G17" s="473">
        <f t="shared" si="12"/>
        <v>8400</v>
      </c>
      <c r="H17" s="473">
        <v>20799.516129032265</v>
      </c>
      <c r="I17" s="473">
        <v>4508.1445161290358</v>
      </c>
      <c r="J17" s="473">
        <f t="shared" ref="J17" si="13">SUM(J10:J16)</f>
        <v>0</v>
      </c>
      <c r="K17" s="473">
        <v>900</v>
      </c>
      <c r="L17" s="473">
        <v>4226.3425806451414</v>
      </c>
      <c r="M17" s="473">
        <f t="shared" ref="M17:AU17" si="14">SUM(M10:M16)</f>
        <v>4712.9283870967693</v>
      </c>
      <c r="N17" s="473">
        <f t="shared" si="14"/>
        <v>32000</v>
      </c>
      <c r="O17" s="473">
        <v>35000</v>
      </c>
      <c r="P17" s="473">
        <f t="shared" si="14"/>
        <v>13800</v>
      </c>
      <c r="Q17" s="473">
        <f t="shared" si="14"/>
        <v>102659.55454838708</v>
      </c>
      <c r="R17" s="473">
        <f t="shared" si="14"/>
        <v>72100</v>
      </c>
      <c r="S17" s="730">
        <f t="shared" si="14"/>
        <v>133000</v>
      </c>
      <c r="T17" s="473">
        <f t="shared" ref="T17" si="15">SUM(T10:T16)</f>
        <v>35000</v>
      </c>
      <c r="U17" s="473">
        <f t="shared" si="14"/>
        <v>35000</v>
      </c>
      <c r="V17" s="473">
        <f t="shared" si="14"/>
        <v>45500</v>
      </c>
      <c r="W17" s="473">
        <f t="shared" si="14"/>
        <v>3500</v>
      </c>
      <c r="X17" s="473">
        <f t="shared" si="14"/>
        <v>45500</v>
      </c>
      <c r="Y17" s="473">
        <f t="shared" ref="Y17" si="16">SUM(Y10:Y16)</f>
        <v>3500</v>
      </c>
      <c r="Z17" s="473">
        <f>SUM(Z10:Z16)</f>
        <v>6000</v>
      </c>
      <c r="AA17" s="473">
        <f t="shared" si="14"/>
        <v>35500</v>
      </c>
      <c r="AB17" s="473">
        <f t="shared" si="14"/>
        <v>0</v>
      </c>
      <c r="AC17" s="473">
        <f t="shared" si="14"/>
        <v>626.16129032258073</v>
      </c>
      <c r="AD17" s="473">
        <f t="shared" si="14"/>
        <v>22000</v>
      </c>
      <c r="AE17" s="473">
        <f t="shared" si="14"/>
        <v>9100</v>
      </c>
      <c r="AF17" s="473">
        <f t="shared" si="14"/>
        <v>15000</v>
      </c>
      <c r="AG17" s="473">
        <v>105000</v>
      </c>
      <c r="AH17" s="473">
        <f t="shared" ref="AH17:AS17" si="17">SUM(AH10:AH16)</f>
        <v>14000</v>
      </c>
      <c r="AI17" s="473">
        <f t="shared" si="17"/>
        <v>4800</v>
      </c>
      <c r="AJ17" s="473">
        <f t="shared" si="17"/>
        <v>46199.851935483872</v>
      </c>
      <c r="AK17" s="473">
        <f t="shared" si="17"/>
        <v>12500</v>
      </c>
      <c r="AL17" s="473">
        <f t="shared" si="17"/>
        <v>14000</v>
      </c>
      <c r="AM17" s="473">
        <f t="shared" si="17"/>
        <v>6000</v>
      </c>
      <c r="AN17" s="473">
        <f t="shared" si="17"/>
        <v>77000</v>
      </c>
      <c r="AO17" s="473">
        <f t="shared" si="17"/>
        <v>14000</v>
      </c>
      <c r="AP17" s="731">
        <f t="shared" si="17"/>
        <v>31000</v>
      </c>
      <c r="AQ17" s="731">
        <f t="shared" si="17"/>
        <v>56000.285483870961</v>
      </c>
      <c r="AR17" s="731">
        <f t="shared" si="17"/>
        <v>56000</v>
      </c>
      <c r="AS17" s="731">
        <f t="shared" si="17"/>
        <v>24500</v>
      </c>
      <c r="AT17" s="473">
        <f t="shared" si="14"/>
        <v>0</v>
      </c>
      <c r="AU17" s="473">
        <f t="shared" si="14"/>
        <v>0</v>
      </c>
      <c r="AV17" s="473">
        <f t="shared" ref="AV17:BA17" si="18">SUM(AV10:AV16)</f>
        <v>4900</v>
      </c>
      <c r="AW17" s="473">
        <f t="shared" si="18"/>
        <v>24500</v>
      </c>
      <c r="AX17" s="473">
        <f t="shared" si="18"/>
        <v>14000</v>
      </c>
      <c r="AY17" s="473">
        <f t="shared" si="18"/>
        <v>2587.274967741916</v>
      </c>
      <c r="AZ17" s="473">
        <f t="shared" si="18"/>
        <v>5609.5016129031756</v>
      </c>
      <c r="BA17" s="473">
        <f t="shared" si="18"/>
        <v>17497.918064516187</v>
      </c>
      <c r="BB17" s="473">
        <f>SUM(BB10:BB16)</f>
        <v>17497.918064516187</v>
      </c>
      <c r="BC17" s="473">
        <f>SUM(BC10:BC16)</f>
        <v>25109.677419354841</v>
      </c>
      <c r="BD17" s="473">
        <f>SUM(BD10:BD16)</f>
        <v>0</v>
      </c>
      <c r="BE17" s="473">
        <f>SUM(BE10:BE16)</f>
        <v>94500</v>
      </c>
    </row>
    <row r="18" spans="1:57" s="455" customFormat="1" ht="15" customHeight="1">
      <c r="A18" s="557"/>
      <c r="B18" s="466"/>
      <c r="C18" s="466"/>
      <c r="D18" s="470"/>
      <c r="E18" s="471"/>
      <c r="F18" s="471"/>
      <c r="G18" s="471"/>
      <c r="H18" s="471"/>
      <c r="I18" s="471"/>
      <c r="J18" s="471"/>
      <c r="K18" s="471"/>
      <c r="L18" s="471"/>
      <c r="M18" s="471"/>
      <c r="N18" s="471"/>
      <c r="O18" s="471"/>
      <c r="P18" s="471"/>
      <c r="Q18" s="471"/>
      <c r="R18" s="471"/>
      <c r="S18" s="558"/>
      <c r="T18" s="471"/>
      <c r="U18" s="471"/>
      <c r="V18" s="471"/>
      <c r="W18" s="471"/>
      <c r="X18" s="471"/>
      <c r="Y18" s="471"/>
      <c r="Z18" s="471"/>
      <c r="AA18" s="471"/>
      <c r="AB18" s="471"/>
      <c r="AC18" s="471"/>
      <c r="AD18" s="471"/>
      <c r="AE18" s="471"/>
      <c r="AF18" s="471"/>
      <c r="AG18" s="471"/>
      <c r="AH18" s="471"/>
      <c r="AI18" s="471"/>
      <c r="AJ18" s="471"/>
      <c r="AK18" s="471"/>
      <c r="AL18" s="471"/>
      <c r="AM18" s="471"/>
      <c r="AN18" s="471"/>
      <c r="AO18" s="471"/>
      <c r="AP18" s="700"/>
      <c r="AQ18" s="561"/>
      <c r="AR18" s="561"/>
      <c r="AS18" s="561"/>
      <c r="AT18" s="471"/>
      <c r="AU18" s="471"/>
      <c r="AV18" s="471"/>
      <c r="AW18" s="471"/>
      <c r="AX18" s="471"/>
      <c r="AY18" s="471"/>
      <c r="AZ18" s="471"/>
      <c r="BA18" s="471"/>
      <c r="BB18" s="471"/>
      <c r="BC18" s="471"/>
      <c r="BD18" s="471"/>
      <c r="BE18" s="471"/>
    </row>
    <row r="19" spans="1:57" s="377" customFormat="1" ht="15" customHeight="1">
      <c r="A19" s="849">
        <f>WEEKNUM(B19)</f>
        <v>33</v>
      </c>
      <c r="B19" s="466">
        <f>B16+1</f>
        <v>46244</v>
      </c>
      <c r="C19" s="466" t="str">
        <f t="shared" si="0"/>
        <v>Sen</v>
      </c>
      <c r="D19" s="467">
        <f>SUM(E19:BE19)</f>
        <v>191194.13329032256</v>
      </c>
      <c r="E19" s="468">
        <v>1199.5729032258068</v>
      </c>
      <c r="F19" s="468">
        <v>1300</v>
      </c>
      <c r="G19" s="468">
        <v>1200</v>
      </c>
      <c r="H19" s="468">
        <v>3300</v>
      </c>
      <c r="I19" s="468">
        <v>800</v>
      </c>
      <c r="J19" s="468">
        <v>1500</v>
      </c>
      <c r="K19" s="468">
        <v>150</v>
      </c>
      <c r="L19" s="468">
        <v>603.76322580644887</v>
      </c>
      <c r="M19" s="468">
        <v>673.27548387096704</v>
      </c>
      <c r="N19" s="468">
        <v>5500</v>
      </c>
      <c r="O19" s="468">
        <v>5000</v>
      </c>
      <c r="P19" s="468">
        <v>2500</v>
      </c>
      <c r="Q19" s="468">
        <v>16000</v>
      </c>
      <c r="R19" s="468">
        <v>10300</v>
      </c>
      <c r="S19" s="559">
        <v>19000</v>
      </c>
      <c r="T19" s="468">
        <v>5000</v>
      </c>
      <c r="U19" s="468">
        <v>7000</v>
      </c>
      <c r="V19" s="468">
        <v>6500</v>
      </c>
      <c r="W19" s="468">
        <v>500</v>
      </c>
      <c r="X19" s="468">
        <v>6500</v>
      </c>
      <c r="Y19" s="468">
        <v>0</v>
      </c>
      <c r="Z19" s="468">
        <v>1000</v>
      </c>
      <c r="AA19" s="468">
        <v>5500</v>
      </c>
      <c r="AB19" s="468">
        <v>0</v>
      </c>
      <c r="AC19" s="468">
        <v>89.451612903225808</v>
      </c>
      <c r="AD19" s="468">
        <v>3500</v>
      </c>
      <c r="AE19" s="468">
        <v>1300</v>
      </c>
      <c r="AF19" s="468">
        <v>3000</v>
      </c>
      <c r="AG19" s="468">
        <v>0</v>
      </c>
      <c r="AH19" s="468">
        <v>2000</v>
      </c>
      <c r="AI19" s="468">
        <v>800</v>
      </c>
      <c r="AJ19" s="468">
        <v>7200</v>
      </c>
      <c r="AK19" s="468">
        <v>2000</v>
      </c>
      <c r="AL19" s="468">
        <v>2000</v>
      </c>
      <c r="AM19" s="468">
        <v>1000</v>
      </c>
      <c r="AN19" s="468">
        <v>11000</v>
      </c>
      <c r="AO19" s="468">
        <v>2000</v>
      </c>
      <c r="AP19" s="699">
        <v>4000</v>
      </c>
      <c r="AQ19" s="467">
        <v>9000.0570967741915</v>
      </c>
      <c r="AR19" s="467">
        <v>8000</v>
      </c>
      <c r="AS19" s="467">
        <v>3500</v>
      </c>
      <c r="AT19" s="468">
        <v>0</v>
      </c>
      <c r="AU19" s="468">
        <v>0</v>
      </c>
      <c r="AV19" s="468">
        <v>700</v>
      </c>
      <c r="AW19" s="468">
        <v>3500</v>
      </c>
      <c r="AX19" s="468">
        <v>2000</v>
      </c>
      <c r="AY19" s="468">
        <v>369.61070967741654</v>
      </c>
      <c r="AZ19" s="468">
        <v>1121.900322580635</v>
      </c>
      <c r="BA19" s="468">
        <v>2499.7025806451697</v>
      </c>
      <c r="BB19" s="468">
        <v>2499.7025806451697</v>
      </c>
      <c r="BC19" s="468">
        <v>3587.0967741935483</v>
      </c>
      <c r="BD19" s="468">
        <v>0</v>
      </c>
      <c r="BE19" s="468">
        <v>13500</v>
      </c>
    </row>
    <row r="20" spans="1:57" s="377" customFormat="1" ht="15" customHeight="1">
      <c r="A20" s="849"/>
      <c r="B20" s="466">
        <f>B19+1</f>
        <v>46245</v>
      </c>
      <c r="C20" s="466" t="str">
        <f t="shared" si="0"/>
        <v>Sel</v>
      </c>
      <c r="D20" s="467">
        <f>SUM(E20:BE20)</f>
        <v>191194.13329032256</v>
      </c>
      <c r="E20" s="468">
        <v>1199.5729032258068</v>
      </c>
      <c r="F20" s="468">
        <v>1300</v>
      </c>
      <c r="G20" s="468">
        <v>1200</v>
      </c>
      <c r="H20" s="468">
        <v>3300</v>
      </c>
      <c r="I20" s="468">
        <v>800</v>
      </c>
      <c r="J20" s="468">
        <v>1500</v>
      </c>
      <c r="K20" s="468">
        <v>150</v>
      </c>
      <c r="L20" s="468">
        <v>603.76322580644887</v>
      </c>
      <c r="M20" s="468">
        <v>673.27548387096704</v>
      </c>
      <c r="N20" s="468">
        <v>5500</v>
      </c>
      <c r="O20" s="468">
        <v>5000</v>
      </c>
      <c r="P20" s="468">
        <v>2500</v>
      </c>
      <c r="Q20" s="468">
        <v>16000</v>
      </c>
      <c r="R20" s="468">
        <v>10300</v>
      </c>
      <c r="S20" s="559">
        <v>19000</v>
      </c>
      <c r="T20" s="468">
        <v>5000</v>
      </c>
      <c r="U20" s="468">
        <v>7000</v>
      </c>
      <c r="V20" s="468">
        <v>6500</v>
      </c>
      <c r="W20" s="468">
        <v>500</v>
      </c>
      <c r="X20" s="468">
        <v>6500</v>
      </c>
      <c r="Y20" s="468">
        <v>0</v>
      </c>
      <c r="Z20" s="468">
        <v>1000</v>
      </c>
      <c r="AA20" s="468">
        <v>5500</v>
      </c>
      <c r="AB20" s="468">
        <v>0</v>
      </c>
      <c r="AC20" s="468">
        <v>89.451612903225808</v>
      </c>
      <c r="AD20" s="468">
        <v>3500</v>
      </c>
      <c r="AE20" s="468">
        <v>1300</v>
      </c>
      <c r="AF20" s="468">
        <v>3000</v>
      </c>
      <c r="AG20" s="468">
        <v>0</v>
      </c>
      <c r="AH20" s="468">
        <v>2000</v>
      </c>
      <c r="AI20" s="468">
        <v>800</v>
      </c>
      <c r="AJ20" s="468">
        <v>7200</v>
      </c>
      <c r="AK20" s="468">
        <v>2000</v>
      </c>
      <c r="AL20" s="468">
        <v>2000</v>
      </c>
      <c r="AM20" s="468">
        <v>1000</v>
      </c>
      <c r="AN20" s="468">
        <v>11000</v>
      </c>
      <c r="AO20" s="468">
        <v>2000</v>
      </c>
      <c r="AP20" s="699">
        <v>4000</v>
      </c>
      <c r="AQ20" s="467">
        <v>9000.0570967741915</v>
      </c>
      <c r="AR20" s="467">
        <v>8000</v>
      </c>
      <c r="AS20" s="467">
        <v>3500</v>
      </c>
      <c r="AT20" s="468">
        <v>0</v>
      </c>
      <c r="AU20" s="468">
        <v>0</v>
      </c>
      <c r="AV20" s="468">
        <v>700</v>
      </c>
      <c r="AW20" s="468">
        <v>3500</v>
      </c>
      <c r="AX20" s="468">
        <v>2000</v>
      </c>
      <c r="AY20" s="468">
        <v>369.61070967741654</v>
      </c>
      <c r="AZ20" s="468">
        <v>1121.900322580635</v>
      </c>
      <c r="BA20" s="468">
        <v>2499.7025806451697</v>
      </c>
      <c r="BB20" s="468">
        <v>2499.7025806451697</v>
      </c>
      <c r="BC20" s="468">
        <v>3587.0967741935483</v>
      </c>
      <c r="BD20" s="473">
        <v>0</v>
      </c>
      <c r="BE20" s="468">
        <v>13500</v>
      </c>
    </row>
    <row r="21" spans="1:57" s="454" customFormat="1" ht="15" customHeight="1">
      <c r="A21" s="849"/>
      <c r="B21" s="466">
        <f t="shared" ref="B21:B25" si="19">B20+1</f>
        <v>46246</v>
      </c>
      <c r="C21" s="466" t="str">
        <f t="shared" ref="C21:C25" si="20">TEXT(B21,"ddd")</f>
        <v>Rab</v>
      </c>
      <c r="D21" s="467">
        <f t="shared" ref="D21:D25" si="21">SUM(E21:BE21)</f>
        <v>191194.13329032256</v>
      </c>
      <c r="E21" s="468">
        <v>1199.5729032258068</v>
      </c>
      <c r="F21" s="468">
        <v>1300</v>
      </c>
      <c r="G21" s="468">
        <v>1200</v>
      </c>
      <c r="H21" s="468">
        <v>3300</v>
      </c>
      <c r="I21" s="468">
        <v>800</v>
      </c>
      <c r="J21" s="468">
        <v>1500</v>
      </c>
      <c r="K21" s="468">
        <v>150</v>
      </c>
      <c r="L21" s="468">
        <v>603.76322580644887</v>
      </c>
      <c r="M21" s="468">
        <v>673.27548387096704</v>
      </c>
      <c r="N21" s="468">
        <v>5500</v>
      </c>
      <c r="O21" s="468">
        <v>5000</v>
      </c>
      <c r="P21" s="468">
        <v>2500</v>
      </c>
      <c r="Q21" s="468">
        <v>16000</v>
      </c>
      <c r="R21" s="468">
        <v>10300</v>
      </c>
      <c r="S21" s="559">
        <v>19000</v>
      </c>
      <c r="T21" s="468">
        <v>5000</v>
      </c>
      <c r="U21" s="468">
        <v>7000</v>
      </c>
      <c r="V21" s="468">
        <v>6500</v>
      </c>
      <c r="W21" s="468">
        <v>500</v>
      </c>
      <c r="X21" s="468">
        <v>6500</v>
      </c>
      <c r="Y21" s="468">
        <v>0</v>
      </c>
      <c r="Z21" s="468">
        <v>1000</v>
      </c>
      <c r="AA21" s="468">
        <v>5500</v>
      </c>
      <c r="AB21" s="468"/>
      <c r="AC21" s="468">
        <v>89.451612903225808</v>
      </c>
      <c r="AD21" s="468">
        <v>3500</v>
      </c>
      <c r="AE21" s="468">
        <v>1300</v>
      </c>
      <c r="AF21" s="468">
        <v>3000</v>
      </c>
      <c r="AG21" s="468">
        <v>0</v>
      </c>
      <c r="AH21" s="468">
        <v>2000</v>
      </c>
      <c r="AI21" s="468">
        <v>800</v>
      </c>
      <c r="AJ21" s="468">
        <v>7200</v>
      </c>
      <c r="AK21" s="468">
        <v>2000</v>
      </c>
      <c r="AL21" s="468">
        <v>2000</v>
      </c>
      <c r="AM21" s="468">
        <v>1000</v>
      </c>
      <c r="AN21" s="468">
        <v>11000</v>
      </c>
      <c r="AO21" s="468">
        <v>2000</v>
      </c>
      <c r="AP21" s="699">
        <v>4000</v>
      </c>
      <c r="AQ21" s="467">
        <v>9000.0570967741915</v>
      </c>
      <c r="AR21" s="467">
        <v>8000</v>
      </c>
      <c r="AS21" s="467">
        <v>3500</v>
      </c>
      <c r="AT21" s="468"/>
      <c r="AU21" s="468"/>
      <c r="AV21" s="468">
        <v>700</v>
      </c>
      <c r="AW21" s="468">
        <v>3500</v>
      </c>
      <c r="AX21" s="468">
        <v>2000</v>
      </c>
      <c r="AY21" s="468">
        <v>369.61070967741654</v>
      </c>
      <c r="AZ21" s="468">
        <v>1121.900322580635</v>
      </c>
      <c r="BA21" s="468">
        <v>2499.7025806451697</v>
      </c>
      <c r="BB21" s="468">
        <v>2499.7025806451697</v>
      </c>
      <c r="BC21" s="468">
        <v>3587.0967741935483</v>
      </c>
      <c r="BD21" s="468">
        <v>0</v>
      </c>
      <c r="BE21" s="468">
        <v>13500</v>
      </c>
    </row>
    <row r="22" spans="1:57" s="454" customFormat="1" ht="15" customHeight="1">
      <c r="A22" s="849"/>
      <c r="B22" s="466">
        <f t="shared" si="19"/>
        <v>46247</v>
      </c>
      <c r="C22" s="466" t="str">
        <f t="shared" si="20"/>
        <v>Kam</v>
      </c>
      <c r="D22" s="467">
        <f t="shared" si="21"/>
        <v>191194.13329032256</v>
      </c>
      <c r="E22" s="468">
        <v>1199.5729032258068</v>
      </c>
      <c r="F22" s="468">
        <v>1300</v>
      </c>
      <c r="G22" s="468">
        <v>1200</v>
      </c>
      <c r="H22" s="468">
        <v>3300</v>
      </c>
      <c r="I22" s="468">
        <v>800</v>
      </c>
      <c r="J22" s="468">
        <v>1500</v>
      </c>
      <c r="K22" s="468">
        <v>150</v>
      </c>
      <c r="L22" s="468">
        <v>603.76322580644887</v>
      </c>
      <c r="M22" s="468">
        <v>673.27548387096704</v>
      </c>
      <c r="N22" s="468">
        <v>5500</v>
      </c>
      <c r="O22" s="468">
        <v>5000</v>
      </c>
      <c r="P22" s="468">
        <v>2500</v>
      </c>
      <c r="Q22" s="468">
        <v>16000</v>
      </c>
      <c r="R22" s="468">
        <v>10300</v>
      </c>
      <c r="S22" s="559">
        <v>19000</v>
      </c>
      <c r="T22" s="468">
        <v>5000</v>
      </c>
      <c r="U22" s="468">
        <v>7000</v>
      </c>
      <c r="V22" s="468">
        <v>6500</v>
      </c>
      <c r="W22" s="468">
        <v>500</v>
      </c>
      <c r="X22" s="468">
        <v>6500</v>
      </c>
      <c r="Y22" s="468">
        <v>0</v>
      </c>
      <c r="Z22" s="468">
        <v>1000</v>
      </c>
      <c r="AA22" s="468">
        <v>5500</v>
      </c>
      <c r="AB22" s="468">
        <v>0</v>
      </c>
      <c r="AC22" s="468">
        <v>89.451612903225808</v>
      </c>
      <c r="AD22" s="468">
        <v>3500</v>
      </c>
      <c r="AE22" s="468">
        <v>1300</v>
      </c>
      <c r="AF22" s="468">
        <v>3000</v>
      </c>
      <c r="AG22" s="468">
        <v>0</v>
      </c>
      <c r="AH22" s="468">
        <v>2000</v>
      </c>
      <c r="AI22" s="468">
        <v>800</v>
      </c>
      <c r="AJ22" s="468">
        <v>7200</v>
      </c>
      <c r="AK22" s="468">
        <v>2000</v>
      </c>
      <c r="AL22" s="468">
        <v>2000</v>
      </c>
      <c r="AM22" s="468">
        <v>1000</v>
      </c>
      <c r="AN22" s="468">
        <v>11000</v>
      </c>
      <c r="AO22" s="468">
        <v>2000</v>
      </c>
      <c r="AP22" s="699">
        <v>4000</v>
      </c>
      <c r="AQ22" s="467">
        <v>9000.0570967741915</v>
      </c>
      <c r="AR22" s="467">
        <v>8000</v>
      </c>
      <c r="AS22" s="467">
        <v>3500</v>
      </c>
      <c r="AT22" s="468">
        <v>0</v>
      </c>
      <c r="AU22" s="468">
        <v>0</v>
      </c>
      <c r="AV22" s="468">
        <v>700</v>
      </c>
      <c r="AW22" s="468">
        <v>3500</v>
      </c>
      <c r="AX22" s="468">
        <v>2000</v>
      </c>
      <c r="AY22" s="468">
        <v>369.61070967741654</v>
      </c>
      <c r="AZ22" s="468">
        <v>1121.900322580635</v>
      </c>
      <c r="BA22" s="468">
        <v>2499.7025806451697</v>
      </c>
      <c r="BB22" s="468">
        <v>2499.7025806451697</v>
      </c>
      <c r="BC22" s="468">
        <v>3587.0967741935483</v>
      </c>
      <c r="BD22" s="468">
        <v>0</v>
      </c>
      <c r="BE22" s="468">
        <v>13500</v>
      </c>
    </row>
    <row r="23" spans="1:57" s="454" customFormat="1" ht="15" customHeight="1">
      <c r="A23" s="849"/>
      <c r="B23" s="466">
        <f t="shared" si="19"/>
        <v>46248</v>
      </c>
      <c r="C23" s="466" t="str">
        <f t="shared" si="20"/>
        <v>Jum</v>
      </c>
      <c r="D23" s="467">
        <f t="shared" si="21"/>
        <v>191194.13329032256</v>
      </c>
      <c r="E23" s="468">
        <v>1199.5729032258068</v>
      </c>
      <c r="F23" s="468">
        <v>1300</v>
      </c>
      <c r="G23" s="468">
        <v>1200</v>
      </c>
      <c r="H23" s="468">
        <v>3300</v>
      </c>
      <c r="I23" s="468">
        <v>800</v>
      </c>
      <c r="J23" s="468">
        <v>1500</v>
      </c>
      <c r="K23" s="468">
        <v>150</v>
      </c>
      <c r="L23" s="468">
        <v>603.76322580644887</v>
      </c>
      <c r="M23" s="468">
        <v>673.27548387096704</v>
      </c>
      <c r="N23" s="468">
        <v>5500</v>
      </c>
      <c r="O23" s="468">
        <v>5000</v>
      </c>
      <c r="P23" s="468">
        <v>2500</v>
      </c>
      <c r="Q23" s="468">
        <v>16000</v>
      </c>
      <c r="R23" s="468">
        <v>10300</v>
      </c>
      <c r="S23" s="560">
        <v>19000</v>
      </c>
      <c r="T23" s="468">
        <v>5000</v>
      </c>
      <c r="U23" s="468">
        <v>7000</v>
      </c>
      <c r="V23" s="468">
        <v>6500</v>
      </c>
      <c r="W23" s="468">
        <v>500</v>
      </c>
      <c r="X23" s="468">
        <v>6500</v>
      </c>
      <c r="Y23" s="468">
        <v>0</v>
      </c>
      <c r="Z23" s="468">
        <v>1000</v>
      </c>
      <c r="AA23" s="468">
        <v>5500</v>
      </c>
      <c r="AB23" s="468">
        <v>0</v>
      </c>
      <c r="AC23" s="468">
        <v>89.451612903225808</v>
      </c>
      <c r="AD23" s="468">
        <v>3500</v>
      </c>
      <c r="AE23" s="468">
        <v>1300</v>
      </c>
      <c r="AF23" s="468">
        <v>3000</v>
      </c>
      <c r="AG23" s="468">
        <v>0</v>
      </c>
      <c r="AH23" s="468">
        <v>2000</v>
      </c>
      <c r="AI23" s="468">
        <v>800</v>
      </c>
      <c r="AJ23" s="468">
        <v>7200</v>
      </c>
      <c r="AK23" s="468">
        <v>2000</v>
      </c>
      <c r="AL23" s="468">
        <v>2000</v>
      </c>
      <c r="AM23" s="468">
        <v>1000</v>
      </c>
      <c r="AN23" s="468">
        <v>11000</v>
      </c>
      <c r="AO23" s="468">
        <v>2000</v>
      </c>
      <c r="AP23" s="699">
        <v>4000</v>
      </c>
      <c r="AQ23" s="467">
        <v>9000.0570967741915</v>
      </c>
      <c r="AR23" s="467">
        <v>8000</v>
      </c>
      <c r="AS23" s="467">
        <v>3500</v>
      </c>
      <c r="AT23" s="468">
        <f t="shared" ref="AT23:AU23" si="22">SUM(AT16:AT22)</f>
        <v>0</v>
      </c>
      <c r="AU23" s="468">
        <f t="shared" si="22"/>
        <v>0</v>
      </c>
      <c r="AV23" s="468">
        <v>700</v>
      </c>
      <c r="AW23" s="468">
        <v>3500</v>
      </c>
      <c r="AX23" s="468">
        <v>2000</v>
      </c>
      <c r="AY23" s="468">
        <v>369.61070967741654</v>
      </c>
      <c r="AZ23" s="468">
        <v>1121.900322580635</v>
      </c>
      <c r="BA23" s="468">
        <v>2499.7025806451697</v>
      </c>
      <c r="BB23" s="468">
        <v>2499.7025806451697</v>
      </c>
      <c r="BC23" s="468">
        <v>3587.0967741935483</v>
      </c>
      <c r="BD23" s="468">
        <v>0</v>
      </c>
      <c r="BE23" s="468">
        <v>13500</v>
      </c>
    </row>
    <row r="24" spans="1:57" s="454" customFormat="1" ht="15" customHeight="1">
      <c r="A24" s="849"/>
      <c r="B24" s="469">
        <f t="shared" si="19"/>
        <v>46249</v>
      </c>
      <c r="C24" s="469" t="str">
        <f t="shared" si="20"/>
        <v>Sab</v>
      </c>
      <c r="D24" s="470">
        <f t="shared" si="21"/>
        <v>172272.6029677419</v>
      </c>
      <c r="E24" s="471">
        <v>700</v>
      </c>
      <c r="F24" s="471">
        <v>500</v>
      </c>
      <c r="G24" s="471">
        <v>1000</v>
      </c>
      <c r="H24" s="471">
        <v>3300</v>
      </c>
      <c r="I24" s="471">
        <v>500</v>
      </c>
      <c r="J24" s="471">
        <v>1000</v>
      </c>
      <c r="K24" s="471">
        <v>150</v>
      </c>
      <c r="L24" s="471">
        <v>603.76322580644887</v>
      </c>
      <c r="M24" s="471">
        <v>673.27548387096704</v>
      </c>
      <c r="N24" s="471">
        <v>4500</v>
      </c>
      <c r="O24" s="471">
        <v>2000</v>
      </c>
      <c r="P24" s="471">
        <v>1000</v>
      </c>
      <c r="Q24" s="471">
        <v>16000</v>
      </c>
      <c r="R24" s="471">
        <v>10300</v>
      </c>
      <c r="S24" s="561">
        <v>19000</v>
      </c>
      <c r="T24" s="471">
        <v>5000</v>
      </c>
      <c r="U24" s="471">
        <v>3500</v>
      </c>
      <c r="V24" s="471">
        <v>6500</v>
      </c>
      <c r="W24" s="471">
        <v>500</v>
      </c>
      <c r="X24" s="471">
        <v>6500</v>
      </c>
      <c r="Y24" s="471">
        <v>0</v>
      </c>
      <c r="Z24" s="471">
        <v>1000</v>
      </c>
      <c r="AA24" s="471">
        <v>5500</v>
      </c>
      <c r="AB24" s="471">
        <v>0</v>
      </c>
      <c r="AC24" s="471">
        <v>89.451612903225808</v>
      </c>
      <c r="AD24" s="471">
        <v>3500</v>
      </c>
      <c r="AE24" s="471">
        <v>1300</v>
      </c>
      <c r="AF24" s="471">
        <v>0</v>
      </c>
      <c r="AG24" s="468">
        <v>0</v>
      </c>
      <c r="AH24" s="471">
        <v>2000</v>
      </c>
      <c r="AI24" s="471">
        <v>800</v>
      </c>
      <c r="AJ24" s="471">
        <v>7200</v>
      </c>
      <c r="AK24" s="471">
        <v>0</v>
      </c>
      <c r="AL24" s="471">
        <v>2000</v>
      </c>
      <c r="AM24" s="471">
        <v>1000</v>
      </c>
      <c r="AN24" s="471">
        <v>11000</v>
      </c>
      <c r="AO24" s="471">
        <v>2000</v>
      </c>
      <c r="AP24" s="700">
        <v>5500</v>
      </c>
      <c r="AQ24" s="470">
        <v>6000</v>
      </c>
      <c r="AR24" s="470">
        <v>8000</v>
      </c>
      <c r="AS24" s="470">
        <v>3500</v>
      </c>
      <c r="AT24" s="471"/>
      <c r="AU24" s="471"/>
      <c r="AV24" s="471">
        <v>700</v>
      </c>
      <c r="AW24" s="471">
        <v>3500</v>
      </c>
      <c r="AX24" s="471">
        <v>2000</v>
      </c>
      <c r="AY24" s="471">
        <v>369.61070967741654</v>
      </c>
      <c r="AZ24" s="471">
        <v>0</v>
      </c>
      <c r="BA24" s="471">
        <v>2499.7025806451697</v>
      </c>
      <c r="BB24" s="471">
        <v>2499.7025806451697</v>
      </c>
      <c r="BC24" s="471">
        <v>3587.0967741935483</v>
      </c>
      <c r="BD24" s="471">
        <v>0</v>
      </c>
      <c r="BE24" s="471">
        <v>13500</v>
      </c>
    </row>
    <row r="25" spans="1:57" s="454" customFormat="1" ht="15" customHeight="1">
      <c r="A25" s="849"/>
      <c r="B25" s="469">
        <f t="shared" si="19"/>
        <v>46250</v>
      </c>
      <c r="C25" s="469" t="str">
        <f t="shared" si="20"/>
        <v>Mgg</v>
      </c>
      <c r="D25" s="470">
        <f t="shared" si="21"/>
        <v>136781.52558064519</v>
      </c>
      <c r="E25" s="471">
        <v>700</v>
      </c>
      <c r="F25" s="471">
        <v>500</v>
      </c>
      <c r="G25" s="471">
        <v>1000</v>
      </c>
      <c r="H25" s="471">
        <v>999.51612903226578</v>
      </c>
      <c r="I25" s="471">
        <v>500</v>
      </c>
      <c r="J25" s="471">
        <v>1000</v>
      </c>
      <c r="K25" s="471">
        <v>0</v>
      </c>
      <c r="L25" s="471">
        <v>603.76322580644887</v>
      </c>
      <c r="M25" s="471">
        <v>673.27548387096704</v>
      </c>
      <c r="N25" s="471">
        <v>0</v>
      </c>
      <c r="O25" s="471">
        <v>2000</v>
      </c>
      <c r="P25" s="471">
        <v>300</v>
      </c>
      <c r="Q25" s="471">
        <v>6659.5545483870847</v>
      </c>
      <c r="R25" s="471">
        <v>10300</v>
      </c>
      <c r="S25" s="558">
        <v>19000</v>
      </c>
      <c r="T25" s="471">
        <v>5000</v>
      </c>
      <c r="U25" s="471">
        <v>0</v>
      </c>
      <c r="V25" s="471">
        <v>6500</v>
      </c>
      <c r="W25" s="471">
        <v>500</v>
      </c>
      <c r="X25" s="471">
        <v>6500</v>
      </c>
      <c r="Y25" s="471">
        <v>0</v>
      </c>
      <c r="Z25" s="471">
        <v>0</v>
      </c>
      <c r="AA25" s="471">
        <v>2500</v>
      </c>
      <c r="AB25" s="471">
        <v>0</v>
      </c>
      <c r="AC25" s="471">
        <v>89.451612903225808</v>
      </c>
      <c r="AD25" s="471">
        <v>1000</v>
      </c>
      <c r="AE25" s="471">
        <v>1300</v>
      </c>
      <c r="AF25" s="471">
        <v>0</v>
      </c>
      <c r="AG25" s="468">
        <v>0</v>
      </c>
      <c r="AH25" s="471">
        <v>500</v>
      </c>
      <c r="AI25" s="471">
        <v>0</v>
      </c>
      <c r="AJ25" s="471">
        <v>2999.8519354838745</v>
      </c>
      <c r="AK25" s="471">
        <v>0</v>
      </c>
      <c r="AL25" s="471">
        <v>2000</v>
      </c>
      <c r="AM25" s="471">
        <v>0</v>
      </c>
      <c r="AN25" s="471">
        <v>11000</v>
      </c>
      <c r="AO25" s="471">
        <v>2000</v>
      </c>
      <c r="AP25" s="700">
        <v>5500</v>
      </c>
      <c r="AQ25" s="470">
        <v>5000</v>
      </c>
      <c r="AR25" s="470">
        <v>8000</v>
      </c>
      <c r="AS25" s="470">
        <v>3500</v>
      </c>
      <c r="AT25" s="471">
        <v>0</v>
      </c>
      <c r="AU25" s="471">
        <v>0</v>
      </c>
      <c r="AV25" s="471">
        <v>700</v>
      </c>
      <c r="AW25" s="471">
        <v>3500</v>
      </c>
      <c r="AX25" s="471">
        <v>2000</v>
      </c>
      <c r="AY25" s="471">
        <v>369.61070967741654</v>
      </c>
      <c r="AZ25" s="471">
        <v>0</v>
      </c>
      <c r="BA25" s="471">
        <v>2499.7025806451697</v>
      </c>
      <c r="BB25" s="471">
        <v>2499.7025806451697</v>
      </c>
      <c r="BC25" s="471">
        <v>3587.0967741935483</v>
      </c>
      <c r="BD25" s="471">
        <v>0</v>
      </c>
      <c r="BE25" s="471">
        <v>13500</v>
      </c>
    </row>
    <row r="26" spans="1:57" s="455" customFormat="1" ht="15" customHeight="1">
      <c r="A26" s="849"/>
      <c r="B26" s="466" t="s">
        <v>18</v>
      </c>
      <c r="C26" s="466"/>
      <c r="D26" s="556">
        <f>SUM(D19:D25)</f>
        <v>1265024.7949999999</v>
      </c>
      <c r="E26" s="556">
        <f t="shared" ref="E26:G26" si="23">SUM(E19:E25)</f>
        <v>7397.8645161290342</v>
      </c>
      <c r="F26" s="473">
        <f t="shared" si="23"/>
        <v>7500</v>
      </c>
      <c r="G26" s="473">
        <f t="shared" si="23"/>
        <v>8000</v>
      </c>
      <c r="H26" s="473">
        <v>20799.516129032265</v>
      </c>
      <c r="I26" s="473">
        <v>5000</v>
      </c>
      <c r="J26" s="473">
        <f t="shared" ref="J26" si="24">SUM(J19:J25)</f>
        <v>9500</v>
      </c>
      <c r="K26" s="473">
        <v>900</v>
      </c>
      <c r="L26" s="473">
        <v>4226.3425806451414</v>
      </c>
      <c r="M26" s="473">
        <f t="shared" ref="M26:AU26" si="25">SUM(M19:M25)</f>
        <v>4712.9283870967693</v>
      </c>
      <c r="N26" s="473">
        <f t="shared" si="25"/>
        <v>32000</v>
      </c>
      <c r="O26" s="473">
        <v>29000</v>
      </c>
      <c r="P26" s="473">
        <f t="shared" si="25"/>
        <v>13800</v>
      </c>
      <c r="Q26" s="473">
        <f t="shared" si="25"/>
        <v>102659.55454838708</v>
      </c>
      <c r="R26" s="473">
        <f t="shared" si="25"/>
        <v>72100</v>
      </c>
      <c r="S26" s="730">
        <f t="shared" si="25"/>
        <v>133000</v>
      </c>
      <c r="T26" s="473">
        <f t="shared" ref="T26" si="26">SUM(T19:T25)</f>
        <v>35000</v>
      </c>
      <c r="U26" s="473">
        <f t="shared" si="25"/>
        <v>38500</v>
      </c>
      <c r="V26" s="473">
        <f t="shared" si="25"/>
        <v>45500</v>
      </c>
      <c r="W26" s="473">
        <f t="shared" si="25"/>
        <v>3500</v>
      </c>
      <c r="X26" s="473">
        <f t="shared" si="25"/>
        <v>45500</v>
      </c>
      <c r="Y26" s="473">
        <f t="shared" ref="Y26:Z26" si="27">SUM(Y19:Y25)</f>
        <v>0</v>
      </c>
      <c r="Z26" s="473">
        <f t="shared" si="27"/>
        <v>6000</v>
      </c>
      <c r="AA26" s="473">
        <f t="shared" si="25"/>
        <v>35500</v>
      </c>
      <c r="AB26" s="473">
        <f t="shared" si="25"/>
        <v>0</v>
      </c>
      <c r="AC26" s="473">
        <f t="shared" si="25"/>
        <v>626.16129032258073</v>
      </c>
      <c r="AD26" s="473">
        <f t="shared" si="25"/>
        <v>22000</v>
      </c>
      <c r="AE26" s="473">
        <f t="shared" si="25"/>
        <v>9100</v>
      </c>
      <c r="AF26" s="473">
        <f t="shared" si="25"/>
        <v>15000</v>
      </c>
      <c r="AG26" s="473">
        <v>0</v>
      </c>
      <c r="AH26" s="473">
        <f t="shared" ref="AH26:AS26" si="28">SUM(AH19:AH25)</f>
        <v>12500</v>
      </c>
      <c r="AI26" s="473">
        <f t="shared" si="28"/>
        <v>4800</v>
      </c>
      <c r="AJ26" s="473">
        <f t="shared" si="28"/>
        <v>46199.851935483872</v>
      </c>
      <c r="AK26" s="473">
        <f t="shared" si="28"/>
        <v>10000</v>
      </c>
      <c r="AL26" s="473">
        <f t="shared" si="28"/>
        <v>14000</v>
      </c>
      <c r="AM26" s="473">
        <f t="shared" si="28"/>
        <v>6000</v>
      </c>
      <c r="AN26" s="473">
        <f t="shared" si="28"/>
        <v>77000</v>
      </c>
      <c r="AO26" s="473">
        <f t="shared" si="28"/>
        <v>14000</v>
      </c>
      <c r="AP26" s="731">
        <f t="shared" si="28"/>
        <v>31000</v>
      </c>
      <c r="AQ26" s="731">
        <f t="shared" si="28"/>
        <v>56000.285483870961</v>
      </c>
      <c r="AR26" s="731">
        <f t="shared" si="28"/>
        <v>56000</v>
      </c>
      <c r="AS26" s="731">
        <f t="shared" si="28"/>
        <v>24500</v>
      </c>
      <c r="AT26" s="473">
        <f t="shared" si="25"/>
        <v>0</v>
      </c>
      <c r="AU26" s="473">
        <f t="shared" si="25"/>
        <v>0</v>
      </c>
      <c r="AV26" s="473">
        <f t="shared" ref="AV26:BA26" si="29">SUM(AV19:AV25)</f>
        <v>4900</v>
      </c>
      <c r="AW26" s="473">
        <f t="shared" si="29"/>
        <v>24500</v>
      </c>
      <c r="AX26" s="473">
        <f t="shared" si="29"/>
        <v>14000</v>
      </c>
      <c r="AY26" s="473">
        <f t="shared" si="29"/>
        <v>2587.274967741916</v>
      </c>
      <c r="AZ26" s="473">
        <f t="shared" si="29"/>
        <v>5609.5016129031756</v>
      </c>
      <c r="BA26" s="473">
        <f t="shared" si="29"/>
        <v>17497.918064516187</v>
      </c>
      <c r="BB26" s="473">
        <f>SUM(BB19:BB25)</f>
        <v>17497.918064516187</v>
      </c>
      <c r="BC26" s="473">
        <f>SUM(BC19:BC25)</f>
        <v>25109.677419354841</v>
      </c>
      <c r="BD26" s="473">
        <f>SUM(BD19:BD25)</f>
        <v>0</v>
      </c>
      <c r="BE26" s="473">
        <f>SUM(BE19:BE25)</f>
        <v>94500</v>
      </c>
    </row>
    <row r="27" spans="1:57" s="455" customFormat="1" ht="15" customHeight="1">
      <c r="A27" s="557"/>
      <c r="B27" s="466"/>
      <c r="C27" s="466"/>
      <c r="D27" s="470"/>
      <c r="E27" s="471"/>
      <c r="F27" s="471"/>
      <c r="G27" s="471"/>
      <c r="H27" s="471"/>
      <c r="I27" s="471"/>
      <c r="J27" s="471"/>
      <c r="K27" s="471"/>
      <c r="L27" s="471"/>
      <c r="M27" s="471"/>
      <c r="N27" s="471"/>
      <c r="O27" s="471"/>
      <c r="P27" s="471"/>
      <c r="Q27" s="471"/>
      <c r="R27" s="471"/>
      <c r="S27" s="558"/>
      <c r="T27" s="471"/>
      <c r="U27" s="471"/>
      <c r="V27" s="471"/>
      <c r="W27" s="471"/>
      <c r="X27" s="471"/>
      <c r="Y27" s="471"/>
      <c r="Z27" s="471"/>
      <c r="AA27" s="471"/>
      <c r="AB27" s="471"/>
      <c r="AC27" s="471"/>
      <c r="AD27" s="471"/>
      <c r="AE27" s="471"/>
      <c r="AF27" s="471"/>
      <c r="AG27" s="471"/>
      <c r="AH27" s="471"/>
      <c r="AI27" s="471"/>
      <c r="AJ27" s="471"/>
      <c r="AK27" s="471"/>
      <c r="AL27" s="471"/>
      <c r="AM27" s="471"/>
      <c r="AN27" s="471"/>
      <c r="AO27" s="471"/>
      <c r="AP27" s="700"/>
      <c r="AQ27" s="561"/>
      <c r="AR27" s="561"/>
      <c r="AS27" s="561"/>
      <c r="AT27" s="471"/>
      <c r="AU27" s="471"/>
      <c r="AV27" s="471"/>
      <c r="AW27" s="471"/>
      <c r="AX27" s="471"/>
      <c r="AY27" s="471"/>
      <c r="AZ27" s="471"/>
      <c r="BA27" s="471"/>
      <c r="BB27" s="471"/>
      <c r="BC27" s="471"/>
      <c r="BD27" s="471"/>
      <c r="BE27" s="471"/>
    </row>
    <row r="28" spans="1:57" s="377" customFormat="1" ht="15" customHeight="1">
      <c r="A28" s="849">
        <f>WEEKNUM(B28)</f>
        <v>34</v>
      </c>
      <c r="B28" s="466">
        <f>B25+1</f>
        <v>46251</v>
      </c>
      <c r="C28" s="466" t="str">
        <f t="shared" ref="C28:C29" si="30">TEXT(B28,"ddd")</f>
        <v>Sen</v>
      </c>
      <c r="D28" s="467">
        <f>SUM(E28:BE28)</f>
        <v>109622.60296774196</v>
      </c>
      <c r="E28" s="468">
        <v>0</v>
      </c>
      <c r="F28" s="468">
        <v>0</v>
      </c>
      <c r="G28" s="468">
        <v>1200</v>
      </c>
      <c r="H28" s="468">
        <v>1000</v>
      </c>
      <c r="I28" s="468">
        <v>800</v>
      </c>
      <c r="J28" s="468">
        <v>0</v>
      </c>
      <c r="K28" s="468">
        <v>0</v>
      </c>
      <c r="L28" s="468">
        <v>603.76322580644887</v>
      </c>
      <c r="M28" s="468">
        <v>673.27548387096704</v>
      </c>
      <c r="N28" s="468">
        <v>0</v>
      </c>
      <c r="O28" s="468">
        <v>0</v>
      </c>
      <c r="P28" s="468">
        <v>300</v>
      </c>
      <c r="Q28" s="468">
        <v>6500</v>
      </c>
      <c r="R28" s="468">
        <v>10300</v>
      </c>
      <c r="S28" s="559">
        <v>19000</v>
      </c>
      <c r="T28" s="468">
        <v>0</v>
      </c>
      <c r="U28" s="468">
        <v>0</v>
      </c>
      <c r="V28" s="468">
        <v>6500</v>
      </c>
      <c r="W28" s="468">
        <v>0</v>
      </c>
      <c r="X28" s="468">
        <v>6500</v>
      </c>
      <c r="Y28" s="468">
        <v>500</v>
      </c>
      <c r="Z28" s="468">
        <v>0</v>
      </c>
      <c r="AA28" s="468">
        <v>0</v>
      </c>
      <c r="AB28" s="468">
        <v>0</v>
      </c>
      <c r="AC28" s="468">
        <v>89.451612903225808</v>
      </c>
      <c r="AD28" s="468">
        <v>0</v>
      </c>
      <c r="AE28" s="468">
        <v>1300</v>
      </c>
      <c r="AF28" s="468">
        <v>0</v>
      </c>
      <c r="AG28" s="468">
        <v>0</v>
      </c>
      <c r="AH28" s="468">
        <v>0</v>
      </c>
      <c r="AI28" s="468">
        <v>0</v>
      </c>
      <c r="AJ28" s="468">
        <v>7200</v>
      </c>
      <c r="AK28" s="468">
        <v>0</v>
      </c>
      <c r="AL28" s="468">
        <v>0</v>
      </c>
      <c r="AM28" s="468">
        <v>0</v>
      </c>
      <c r="AN28" s="468">
        <v>5000</v>
      </c>
      <c r="AO28" s="468">
        <v>1000</v>
      </c>
      <c r="AP28" s="699">
        <v>0</v>
      </c>
      <c r="AQ28" s="467">
        <v>4500</v>
      </c>
      <c r="AR28" s="467">
        <v>8000</v>
      </c>
      <c r="AS28" s="467">
        <v>0</v>
      </c>
      <c r="AT28" s="468">
        <v>0</v>
      </c>
      <c r="AU28" s="468">
        <v>0</v>
      </c>
      <c r="AV28" s="468">
        <v>700</v>
      </c>
      <c r="AW28" s="468">
        <v>3500</v>
      </c>
      <c r="AX28" s="468">
        <v>2000</v>
      </c>
      <c r="AY28" s="468">
        <v>369.61070967741654</v>
      </c>
      <c r="AZ28" s="468">
        <v>0</v>
      </c>
      <c r="BA28" s="468">
        <v>2499.7025806451697</v>
      </c>
      <c r="BB28" s="468">
        <v>2499.7025806451697</v>
      </c>
      <c r="BC28" s="468">
        <v>3587.0967741935483</v>
      </c>
      <c r="BD28" s="468">
        <v>0</v>
      </c>
      <c r="BE28" s="468">
        <v>13500</v>
      </c>
    </row>
    <row r="29" spans="1:57" s="377" customFormat="1" ht="15" customHeight="1">
      <c r="A29" s="849"/>
      <c r="B29" s="466">
        <f>B28+1</f>
        <v>46252</v>
      </c>
      <c r="C29" s="466" t="str">
        <f t="shared" si="30"/>
        <v>Sel</v>
      </c>
      <c r="D29" s="467">
        <f t="shared" ref="D29:D34" si="31">SUM(E29:BE29)</f>
        <v>187194.13329032256</v>
      </c>
      <c r="E29" s="467">
        <v>1199.5729032258068</v>
      </c>
      <c r="F29" s="468">
        <v>1300</v>
      </c>
      <c r="G29" s="468">
        <v>1200</v>
      </c>
      <c r="H29" s="468">
        <v>3300</v>
      </c>
      <c r="I29" s="468">
        <v>800</v>
      </c>
      <c r="J29" s="468">
        <v>1000</v>
      </c>
      <c r="K29" s="468">
        <v>150</v>
      </c>
      <c r="L29" s="468">
        <v>603.76322580644887</v>
      </c>
      <c r="M29" s="468">
        <v>673.27548387096704</v>
      </c>
      <c r="N29" s="468">
        <v>5500</v>
      </c>
      <c r="O29" s="468">
        <v>5000</v>
      </c>
      <c r="P29" s="468">
        <v>2500</v>
      </c>
      <c r="Q29" s="468">
        <v>16000</v>
      </c>
      <c r="R29" s="468">
        <v>10300</v>
      </c>
      <c r="S29" s="559">
        <v>19000</v>
      </c>
      <c r="T29" s="468">
        <v>5000</v>
      </c>
      <c r="U29" s="468">
        <v>7000</v>
      </c>
      <c r="V29" s="468">
        <v>6500</v>
      </c>
      <c r="W29" s="468">
        <v>500</v>
      </c>
      <c r="X29" s="468">
        <v>6500</v>
      </c>
      <c r="Y29" s="468">
        <v>500</v>
      </c>
      <c r="Z29" s="468">
        <v>1000</v>
      </c>
      <c r="AA29" s="468">
        <v>5500</v>
      </c>
      <c r="AB29" s="468">
        <v>0</v>
      </c>
      <c r="AC29" s="468">
        <v>89.451612903225808</v>
      </c>
      <c r="AD29" s="468">
        <v>3500</v>
      </c>
      <c r="AE29" s="468">
        <v>1300</v>
      </c>
      <c r="AF29" s="468">
        <v>3000</v>
      </c>
      <c r="AG29" s="468">
        <v>0</v>
      </c>
      <c r="AH29" s="468">
        <v>2000</v>
      </c>
      <c r="AI29" s="468">
        <v>800</v>
      </c>
      <c r="AJ29" s="468">
        <v>7200</v>
      </c>
      <c r="AK29" s="468">
        <v>2000</v>
      </c>
      <c r="AL29" s="468">
        <v>2000</v>
      </c>
      <c r="AM29" s="468">
        <v>1000</v>
      </c>
      <c r="AN29" s="468">
        <v>11000</v>
      </c>
      <c r="AO29" s="468">
        <v>2000</v>
      </c>
      <c r="AP29" s="699">
        <v>4000</v>
      </c>
      <c r="AQ29" s="467">
        <v>9000.0570967741915</v>
      </c>
      <c r="AR29" s="467">
        <v>4000</v>
      </c>
      <c r="AS29" s="467">
        <v>3500</v>
      </c>
      <c r="AT29" s="468">
        <v>0</v>
      </c>
      <c r="AU29" s="468">
        <v>0</v>
      </c>
      <c r="AV29" s="468">
        <v>700</v>
      </c>
      <c r="AW29" s="468">
        <v>3500</v>
      </c>
      <c r="AX29" s="468">
        <v>2000</v>
      </c>
      <c r="AY29" s="468">
        <v>369.61070967741654</v>
      </c>
      <c r="AZ29" s="468">
        <v>1121.900322580635</v>
      </c>
      <c r="BA29" s="468">
        <v>2499.7025806451697</v>
      </c>
      <c r="BB29" s="468">
        <v>2499.7025806451697</v>
      </c>
      <c r="BC29" s="468">
        <v>3587.0967741935483</v>
      </c>
      <c r="BD29" s="468">
        <v>0</v>
      </c>
      <c r="BE29" s="468">
        <v>13500</v>
      </c>
    </row>
    <row r="30" spans="1:57" s="454" customFormat="1" ht="15" customHeight="1">
      <c r="A30" s="849"/>
      <c r="B30" s="466">
        <f t="shared" ref="B30:B34" si="32">B29+1</f>
        <v>46253</v>
      </c>
      <c r="C30" s="466" t="str">
        <f t="shared" ref="C30:C34" si="33">TEXT(B30,"ddd")</f>
        <v>Rab</v>
      </c>
      <c r="D30" s="467">
        <f t="shared" si="31"/>
        <v>187194.13329032256</v>
      </c>
      <c r="E30" s="468">
        <v>1199.5729032258068</v>
      </c>
      <c r="F30" s="468">
        <v>1300</v>
      </c>
      <c r="G30" s="468">
        <v>1200</v>
      </c>
      <c r="H30" s="468">
        <v>3300</v>
      </c>
      <c r="I30" s="468">
        <v>800</v>
      </c>
      <c r="J30" s="468">
        <v>1000</v>
      </c>
      <c r="K30" s="468">
        <v>150</v>
      </c>
      <c r="L30" s="468">
        <v>603.76322580644887</v>
      </c>
      <c r="M30" s="468">
        <v>673.27548387096704</v>
      </c>
      <c r="N30" s="468">
        <v>5500</v>
      </c>
      <c r="O30" s="468">
        <v>5000</v>
      </c>
      <c r="P30" s="468">
        <v>2500</v>
      </c>
      <c r="Q30" s="468">
        <v>16000</v>
      </c>
      <c r="R30" s="468">
        <v>10300</v>
      </c>
      <c r="S30" s="559">
        <v>19000</v>
      </c>
      <c r="T30" s="468">
        <v>5000</v>
      </c>
      <c r="U30" s="468">
        <v>7000</v>
      </c>
      <c r="V30" s="468">
        <v>6500</v>
      </c>
      <c r="W30" s="468">
        <v>500</v>
      </c>
      <c r="X30" s="468">
        <v>6500</v>
      </c>
      <c r="Y30" s="468">
        <v>500</v>
      </c>
      <c r="Z30" s="468">
        <v>1000</v>
      </c>
      <c r="AA30" s="468">
        <v>5500</v>
      </c>
      <c r="AB30" s="468"/>
      <c r="AC30" s="468">
        <v>89.451612903225808</v>
      </c>
      <c r="AD30" s="468">
        <v>3500</v>
      </c>
      <c r="AE30" s="468">
        <v>1300</v>
      </c>
      <c r="AF30" s="468">
        <v>3000</v>
      </c>
      <c r="AG30" s="468">
        <v>0</v>
      </c>
      <c r="AH30" s="468">
        <v>2000</v>
      </c>
      <c r="AI30" s="468">
        <v>800</v>
      </c>
      <c r="AJ30" s="468">
        <v>7200</v>
      </c>
      <c r="AK30" s="468">
        <v>2000</v>
      </c>
      <c r="AL30" s="468">
        <v>2000</v>
      </c>
      <c r="AM30" s="468">
        <v>1000</v>
      </c>
      <c r="AN30" s="468">
        <v>11000</v>
      </c>
      <c r="AO30" s="468">
        <v>2000</v>
      </c>
      <c r="AP30" s="699">
        <v>4000</v>
      </c>
      <c r="AQ30" s="467">
        <v>9000.0570967741915</v>
      </c>
      <c r="AR30" s="467">
        <v>4000</v>
      </c>
      <c r="AS30" s="467">
        <v>3500</v>
      </c>
      <c r="AT30" s="468"/>
      <c r="AU30" s="468"/>
      <c r="AV30" s="468">
        <v>700</v>
      </c>
      <c r="AW30" s="468">
        <v>3500</v>
      </c>
      <c r="AX30" s="468">
        <v>2000</v>
      </c>
      <c r="AY30" s="468">
        <v>369.61070967741654</v>
      </c>
      <c r="AZ30" s="468">
        <v>1121.900322580635</v>
      </c>
      <c r="BA30" s="468">
        <v>2499.7025806451697</v>
      </c>
      <c r="BB30" s="468">
        <v>2499.7025806451697</v>
      </c>
      <c r="BC30" s="468">
        <v>3587.0967741935483</v>
      </c>
      <c r="BD30" s="468">
        <v>0</v>
      </c>
      <c r="BE30" s="468">
        <v>13500</v>
      </c>
    </row>
    <row r="31" spans="1:57" s="454" customFormat="1" ht="15" customHeight="1">
      <c r="A31" s="849"/>
      <c r="B31" s="466">
        <f t="shared" si="32"/>
        <v>46254</v>
      </c>
      <c r="C31" s="466" t="str">
        <f t="shared" si="33"/>
        <v>Kam</v>
      </c>
      <c r="D31" s="467">
        <f t="shared" si="31"/>
        <v>187194.13329032256</v>
      </c>
      <c r="E31" s="468">
        <v>1199.5729032258068</v>
      </c>
      <c r="F31" s="468">
        <v>1300</v>
      </c>
      <c r="G31" s="468">
        <v>1200</v>
      </c>
      <c r="H31" s="468">
        <v>3300</v>
      </c>
      <c r="I31" s="468">
        <v>800</v>
      </c>
      <c r="J31" s="468">
        <v>1000</v>
      </c>
      <c r="K31" s="468">
        <v>150</v>
      </c>
      <c r="L31" s="468">
        <v>603.76322580644887</v>
      </c>
      <c r="M31" s="468">
        <v>673.27548387096704</v>
      </c>
      <c r="N31" s="468">
        <v>5500</v>
      </c>
      <c r="O31" s="468">
        <v>5000</v>
      </c>
      <c r="P31" s="468">
        <v>2500</v>
      </c>
      <c r="Q31" s="468">
        <v>16000</v>
      </c>
      <c r="R31" s="468">
        <v>10300</v>
      </c>
      <c r="S31" s="559">
        <v>19000</v>
      </c>
      <c r="T31" s="468">
        <v>5000</v>
      </c>
      <c r="U31" s="468">
        <v>7000</v>
      </c>
      <c r="V31" s="468">
        <v>6500</v>
      </c>
      <c r="W31" s="468">
        <v>500</v>
      </c>
      <c r="X31" s="468">
        <v>6500</v>
      </c>
      <c r="Y31" s="468">
        <v>500</v>
      </c>
      <c r="Z31" s="468">
        <v>1000</v>
      </c>
      <c r="AA31" s="468">
        <v>5500</v>
      </c>
      <c r="AB31" s="468">
        <v>0</v>
      </c>
      <c r="AC31" s="468">
        <v>89.451612903225808</v>
      </c>
      <c r="AD31" s="468">
        <v>3500</v>
      </c>
      <c r="AE31" s="468">
        <v>1300</v>
      </c>
      <c r="AF31" s="468">
        <v>3000</v>
      </c>
      <c r="AG31" s="468">
        <v>0</v>
      </c>
      <c r="AH31" s="468">
        <v>2000</v>
      </c>
      <c r="AI31" s="468">
        <v>800</v>
      </c>
      <c r="AJ31" s="468">
        <v>7200</v>
      </c>
      <c r="AK31" s="468">
        <v>2000</v>
      </c>
      <c r="AL31" s="468">
        <v>2000</v>
      </c>
      <c r="AM31" s="468">
        <v>1000</v>
      </c>
      <c r="AN31" s="468">
        <v>11000</v>
      </c>
      <c r="AO31" s="468">
        <v>2000</v>
      </c>
      <c r="AP31" s="699">
        <v>4000</v>
      </c>
      <c r="AQ31" s="467">
        <v>9000.0570967741915</v>
      </c>
      <c r="AR31" s="467">
        <v>4000</v>
      </c>
      <c r="AS31" s="467">
        <v>3500</v>
      </c>
      <c r="AT31" s="468">
        <v>0</v>
      </c>
      <c r="AU31" s="468">
        <v>0</v>
      </c>
      <c r="AV31" s="468">
        <v>700</v>
      </c>
      <c r="AW31" s="468">
        <v>3500</v>
      </c>
      <c r="AX31" s="468">
        <v>2000</v>
      </c>
      <c r="AY31" s="468">
        <v>369.61070967741654</v>
      </c>
      <c r="AZ31" s="468">
        <v>1121.900322580635</v>
      </c>
      <c r="BA31" s="468">
        <v>2499.7025806451697</v>
      </c>
      <c r="BB31" s="468">
        <v>2499.7025806451697</v>
      </c>
      <c r="BC31" s="468">
        <v>3587.0967741935483</v>
      </c>
      <c r="BD31" s="468">
        <v>0</v>
      </c>
      <c r="BE31" s="468">
        <v>13500</v>
      </c>
    </row>
    <row r="32" spans="1:57" s="454" customFormat="1" ht="15" customHeight="1">
      <c r="A32" s="849"/>
      <c r="B32" s="466">
        <f t="shared" si="32"/>
        <v>46255</v>
      </c>
      <c r="C32" s="466" t="str">
        <f t="shared" si="33"/>
        <v>Jum</v>
      </c>
      <c r="D32" s="467">
        <f t="shared" si="31"/>
        <v>187194.13329032256</v>
      </c>
      <c r="E32" s="468">
        <v>1199.5729032258068</v>
      </c>
      <c r="F32" s="468">
        <v>1300</v>
      </c>
      <c r="G32" s="468">
        <v>1200</v>
      </c>
      <c r="H32" s="468">
        <v>3300</v>
      </c>
      <c r="I32" s="468">
        <v>800</v>
      </c>
      <c r="J32" s="468">
        <v>1000</v>
      </c>
      <c r="K32" s="468">
        <v>150</v>
      </c>
      <c r="L32" s="468">
        <v>603.76322580644887</v>
      </c>
      <c r="M32" s="468">
        <v>673.27548387096704</v>
      </c>
      <c r="N32" s="468">
        <v>5500</v>
      </c>
      <c r="O32" s="468">
        <v>5000</v>
      </c>
      <c r="P32" s="468">
        <v>2500</v>
      </c>
      <c r="Q32" s="468">
        <v>16000</v>
      </c>
      <c r="R32" s="468">
        <v>10300</v>
      </c>
      <c r="S32" s="560">
        <v>19000</v>
      </c>
      <c r="T32" s="468">
        <v>5000</v>
      </c>
      <c r="U32" s="468">
        <v>7000</v>
      </c>
      <c r="V32" s="468">
        <v>6500</v>
      </c>
      <c r="W32" s="468">
        <v>500</v>
      </c>
      <c r="X32" s="468">
        <v>6500</v>
      </c>
      <c r="Y32" s="468">
        <v>500</v>
      </c>
      <c r="Z32" s="468">
        <v>1000</v>
      </c>
      <c r="AA32" s="468">
        <v>5500</v>
      </c>
      <c r="AB32" s="468">
        <v>0</v>
      </c>
      <c r="AC32" s="468">
        <v>89.451612903225808</v>
      </c>
      <c r="AD32" s="468">
        <v>3500</v>
      </c>
      <c r="AE32" s="468">
        <v>1300</v>
      </c>
      <c r="AF32" s="468">
        <v>3000</v>
      </c>
      <c r="AG32" s="468">
        <v>0</v>
      </c>
      <c r="AH32" s="468">
        <v>2000</v>
      </c>
      <c r="AI32" s="468">
        <v>800</v>
      </c>
      <c r="AJ32" s="468">
        <v>7200</v>
      </c>
      <c r="AK32" s="468">
        <v>2000</v>
      </c>
      <c r="AL32" s="468">
        <v>2000</v>
      </c>
      <c r="AM32" s="468">
        <v>1000</v>
      </c>
      <c r="AN32" s="468">
        <v>11000</v>
      </c>
      <c r="AO32" s="468">
        <v>2000</v>
      </c>
      <c r="AP32" s="699">
        <v>4000</v>
      </c>
      <c r="AQ32" s="467">
        <v>9000.0570967741915</v>
      </c>
      <c r="AR32" s="467">
        <v>4000</v>
      </c>
      <c r="AS32" s="467">
        <v>3500</v>
      </c>
      <c r="AT32" s="468">
        <f t="shared" ref="AT32:AU32" si="34">SUM(AT25:AT31)</f>
        <v>0</v>
      </c>
      <c r="AU32" s="468">
        <f t="shared" si="34"/>
        <v>0</v>
      </c>
      <c r="AV32" s="468">
        <v>700</v>
      </c>
      <c r="AW32" s="468">
        <v>3500</v>
      </c>
      <c r="AX32" s="468">
        <v>2000</v>
      </c>
      <c r="AY32" s="468">
        <v>369.61070967741654</v>
      </c>
      <c r="AZ32" s="468">
        <v>1121.900322580635</v>
      </c>
      <c r="BA32" s="468">
        <v>2499.7025806451697</v>
      </c>
      <c r="BB32" s="468">
        <v>2499.7025806451697</v>
      </c>
      <c r="BC32" s="468">
        <v>3587.0967741935483</v>
      </c>
      <c r="BD32" s="468">
        <v>0</v>
      </c>
      <c r="BE32" s="468">
        <v>13500</v>
      </c>
    </row>
    <row r="33" spans="1:57" s="454" customFormat="1" ht="15" customHeight="1">
      <c r="A33" s="849"/>
      <c r="B33" s="469">
        <f t="shared" si="32"/>
        <v>46256</v>
      </c>
      <c r="C33" s="469" t="str">
        <f t="shared" si="33"/>
        <v>Sab</v>
      </c>
      <c r="D33" s="470">
        <f t="shared" si="31"/>
        <v>181272.6029677419</v>
      </c>
      <c r="E33" s="471">
        <v>700</v>
      </c>
      <c r="F33" s="471">
        <v>500</v>
      </c>
      <c r="G33" s="471">
        <v>1000</v>
      </c>
      <c r="H33" s="471">
        <v>3300</v>
      </c>
      <c r="I33" s="471">
        <v>500</v>
      </c>
      <c r="J33" s="471">
        <v>1000</v>
      </c>
      <c r="K33" s="471">
        <v>150</v>
      </c>
      <c r="L33" s="471">
        <v>603.76322580644887</v>
      </c>
      <c r="M33" s="471">
        <v>673.27548387096704</v>
      </c>
      <c r="N33" s="471">
        <v>4500</v>
      </c>
      <c r="O33" s="471">
        <v>2000</v>
      </c>
      <c r="P33" s="471">
        <v>1000</v>
      </c>
      <c r="Q33" s="471">
        <v>16000</v>
      </c>
      <c r="R33" s="471">
        <v>10300</v>
      </c>
      <c r="S33" s="561">
        <v>19000</v>
      </c>
      <c r="T33" s="471">
        <v>5000</v>
      </c>
      <c r="U33" s="471">
        <v>0</v>
      </c>
      <c r="V33" s="471">
        <v>6500</v>
      </c>
      <c r="W33" s="471">
        <v>500</v>
      </c>
      <c r="X33" s="471">
        <v>6500</v>
      </c>
      <c r="Y33" s="471">
        <v>500</v>
      </c>
      <c r="Z33" s="471">
        <v>1000</v>
      </c>
      <c r="AA33" s="471">
        <v>5500</v>
      </c>
      <c r="AB33" s="471">
        <v>0</v>
      </c>
      <c r="AC33" s="471">
        <v>89.451612903225808</v>
      </c>
      <c r="AD33" s="471">
        <v>3500</v>
      </c>
      <c r="AE33" s="471">
        <v>1300</v>
      </c>
      <c r="AF33" s="471">
        <v>0</v>
      </c>
      <c r="AG33" s="468">
        <v>12000</v>
      </c>
      <c r="AH33" s="471">
        <v>2000</v>
      </c>
      <c r="AI33" s="471">
        <v>800</v>
      </c>
      <c r="AJ33" s="471">
        <v>7200</v>
      </c>
      <c r="AK33" s="471">
        <v>0</v>
      </c>
      <c r="AL33" s="471">
        <v>2000</v>
      </c>
      <c r="AM33" s="471">
        <v>1000</v>
      </c>
      <c r="AN33" s="471">
        <v>11000</v>
      </c>
      <c r="AO33" s="471">
        <v>2000</v>
      </c>
      <c r="AP33" s="700">
        <v>5500</v>
      </c>
      <c r="AQ33" s="470">
        <v>6000</v>
      </c>
      <c r="AR33" s="470">
        <v>8000</v>
      </c>
      <c r="AS33" s="470">
        <v>3500</v>
      </c>
      <c r="AT33" s="471"/>
      <c r="AU33" s="471"/>
      <c r="AV33" s="471">
        <v>700</v>
      </c>
      <c r="AW33" s="471">
        <v>3500</v>
      </c>
      <c r="AX33" s="471">
        <v>2000</v>
      </c>
      <c r="AY33" s="471">
        <v>369.61070967741654</v>
      </c>
      <c r="AZ33" s="471">
        <v>0</v>
      </c>
      <c r="BA33" s="471">
        <v>2499.7025806451697</v>
      </c>
      <c r="BB33" s="471">
        <v>2499.7025806451697</v>
      </c>
      <c r="BC33" s="471">
        <v>3587.0967741935483</v>
      </c>
      <c r="BD33" s="471">
        <v>0</v>
      </c>
      <c r="BE33" s="471">
        <v>13500</v>
      </c>
    </row>
    <row r="34" spans="1:57" s="454" customFormat="1" ht="15" customHeight="1">
      <c r="A34" s="849"/>
      <c r="B34" s="469">
        <f t="shared" si="32"/>
        <v>46257</v>
      </c>
      <c r="C34" s="469" t="str">
        <f t="shared" si="33"/>
        <v>Mgg</v>
      </c>
      <c r="D34" s="470">
        <f t="shared" si="31"/>
        <v>148281.52558064516</v>
      </c>
      <c r="E34" s="471">
        <v>700</v>
      </c>
      <c r="F34" s="471">
        <v>500</v>
      </c>
      <c r="G34" s="471">
        <v>1000</v>
      </c>
      <c r="H34" s="471">
        <v>999.51612903226578</v>
      </c>
      <c r="I34" s="471">
        <v>500</v>
      </c>
      <c r="J34" s="471">
        <v>0</v>
      </c>
      <c r="K34" s="471">
        <v>0</v>
      </c>
      <c r="L34" s="471">
        <v>603.76322580644887</v>
      </c>
      <c r="M34" s="471">
        <v>673.27548387096704</v>
      </c>
      <c r="N34" s="471">
        <v>0</v>
      </c>
      <c r="O34" s="471">
        <v>2000</v>
      </c>
      <c r="P34" s="471">
        <v>300</v>
      </c>
      <c r="Q34" s="471">
        <v>6659.5545483870847</v>
      </c>
      <c r="R34" s="471">
        <v>10300</v>
      </c>
      <c r="S34" s="558">
        <v>19000</v>
      </c>
      <c r="T34" s="471">
        <v>5000</v>
      </c>
      <c r="U34" s="471">
        <v>0</v>
      </c>
      <c r="V34" s="471">
        <v>6500</v>
      </c>
      <c r="W34" s="471">
        <v>500</v>
      </c>
      <c r="X34" s="471">
        <v>6500</v>
      </c>
      <c r="Y34" s="471">
        <v>500</v>
      </c>
      <c r="Z34" s="471">
        <v>0</v>
      </c>
      <c r="AA34" s="471">
        <v>2500</v>
      </c>
      <c r="AB34" s="471">
        <v>0</v>
      </c>
      <c r="AC34" s="471">
        <v>89.451612903225808</v>
      </c>
      <c r="AD34" s="471">
        <v>1000</v>
      </c>
      <c r="AE34" s="471">
        <v>1300</v>
      </c>
      <c r="AF34" s="471">
        <v>0</v>
      </c>
      <c r="AG34" s="468">
        <v>12000</v>
      </c>
      <c r="AH34" s="471">
        <v>500</v>
      </c>
      <c r="AI34" s="471">
        <v>0</v>
      </c>
      <c r="AJ34" s="471">
        <v>2999.8519354838745</v>
      </c>
      <c r="AK34" s="471">
        <v>0</v>
      </c>
      <c r="AL34" s="471">
        <v>2000</v>
      </c>
      <c r="AM34" s="471">
        <v>0</v>
      </c>
      <c r="AN34" s="471">
        <v>11000</v>
      </c>
      <c r="AO34" s="471">
        <v>2000</v>
      </c>
      <c r="AP34" s="700">
        <v>5500</v>
      </c>
      <c r="AQ34" s="470">
        <v>5000</v>
      </c>
      <c r="AR34" s="470">
        <v>8000</v>
      </c>
      <c r="AS34" s="470">
        <v>3500</v>
      </c>
      <c r="AT34" s="471">
        <v>0</v>
      </c>
      <c r="AU34" s="471">
        <v>0</v>
      </c>
      <c r="AV34" s="471">
        <v>700</v>
      </c>
      <c r="AW34" s="471">
        <v>3500</v>
      </c>
      <c r="AX34" s="471">
        <v>2000</v>
      </c>
      <c r="AY34" s="471">
        <v>369.61070967741654</v>
      </c>
      <c r="AZ34" s="471">
        <v>0</v>
      </c>
      <c r="BA34" s="471">
        <v>2499.7025806451697</v>
      </c>
      <c r="BB34" s="471">
        <v>2499.7025806451697</v>
      </c>
      <c r="BC34" s="471">
        <v>3587.0967741935483</v>
      </c>
      <c r="BD34" s="471">
        <v>0</v>
      </c>
      <c r="BE34" s="471">
        <v>13500</v>
      </c>
    </row>
    <row r="35" spans="1:57" s="455" customFormat="1" ht="15" customHeight="1">
      <c r="A35" s="849"/>
      <c r="B35" s="466" t="s">
        <v>18</v>
      </c>
      <c r="C35" s="466"/>
      <c r="D35" s="556">
        <f>SUM(D28:D34)</f>
        <v>1187953.2646774191</v>
      </c>
      <c r="E35" s="556">
        <f t="shared" ref="E35:G35" si="35">SUM(E28:E34)</f>
        <v>6198.2916129032274</v>
      </c>
      <c r="F35" s="556">
        <f t="shared" si="35"/>
        <v>6200</v>
      </c>
      <c r="G35" s="556">
        <f t="shared" si="35"/>
        <v>8000</v>
      </c>
      <c r="H35" s="556">
        <v>18499.516129032265</v>
      </c>
      <c r="I35" s="556">
        <v>5000</v>
      </c>
      <c r="J35" s="556">
        <f>SUM(J28:J34)</f>
        <v>5000</v>
      </c>
      <c r="K35" s="556">
        <v>750</v>
      </c>
      <c r="L35" s="556">
        <v>4226.3425806451414</v>
      </c>
      <c r="M35" s="556">
        <f t="shared" ref="M35:AU35" si="36">SUM(M28:M34)</f>
        <v>4712.9283870967693</v>
      </c>
      <c r="N35" s="556">
        <f t="shared" si="36"/>
        <v>26500</v>
      </c>
      <c r="O35" s="556">
        <v>24000</v>
      </c>
      <c r="P35" s="556">
        <f t="shared" si="36"/>
        <v>11600</v>
      </c>
      <c r="Q35" s="556">
        <f t="shared" si="36"/>
        <v>93159.554548387081</v>
      </c>
      <c r="R35" s="556">
        <f t="shared" si="36"/>
        <v>72100</v>
      </c>
      <c r="S35" s="556">
        <f t="shared" si="36"/>
        <v>133000</v>
      </c>
      <c r="T35" s="556">
        <f t="shared" ref="T35" si="37">SUM(T28:T34)</f>
        <v>30000</v>
      </c>
      <c r="U35" s="556">
        <f t="shared" si="36"/>
        <v>28000</v>
      </c>
      <c r="V35" s="556">
        <f t="shared" si="36"/>
        <v>45500</v>
      </c>
      <c r="W35" s="556">
        <f t="shared" si="36"/>
        <v>3000</v>
      </c>
      <c r="X35" s="556">
        <f t="shared" si="36"/>
        <v>45500</v>
      </c>
      <c r="Y35" s="556">
        <f>SUM(Y28:Y34)</f>
        <v>3500</v>
      </c>
      <c r="Z35" s="556">
        <f t="shared" ref="Z35" si="38">SUM(Z28:Z34)</f>
        <v>5000</v>
      </c>
      <c r="AA35" s="556">
        <f t="shared" si="36"/>
        <v>30000</v>
      </c>
      <c r="AB35" s="556">
        <f t="shared" si="36"/>
        <v>0</v>
      </c>
      <c r="AC35" s="556">
        <f t="shared" si="36"/>
        <v>626.16129032258073</v>
      </c>
      <c r="AD35" s="556">
        <f t="shared" si="36"/>
        <v>18500</v>
      </c>
      <c r="AE35" s="556">
        <f t="shared" si="36"/>
        <v>9100</v>
      </c>
      <c r="AF35" s="556">
        <f t="shared" si="36"/>
        <v>12000</v>
      </c>
      <c r="AG35" s="556">
        <v>24000</v>
      </c>
      <c r="AH35" s="556">
        <f t="shared" ref="AH35:AS35" si="39">SUM(AH28:AH34)</f>
        <v>10500</v>
      </c>
      <c r="AI35" s="556">
        <f t="shared" si="39"/>
        <v>4000</v>
      </c>
      <c r="AJ35" s="556">
        <f t="shared" si="39"/>
        <v>46199.851935483872</v>
      </c>
      <c r="AK35" s="556">
        <f t="shared" si="39"/>
        <v>8000</v>
      </c>
      <c r="AL35" s="556">
        <f t="shared" si="39"/>
        <v>12000</v>
      </c>
      <c r="AM35" s="556">
        <f t="shared" si="39"/>
        <v>5000</v>
      </c>
      <c r="AN35" s="556">
        <f t="shared" si="39"/>
        <v>71000</v>
      </c>
      <c r="AO35" s="556">
        <f t="shared" si="39"/>
        <v>13000</v>
      </c>
      <c r="AP35" s="556">
        <f t="shared" si="39"/>
        <v>27000</v>
      </c>
      <c r="AQ35" s="556">
        <f t="shared" si="39"/>
        <v>51500.228387096766</v>
      </c>
      <c r="AR35" s="556">
        <f t="shared" si="39"/>
        <v>40000</v>
      </c>
      <c r="AS35" s="556">
        <f t="shared" si="39"/>
        <v>21000</v>
      </c>
      <c r="AT35" s="556">
        <f t="shared" si="36"/>
        <v>0</v>
      </c>
      <c r="AU35" s="556">
        <f t="shared" si="36"/>
        <v>0</v>
      </c>
      <c r="AV35" s="556">
        <f t="shared" ref="AV35:BA35" si="40">SUM(AV28:AV34)</f>
        <v>4900</v>
      </c>
      <c r="AW35" s="556">
        <f t="shared" si="40"/>
        <v>24500</v>
      </c>
      <c r="AX35" s="556">
        <f t="shared" si="40"/>
        <v>14000</v>
      </c>
      <c r="AY35" s="556">
        <f t="shared" si="40"/>
        <v>2587.274967741916</v>
      </c>
      <c r="AZ35" s="556">
        <f t="shared" si="40"/>
        <v>4487.6012903225401</v>
      </c>
      <c r="BA35" s="556">
        <f t="shared" si="40"/>
        <v>17497.918064516187</v>
      </c>
      <c r="BB35" s="556">
        <f>SUM(BB28:BB34)</f>
        <v>17497.918064516187</v>
      </c>
      <c r="BC35" s="556">
        <f>SUM(BC28:BC34)</f>
        <v>25109.677419354841</v>
      </c>
      <c r="BD35" s="556">
        <f>SUM(BD28:BD34)</f>
        <v>0</v>
      </c>
      <c r="BE35" s="556">
        <f>SUM(BE28:BE34)</f>
        <v>94500</v>
      </c>
    </row>
    <row r="36" spans="1:57" s="455" customFormat="1" ht="15" customHeight="1">
      <c r="A36" s="557"/>
      <c r="B36" s="466"/>
      <c r="C36" s="466"/>
      <c r="D36" s="470"/>
      <c r="E36" s="471"/>
      <c r="F36" s="471"/>
      <c r="G36" s="471"/>
      <c r="H36" s="471"/>
      <c r="I36" s="471"/>
      <c r="J36" s="471"/>
      <c r="K36" s="471"/>
      <c r="L36" s="471"/>
      <c r="M36" s="471"/>
      <c r="N36" s="471"/>
      <c r="O36" s="471"/>
      <c r="P36" s="471"/>
      <c r="Q36" s="471"/>
      <c r="R36" s="471"/>
      <c r="S36" s="558"/>
      <c r="T36" s="471"/>
      <c r="U36" s="471"/>
      <c r="V36" s="471"/>
      <c r="W36" s="471"/>
      <c r="X36" s="471"/>
      <c r="Y36" s="471"/>
      <c r="Z36" s="471"/>
      <c r="AA36" s="471"/>
      <c r="AB36" s="471"/>
      <c r="AC36" s="471"/>
      <c r="AD36" s="471"/>
      <c r="AE36" s="471"/>
      <c r="AF36" s="471"/>
      <c r="AG36" s="471"/>
      <c r="AH36" s="471"/>
      <c r="AI36" s="471"/>
      <c r="AJ36" s="471"/>
      <c r="AK36" s="471"/>
      <c r="AL36" s="471"/>
      <c r="AM36" s="471"/>
      <c r="AN36" s="471"/>
      <c r="AO36" s="471"/>
      <c r="AP36" s="700"/>
      <c r="AQ36" s="561"/>
      <c r="AR36" s="561"/>
      <c r="AS36" s="561"/>
      <c r="AT36" s="471"/>
      <c r="AU36" s="471"/>
      <c r="AV36" s="471"/>
      <c r="AW36" s="471"/>
      <c r="AX36" s="471"/>
      <c r="AY36" s="471"/>
      <c r="AZ36" s="471"/>
      <c r="BA36" s="471"/>
      <c r="BB36" s="471"/>
      <c r="BC36" s="471"/>
      <c r="BD36" s="471"/>
      <c r="BE36" s="471"/>
    </row>
    <row r="37" spans="1:57" s="377" customFormat="1" ht="15" customHeight="1">
      <c r="A37" s="849">
        <f>WEEKNUM(B37)</f>
        <v>35</v>
      </c>
      <c r="B37" s="466">
        <f>B34+1</f>
        <v>46258</v>
      </c>
      <c r="C37" s="466" t="str">
        <f t="shared" ref="C37:C43" si="41">TEXT(B37,"ddd")</f>
        <v>Sen</v>
      </c>
      <c r="D37" s="467">
        <f>SUM(E37:BE37)</f>
        <v>203194.13329032256</v>
      </c>
      <c r="E37" s="468">
        <v>1199.5729032258068</v>
      </c>
      <c r="F37" s="468">
        <v>1300</v>
      </c>
      <c r="G37" s="468">
        <v>1200</v>
      </c>
      <c r="H37" s="468">
        <v>3300</v>
      </c>
      <c r="I37" s="468">
        <v>800</v>
      </c>
      <c r="J37" s="468">
        <v>1000</v>
      </c>
      <c r="K37" s="468">
        <v>150</v>
      </c>
      <c r="L37" s="468">
        <v>603.76322580644887</v>
      </c>
      <c r="M37" s="468">
        <v>673.27548387096704</v>
      </c>
      <c r="N37" s="468">
        <v>5500</v>
      </c>
      <c r="O37" s="468">
        <v>5000</v>
      </c>
      <c r="P37" s="468">
        <v>2500</v>
      </c>
      <c r="Q37" s="468">
        <v>16000</v>
      </c>
      <c r="R37" s="468">
        <v>10300</v>
      </c>
      <c r="S37" s="559">
        <v>19000</v>
      </c>
      <c r="T37" s="468">
        <v>5000</v>
      </c>
      <c r="U37" s="468">
        <v>7000</v>
      </c>
      <c r="V37" s="468">
        <v>6500</v>
      </c>
      <c r="W37" s="468">
        <v>500</v>
      </c>
      <c r="X37" s="468">
        <v>6500</v>
      </c>
      <c r="Y37" s="468">
        <v>500</v>
      </c>
      <c r="Z37" s="468">
        <v>1000</v>
      </c>
      <c r="AA37" s="468">
        <v>5500</v>
      </c>
      <c r="AB37" s="468">
        <v>0</v>
      </c>
      <c r="AC37" s="468">
        <v>89.451612903225808</v>
      </c>
      <c r="AD37" s="468">
        <v>3500</v>
      </c>
      <c r="AE37" s="468">
        <v>1300</v>
      </c>
      <c r="AF37" s="468">
        <v>3000</v>
      </c>
      <c r="AG37" s="468">
        <v>12000</v>
      </c>
      <c r="AH37" s="468">
        <v>2000</v>
      </c>
      <c r="AI37" s="468">
        <v>800</v>
      </c>
      <c r="AJ37" s="468">
        <v>7200</v>
      </c>
      <c r="AK37" s="468">
        <v>2000</v>
      </c>
      <c r="AL37" s="468">
        <v>2000</v>
      </c>
      <c r="AM37" s="468">
        <v>1000</v>
      </c>
      <c r="AN37" s="468">
        <v>11000</v>
      </c>
      <c r="AO37" s="468">
        <v>2000</v>
      </c>
      <c r="AP37" s="699">
        <v>4000</v>
      </c>
      <c r="AQ37" s="467">
        <v>9000.0570967741915</v>
      </c>
      <c r="AR37" s="467">
        <v>8000</v>
      </c>
      <c r="AS37" s="467">
        <v>3500</v>
      </c>
      <c r="AT37" s="468">
        <v>0</v>
      </c>
      <c r="AU37" s="468">
        <v>0</v>
      </c>
      <c r="AV37" s="468">
        <v>700</v>
      </c>
      <c r="AW37" s="468">
        <v>3500</v>
      </c>
      <c r="AX37" s="468">
        <v>2000</v>
      </c>
      <c r="AY37" s="468">
        <v>369.61070967741654</v>
      </c>
      <c r="AZ37" s="468">
        <v>1121.900322580635</v>
      </c>
      <c r="BA37" s="468">
        <v>2499.7025806451697</v>
      </c>
      <c r="BB37" s="468">
        <v>2499.7025806451697</v>
      </c>
      <c r="BC37" s="468">
        <v>3587.0967741935483</v>
      </c>
      <c r="BD37" s="468">
        <v>0</v>
      </c>
      <c r="BE37" s="468">
        <v>13500</v>
      </c>
    </row>
    <row r="38" spans="1:57" s="377" customFormat="1" ht="15" customHeight="1">
      <c r="A38" s="849"/>
      <c r="B38" s="466">
        <f>B37+1</f>
        <v>46259</v>
      </c>
      <c r="C38" s="466" t="str">
        <f t="shared" si="41"/>
        <v>Sel</v>
      </c>
      <c r="D38" s="467">
        <f t="shared" ref="D38:D43" si="42">SUM(E38:BE38)</f>
        <v>187194.13329032256</v>
      </c>
      <c r="E38" s="467">
        <v>1199.5729032258068</v>
      </c>
      <c r="F38" s="467">
        <v>1300</v>
      </c>
      <c r="G38" s="467">
        <v>1200</v>
      </c>
      <c r="H38" s="467">
        <v>3300</v>
      </c>
      <c r="I38" s="467">
        <v>800</v>
      </c>
      <c r="J38" s="467">
        <v>0</v>
      </c>
      <c r="K38" s="467">
        <v>150</v>
      </c>
      <c r="L38" s="467">
        <v>603.76322580644887</v>
      </c>
      <c r="M38" s="467">
        <v>673.27548387096704</v>
      </c>
      <c r="N38" s="467">
        <v>5500</v>
      </c>
      <c r="O38" s="467">
        <v>5000</v>
      </c>
      <c r="P38" s="467">
        <v>2500</v>
      </c>
      <c r="Q38" s="467">
        <v>16000</v>
      </c>
      <c r="R38" s="467">
        <v>10300</v>
      </c>
      <c r="S38" s="467">
        <v>19000</v>
      </c>
      <c r="T38" s="467">
        <v>0</v>
      </c>
      <c r="U38" s="467">
        <v>0</v>
      </c>
      <c r="V38" s="467">
        <v>6500</v>
      </c>
      <c r="W38" s="467">
        <v>500</v>
      </c>
      <c r="X38" s="467">
        <v>6500</v>
      </c>
      <c r="Y38" s="467">
        <v>500</v>
      </c>
      <c r="Z38" s="467">
        <v>1000</v>
      </c>
      <c r="AA38" s="467">
        <v>5500</v>
      </c>
      <c r="AB38" s="467">
        <f t="shared" ref="AB38" si="43">SUM(AB31:AB37)</f>
        <v>0</v>
      </c>
      <c r="AC38" s="467">
        <v>89.451612903225808</v>
      </c>
      <c r="AD38" s="467">
        <v>3500</v>
      </c>
      <c r="AE38" s="467">
        <v>1300</v>
      </c>
      <c r="AF38" s="467">
        <v>0</v>
      </c>
      <c r="AG38" s="468">
        <v>12000</v>
      </c>
      <c r="AH38" s="467">
        <v>2000</v>
      </c>
      <c r="AI38" s="467">
        <v>800</v>
      </c>
      <c r="AJ38" s="467">
        <v>7200</v>
      </c>
      <c r="AK38" s="467">
        <v>2000</v>
      </c>
      <c r="AL38" s="467">
        <v>2000</v>
      </c>
      <c r="AM38" s="467">
        <v>1000</v>
      </c>
      <c r="AN38" s="467">
        <v>11000</v>
      </c>
      <c r="AO38" s="467">
        <v>2000</v>
      </c>
      <c r="AP38" s="699">
        <v>4000</v>
      </c>
      <c r="AQ38" s="467">
        <v>9000.0570967741915</v>
      </c>
      <c r="AR38" s="467">
        <v>8000</v>
      </c>
      <c r="AS38" s="467">
        <v>3500</v>
      </c>
      <c r="AT38" s="467">
        <f t="shared" ref="AT38:AU38" si="44">SUM(AT31:AT37)</f>
        <v>0</v>
      </c>
      <c r="AU38" s="467">
        <f t="shared" si="44"/>
        <v>0</v>
      </c>
      <c r="AV38" s="467">
        <v>700</v>
      </c>
      <c r="AW38" s="467">
        <v>3500</v>
      </c>
      <c r="AX38" s="467">
        <v>2000</v>
      </c>
      <c r="AY38" s="467">
        <v>369.61070967741654</v>
      </c>
      <c r="AZ38" s="467">
        <v>1121.900322580635</v>
      </c>
      <c r="BA38" s="467">
        <v>2499.7025806451697</v>
      </c>
      <c r="BB38" s="467">
        <v>2499.7025806451697</v>
      </c>
      <c r="BC38" s="467">
        <v>3587.0967741935483</v>
      </c>
      <c r="BD38" s="467">
        <v>0</v>
      </c>
      <c r="BE38" s="468">
        <v>13500</v>
      </c>
    </row>
    <row r="39" spans="1:57" s="454" customFormat="1" ht="15" customHeight="1">
      <c r="A39" s="849"/>
      <c r="B39" s="466">
        <f t="shared" ref="B39:B43" si="45">B38+1</f>
        <v>46260</v>
      </c>
      <c r="C39" s="466" t="str">
        <f t="shared" si="41"/>
        <v>Rab</v>
      </c>
      <c r="D39" s="467">
        <f t="shared" si="42"/>
        <v>203194.13329032256</v>
      </c>
      <c r="E39" s="468">
        <v>1199.5729032258068</v>
      </c>
      <c r="F39" s="468">
        <v>1300</v>
      </c>
      <c r="G39" s="468">
        <v>1200</v>
      </c>
      <c r="H39" s="468">
        <v>3300</v>
      </c>
      <c r="I39" s="468">
        <v>800</v>
      </c>
      <c r="J39" s="468">
        <v>1000</v>
      </c>
      <c r="K39" s="468">
        <v>150</v>
      </c>
      <c r="L39" s="468">
        <v>603.76322580644887</v>
      </c>
      <c r="M39" s="468">
        <v>673.27548387096704</v>
      </c>
      <c r="N39" s="468">
        <v>5500</v>
      </c>
      <c r="O39" s="468">
        <v>5000</v>
      </c>
      <c r="P39" s="468">
        <v>2500</v>
      </c>
      <c r="Q39" s="468">
        <v>16000</v>
      </c>
      <c r="R39" s="468">
        <v>10300</v>
      </c>
      <c r="S39" s="559">
        <v>19000</v>
      </c>
      <c r="T39" s="468">
        <v>5000</v>
      </c>
      <c r="U39" s="468">
        <v>7000</v>
      </c>
      <c r="V39" s="468">
        <v>6500</v>
      </c>
      <c r="W39" s="468">
        <v>500</v>
      </c>
      <c r="X39" s="468">
        <v>6500</v>
      </c>
      <c r="Y39" s="468">
        <v>500</v>
      </c>
      <c r="Z39" s="468">
        <v>1000</v>
      </c>
      <c r="AA39" s="468">
        <v>5500</v>
      </c>
      <c r="AB39" s="468"/>
      <c r="AC39" s="468">
        <v>89.451612903225808</v>
      </c>
      <c r="AD39" s="468">
        <v>3500</v>
      </c>
      <c r="AE39" s="468">
        <v>1300</v>
      </c>
      <c r="AF39" s="468">
        <v>3000</v>
      </c>
      <c r="AG39" s="468">
        <v>12000</v>
      </c>
      <c r="AH39" s="468">
        <v>2000</v>
      </c>
      <c r="AI39" s="468">
        <v>800</v>
      </c>
      <c r="AJ39" s="468">
        <v>7200</v>
      </c>
      <c r="AK39" s="468">
        <v>2000</v>
      </c>
      <c r="AL39" s="468">
        <v>2000</v>
      </c>
      <c r="AM39" s="468">
        <v>1000</v>
      </c>
      <c r="AN39" s="468">
        <v>11000</v>
      </c>
      <c r="AO39" s="468">
        <v>2000</v>
      </c>
      <c r="AP39" s="699">
        <v>4000</v>
      </c>
      <c r="AQ39" s="467">
        <v>9000.0570967741915</v>
      </c>
      <c r="AR39" s="467">
        <v>8000</v>
      </c>
      <c r="AS39" s="467">
        <v>3500</v>
      </c>
      <c r="AT39" s="468"/>
      <c r="AU39" s="468"/>
      <c r="AV39" s="468">
        <v>700</v>
      </c>
      <c r="AW39" s="468">
        <v>3500</v>
      </c>
      <c r="AX39" s="468">
        <v>2000</v>
      </c>
      <c r="AY39" s="468">
        <v>369.61070967741654</v>
      </c>
      <c r="AZ39" s="468">
        <v>1121.900322580635</v>
      </c>
      <c r="BA39" s="468">
        <v>2499.7025806451697</v>
      </c>
      <c r="BB39" s="468">
        <v>2499.7025806451697</v>
      </c>
      <c r="BC39" s="468">
        <v>3587.0967741935483</v>
      </c>
      <c r="BD39" s="468">
        <v>0</v>
      </c>
      <c r="BE39" s="468">
        <v>13500</v>
      </c>
    </row>
    <row r="40" spans="1:57" s="454" customFormat="1" ht="15" customHeight="1">
      <c r="A40" s="849"/>
      <c r="B40" s="466">
        <f t="shared" si="45"/>
        <v>46261</v>
      </c>
      <c r="C40" s="466" t="str">
        <f t="shared" si="41"/>
        <v>Kam</v>
      </c>
      <c r="D40" s="467">
        <f t="shared" si="42"/>
        <v>203194.13329032256</v>
      </c>
      <c r="E40" s="468">
        <v>1199.5729032258068</v>
      </c>
      <c r="F40" s="468">
        <v>1300</v>
      </c>
      <c r="G40" s="468">
        <v>1200</v>
      </c>
      <c r="H40" s="468">
        <v>3300</v>
      </c>
      <c r="I40" s="468">
        <v>800</v>
      </c>
      <c r="J40" s="468">
        <v>1000</v>
      </c>
      <c r="K40" s="468">
        <v>150</v>
      </c>
      <c r="L40" s="468">
        <v>603.76322580644887</v>
      </c>
      <c r="M40" s="468">
        <v>673.27548387096704</v>
      </c>
      <c r="N40" s="468">
        <v>5500</v>
      </c>
      <c r="O40" s="468">
        <v>5000</v>
      </c>
      <c r="P40" s="468">
        <v>2500</v>
      </c>
      <c r="Q40" s="468">
        <v>16000</v>
      </c>
      <c r="R40" s="468">
        <v>10300</v>
      </c>
      <c r="S40" s="559">
        <v>19000</v>
      </c>
      <c r="T40" s="468">
        <v>5000</v>
      </c>
      <c r="U40" s="468">
        <v>7000</v>
      </c>
      <c r="V40" s="468">
        <v>6500</v>
      </c>
      <c r="W40" s="468">
        <v>500</v>
      </c>
      <c r="X40" s="468">
        <v>6500</v>
      </c>
      <c r="Y40" s="468">
        <v>500</v>
      </c>
      <c r="Z40" s="468">
        <v>1000</v>
      </c>
      <c r="AA40" s="468">
        <v>5500</v>
      </c>
      <c r="AB40" s="468">
        <v>0</v>
      </c>
      <c r="AC40" s="468">
        <v>89.451612903225808</v>
      </c>
      <c r="AD40" s="468">
        <v>3500</v>
      </c>
      <c r="AE40" s="468">
        <v>1300</v>
      </c>
      <c r="AF40" s="468">
        <v>3000</v>
      </c>
      <c r="AG40" s="468">
        <v>12000</v>
      </c>
      <c r="AH40" s="468">
        <v>2000</v>
      </c>
      <c r="AI40" s="468">
        <v>800</v>
      </c>
      <c r="AJ40" s="468">
        <v>7200</v>
      </c>
      <c r="AK40" s="468">
        <v>2000</v>
      </c>
      <c r="AL40" s="468">
        <v>2000</v>
      </c>
      <c r="AM40" s="468">
        <v>1000</v>
      </c>
      <c r="AN40" s="468">
        <v>11000</v>
      </c>
      <c r="AO40" s="468">
        <v>2000</v>
      </c>
      <c r="AP40" s="699">
        <v>4000</v>
      </c>
      <c r="AQ40" s="467">
        <v>9000.0570967741915</v>
      </c>
      <c r="AR40" s="467">
        <v>8000</v>
      </c>
      <c r="AS40" s="467">
        <v>3500</v>
      </c>
      <c r="AT40" s="468">
        <v>0</v>
      </c>
      <c r="AU40" s="468">
        <v>0</v>
      </c>
      <c r="AV40" s="468">
        <v>700</v>
      </c>
      <c r="AW40" s="468">
        <v>3500</v>
      </c>
      <c r="AX40" s="468">
        <v>2000</v>
      </c>
      <c r="AY40" s="468">
        <v>369.61070967741654</v>
      </c>
      <c r="AZ40" s="468">
        <v>1121.900322580635</v>
      </c>
      <c r="BA40" s="468">
        <v>2499.7025806451697</v>
      </c>
      <c r="BB40" s="468">
        <v>2499.7025806451697</v>
      </c>
      <c r="BC40" s="468">
        <v>3587.0967741935483</v>
      </c>
      <c r="BD40" s="468">
        <v>0</v>
      </c>
      <c r="BE40" s="468">
        <v>13500</v>
      </c>
    </row>
    <row r="41" spans="1:57" s="454" customFormat="1" ht="15" customHeight="1">
      <c r="A41" s="849"/>
      <c r="B41" s="466">
        <f t="shared" si="45"/>
        <v>46262</v>
      </c>
      <c r="C41" s="466" t="str">
        <f t="shared" si="41"/>
        <v>Jum</v>
      </c>
      <c r="D41" s="467">
        <f t="shared" si="42"/>
        <v>203194.13329032256</v>
      </c>
      <c r="E41" s="468">
        <v>1199.5729032258068</v>
      </c>
      <c r="F41" s="468">
        <v>1300</v>
      </c>
      <c r="G41" s="468">
        <v>1200</v>
      </c>
      <c r="H41" s="468">
        <v>3300</v>
      </c>
      <c r="I41" s="468">
        <v>800</v>
      </c>
      <c r="J41" s="468">
        <v>1000</v>
      </c>
      <c r="K41" s="468">
        <v>150</v>
      </c>
      <c r="L41" s="468">
        <v>603.76322580644887</v>
      </c>
      <c r="M41" s="468">
        <v>673.27548387096704</v>
      </c>
      <c r="N41" s="468">
        <v>5500</v>
      </c>
      <c r="O41" s="468">
        <v>5000</v>
      </c>
      <c r="P41" s="468">
        <v>2500</v>
      </c>
      <c r="Q41" s="468">
        <v>16000</v>
      </c>
      <c r="R41" s="468">
        <v>10300</v>
      </c>
      <c r="S41" s="559">
        <v>19000</v>
      </c>
      <c r="T41" s="468">
        <v>5000</v>
      </c>
      <c r="U41" s="468">
        <v>7000</v>
      </c>
      <c r="V41" s="468">
        <v>6500</v>
      </c>
      <c r="W41" s="468">
        <v>500</v>
      </c>
      <c r="X41" s="468">
        <v>6500</v>
      </c>
      <c r="Y41" s="468">
        <v>500</v>
      </c>
      <c r="Z41" s="468">
        <v>1000</v>
      </c>
      <c r="AA41" s="468">
        <v>5500</v>
      </c>
      <c r="AB41" s="468">
        <v>0</v>
      </c>
      <c r="AC41" s="468">
        <v>89.451612903225808</v>
      </c>
      <c r="AD41" s="468">
        <v>3500</v>
      </c>
      <c r="AE41" s="468">
        <v>1300</v>
      </c>
      <c r="AF41" s="468">
        <v>3000</v>
      </c>
      <c r="AG41" s="468">
        <v>12000</v>
      </c>
      <c r="AH41" s="468">
        <v>2000</v>
      </c>
      <c r="AI41" s="468">
        <v>800</v>
      </c>
      <c r="AJ41" s="468">
        <v>7200</v>
      </c>
      <c r="AK41" s="468">
        <v>2000</v>
      </c>
      <c r="AL41" s="468">
        <v>2000</v>
      </c>
      <c r="AM41" s="468">
        <v>1000</v>
      </c>
      <c r="AN41" s="468">
        <v>11000</v>
      </c>
      <c r="AO41" s="468">
        <v>2000</v>
      </c>
      <c r="AP41" s="699">
        <v>4000</v>
      </c>
      <c r="AQ41" s="467">
        <v>9000.0570967741915</v>
      </c>
      <c r="AR41" s="467">
        <v>8000</v>
      </c>
      <c r="AS41" s="467">
        <v>3500</v>
      </c>
      <c r="AT41" s="468">
        <v>0</v>
      </c>
      <c r="AU41" s="468">
        <v>0</v>
      </c>
      <c r="AV41" s="468">
        <v>700</v>
      </c>
      <c r="AW41" s="468">
        <v>3500</v>
      </c>
      <c r="AX41" s="468">
        <v>2000</v>
      </c>
      <c r="AY41" s="468">
        <v>369.61070967741654</v>
      </c>
      <c r="AZ41" s="468">
        <v>1121.900322580635</v>
      </c>
      <c r="BA41" s="468">
        <v>2499.7025806451697</v>
      </c>
      <c r="BB41" s="468">
        <v>2499.7025806451697</v>
      </c>
      <c r="BC41" s="468">
        <v>3587.0967741935483</v>
      </c>
      <c r="BD41" s="468">
        <v>0</v>
      </c>
      <c r="BE41" s="468">
        <v>13500</v>
      </c>
    </row>
    <row r="42" spans="1:57" s="454" customFormat="1" ht="15" customHeight="1">
      <c r="A42" s="849"/>
      <c r="B42" s="469">
        <f t="shared" si="45"/>
        <v>46263</v>
      </c>
      <c r="C42" s="469" t="str">
        <f t="shared" si="41"/>
        <v>Sab</v>
      </c>
      <c r="D42" s="470">
        <f t="shared" si="42"/>
        <v>181272.6029677419</v>
      </c>
      <c r="E42" s="471">
        <v>700</v>
      </c>
      <c r="F42" s="471">
        <v>500</v>
      </c>
      <c r="G42" s="471">
        <v>1000</v>
      </c>
      <c r="H42" s="471">
        <v>3300</v>
      </c>
      <c r="I42" s="471">
        <v>500</v>
      </c>
      <c r="J42" s="471">
        <v>1000</v>
      </c>
      <c r="K42" s="471">
        <v>150</v>
      </c>
      <c r="L42" s="471">
        <v>603.76322580644887</v>
      </c>
      <c r="M42" s="471">
        <v>673.27548387096704</v>
      </c>
      <c r="N42" s="471">
        <v>4500</v>
      </c>
      <c r="O42" s="471">
        <v>2000</v>
      </c>
      <c r="P42" s="471">
        <v>1000</v>
      </c>
      <c r="Q42" s="471">
        <v>16000</v>
      </c>
      <c r="R42" s="471">
        <v>10300</v>
      </c>
      <c r="S42" s="558">
        <v>19000</v>
      </c>
      <c r="T42" s="471">
        <v>5000</v>
      </c>
      <c r="U42" s="471">
        <v>0</v>
      </c>
      <c r="V42" s="471">
        <v>6500</v>
      </c>
      <c r="W42" s="471">
        <v>500</v>
      </c>
      <c r="X42" s="471">
        <v>6500</v>
      </c>
      <c r="Y42" s="471">
        <v>500</v>
      </c>
      <c r="Z42" s="471">
        <v>1000</v>
      </c>
      <c r="AA42" s="471">
        <v>5500</v>
      </c>
      <c r="AB42" s="471">
        <v>0</v>
      </c>
      <c r="AC42" s="471">
        <v>89.451612903225808</v>
      </c>
      <c r="AD42" s="471">
        <v>3500</v>
      </c>
      <c r="AE42" s="471">
        <v>1300</v>
      </c>
      <c r="AF42" s="471">
        <v>0</v>
      </c>
      <c r="AG42" s="468">
        <v>12000</v>
      </c>
      <c r="AH42" s="471">
        <v>2000</v>
      </c>
      <c r="AI42" s="471">
        <v>800</v>
      </c>
      <c r="AJ42" s="471">
        <v>7200</v>
      </c>
      <c r="AK42" s="471">
        <v>0</v>
      </c>
      <c r="AL42" s="471">
        <v>2000</v>
      </c>
      <c r="AM42" s="471">
        <v>1000</v>
      </c>
      <c r="AN42" s="471">
        <v>11000</v>
      </c>
      <c r="AO42" s="471">
        <v>2000</v>
      </c>
      <c r="AP42" s="700">
        <v>5500</v>
      </c>
      <c r="AQ42" s="470">
        <v>6000</v>
      </c>
      <c r="AR42" s="470">
        <v>8000</v>
      </c>
      <c r="AS42" s="470">
        <v>3500</v>
      </c>
      <c r="AT42" s="471">
        <v>0</v>
      </c>
      <c r="AU42" s="471">
        <v>0</v>
      </c>
      <c r="AV42" s="471">
        <v>700</v>
      </c>
      <c r="AW42" s="471">
        <v>3500</v>
      </c>
      <c r="AX42" s="471">
        <v>2000</v>
      </c>
      <c r="AY42" s="471">
        <v>369.61070967741654</v>
      </c>
      <c r="AZ42" s="471">
        <v>0</v>
      </c>
      <c r="BA42" s="471">
        <v>2499.7025806451697</v>
      </c>
      <c r="BB42" s="471">
        <v>2499.7025806451697</v>
      </c>
      <c r="BC42" s="471">
        <v>3587.0967741935483</v>
      </c>
      <c r="BD42" s="471">
        <v>0</v>
      </c>
      <c r="BE42" s="471">
        <v>13500</v>
      </c>
    </row>
    <row r="43" spans="1:57" s="454" customFormat="1" ht="15" customHeight="1">
      <c r="A43" s="849"/>
      <c r="B43" s="469">
        <f t="shared" si="45"/>
        <v>46264</v>
      </c>
      <c r="C43" s="469" t="str">
        <f t="shared" si="41"/>
        <v>Mgg</v>
      </c>
      <c r="D43" s="470">
        <f t="shared" si="42"/>
        <v>149281.52558064519</v>
      </c>
      <c r="E43" s="471">
        <v>700</v>
      </c>
      <c r="F43" s="471">
        <v>500</v>
      </c>
      <c r="G43" s="471">
        <v>1000</v>
      </c>
      <c r="H43" s="471">
        <v>999.51612903226578</v>
      </c>
      <c r="I43" s="471">
        <v>500</v>
      </c>
      <c r="J43" s="471">
        <v>1000</v>
      </c>
      <c r="K43" s="471">
        <v>0</v>
      </c>
      <c r="L43" s="471">
        <v>603.76322580644887</v>
      </c>
      <c r="M43" s="471">
        <v>673.27548387096704</v>
      </c>
      <c r="N43" s="471">
        <v>0</v>
      </c>
      <c r="O43" s="471">
        <v>2000</v>
      </c>
      <c r="P43" s="471">
        <v>300</v>
      </c>
      <c r="Q43" s="471">
        <v>6659.5545483870847</v>
      </c>
      <c r="R43" s="471">
        <v>10300</v>
      </c>
      <c r="S43" s="558">
        <v>19000</v>
      </c>
      <c r="T43" s="471">
        <v>5000</v>
      </c>
      <c r="U43" s="471">
        <v>0</v>
      </c>
      <c r="V43" s="471">
        <v>6500</v>
      </c>
      <c r="W43" s="471">
        <v>500</v>
      </c>
      <c r="X43" s="471">
        <v>6500</v>
      </c>
      <c r="Y43" s="471">
        <v>500</v>
      </c>
      <c r="Z43" s="471">
        <v>0</v>
      </c>
      <c r="AA43" s="471">
        <v>2500</v>
      </c>
      <c r="AB43" s="471">
        <v>0</v>
      </c>
      <c r="AC43" s="471">
        <v>89.451612903225808</v>
      </c>
      <c r="AD43" s="471">
        <v>1000</v>
      </c>
      <c r="AE43" s="471">
        <v>1300</v>
      </c>
      <c r="AF43" s="471">
        <v>0</v>
      </c>
      <c r="AG43" s="468">
        <v>12000</v>
      </c>
      <c r="AH43" s="471">
        <v>500</v>
      </c>
      <c r="AI43" s="471">
        <v>0</v>
      </c>
      <c r="AJ43" s="471">
        <v>2999.8519354838745</v>
      </c>
      <c r="AK43" s="471">
        <v>0</v>
      </c>
      <c r="AL43" s="471">
        <v>2000</v>
      </c>
      <c r="AM43" s="471">
        <v>0</v>
      </c>
      <c r="AN43" s="471">
        <v>11000</v>
      </c>
      <c r="AO43" s="471">
        <v>2000</v>
      </c>
      <c r="AP43" s="700">
        <v>5500</v>
      </c>
      <c r="AQ43" s="470">
        <v>5000</v>
      </c>
      <c r="AR43" s="470">
        <v>8000</v>
      </c>
      <c r="AS43" s="470">
        <v>3500</v>
      </c>
      <c r="AT43" s="471">
        <v>0</v>
      </c>
      <c r="AU43" s="471">
        <v>0</v>
      </c>
      <c r="AV43" s="471">
        <v>700</v>
      </c>
      <c r="AW43" s="471">
        <v>3500</v>
      </c>
      <c r="AX43" s="471">
        <v>2000</v>
      </c>
      <c r="AY43" s="471">
        <v>369.61070967741654</v>
      </c>
      <c r="AZ43" s="471">
        <v>0</v>
      </c>
      <c r="BA43" s="471">
        <v>2499.7025806451697</v>
      </c>
      <c r="BB43" s="471">
        <v>2499.7025806451697</v>
      </c>
      <c r="BC43" s="471">
        <v>3587.0967741935483</v>
      </c>
      <c r="BD43" s="471">
        <v>0</v>
      </c>
      <c r="BE43" s="471">
        <v>13500</v>
      </c>
    </row>
    <row r="44" spans="1:57" s="454" customFormat="1" ht="15" customHeight="1">
      <c r="A44" s="849"/>
      <c r="B44" s="466" t="s">
        <v>18</v>
      </c>
      <c r="C44" s="466"/>
      <c r="D44" s="556">
        <f>SUM(D37:D43)</f>
        <v>1330524.7949999999</v>
      </c>
      <c r="E44" s="556">
        <f t="shared" ref="E44:G44" si="46">SUM(E37:E43)</f>
        <v>7397.8645161290342</v>
      </c>
      <c r="F44" s="556">
        <f t="shared" si="46"/>
        <v>7500</v>
      </c>
      <c r="G44" s="556">
        <f t="shared" si="46"/>
        <v>8000</v>
      </c>
      <c r="H44" s="556">
        <v>20799.516129032265</v>
      </c>
      <c r="I44" s="556">
        <v>5000</v>
      </c>
      <c r="J44" s="556">
        <f t="shared" ref="J44" si="47">SUM(J37:J43)</f>
        <v>6000</v>
      </c>
      <c r="K44" s="556">
        <v>900</v>
      </c>
      <c r="L44" s="556">
        <v>4226.3425806451414</v>
      </c>
      <c r="M44" s="556">
        <f t="shared" ref="M44:AU44" si="48">SUM(M37:M43)</f>
        <v>4712.9283870967693</v>
      </c>
      <c r="N44" s="556">
        <f t="shared" si="48"/>
        <v>32000</v>
      </c>
      <c r="O44" s="556">
        <v>29000</v>
      </c>
      <c r="P44" s="556">
        <f t="shared" si="48"/>
        <v>13800</v>
      </c>
      <c r="Q44" s="556">
        <f t="shared" si="48"/>
        <v>102659.55454838708</v>
      </c>
      <c r="R44" s="556">
        <f t="shared" si="48"/>
        <v>72100</v>
      </c>
      <c r="S44" s="556">
        <f t="shared" si="48"/>
        <v>133000</v>
      </c>
      <c r="T44" s="556">
        <f t="shared" ref="T44" si="49">SUM(T37:T43)</f>
        <v>30000</v>
      </c>
      <c r="U44" s="556">
        <f t="shared" si="48"/>
        <v>28000</v>
      </c>
      <c r="V44" s="556">
        <f t="shared" si="48"/>
        <v>45500</v>
      </c>
      <c r="W44" s="556">
        <f t="shared" si="48"/>
        <v>3500</v>
      </c>
      <c r="X44" s="556">
        <f t="shared" si="48"/>
        <v>45500</v>
      </c>
      <c r="Y44" s="556">
        <f t="shared" ref="Y44:Z44" si="50">SUM(Y37:Y43)</f>
        <v>3500</v>
      </c>
      <c r="Z44" s="556">
        <f t="shared" si="50"/>
        <v>6000</v>
      </c>
      <c r="AA44" s="556">
        <f t="shared" si="48"/>
        <v>35500</v>
      </c>
      <c r="AB44" s="556">
        <f t="shared" si="48"/>
        <v>0</v>
      </c>
      <c r="AC44" s="556">
        <f t="shared" si="48"/>
        <v>626.16129032258073</v>
      </c>
      <c r="AD44" s="556">
        <f t="shared" si="48"/>
        <v>22000</v>
      </c>
      <c r="AE44" s="556">
        <f t="shared" si="48"/>
        <v>9100</v>
      </c>
      <c r="AF44" s="556">
        <f t="shared" si="48"/>
        <v>12000</v>
      </c>
      <c r="AG44" s="556">
        <v>84000</v>
      </c>
      <c r="AH44" s="556">
        <f t="shared" ref="AH44:AS44" si="51">SUM(AH37:AH43)</f>
        <v>12500</v>
      </c>
      <c r="AI44" s="556">
        <f t="shared" si="51"/>
        <v>4800</v>
      </c>
      <c r="AJ44" s="556">
        <f t="shared" si="51"/>
        <v>46199.851935483872</v>
      </c>
      <c r="AK44" s="556">
        <f t="shared" si="51"/>
        <v>10000</v>
      </c>
      <c r="AL44" s="556">
        <f t="shared" si="51"/>
        <v>14000</v>
      </c>
      <c r="AM44" s="556">
        <f t="shared" si="51"/>
        <v>6000</v>
      </c>
      <c r="AN44" s="556">
        <f t="shared" si="51"/>
        <v>77000</v>
      </c>
      <c r="AO44" s="556">
        <f t="shared" si="51"/>
        <v>14000</v>
      </c>
      <c r="AP44" s="556">
        <f t="shared" si="51"/>
        <v>31000</v>
      </c>
      <c r="AQ44" s="556">
        <f t="shared" si="51"/>
        <v>56000.285483870961</v>
      </c>
      <c r="AR44" s="556">
        <f t="shared" si="51"/>
        <v>56000</v>
      </c>
      <c r="AS44" s="556">
        <f t="shared" si="51"/>
        <v>24500</v>
      </c>
      <c r="AT44" s="556">
        <f t="shared" si="48"/>
        <v>0</v>
      </c>
      <c r="AU44" s="556">
        <f t="shared" si="48"/>
        <v>0</v>
      </c>
      <c r="AV44" s="556">
        <f t="shared" ref="AV44:BB44" si="52">SUM(AV37:AV43)</f>
        <v>4900</v>
      </c>
      <c r="AW44" s="556">
        <f t="shared" si="52"/>
        <v>24500</v>
      </c>
      <c r="AX44" s="556">
        <f t="shared" si="52"/>
        <v>14000</v>
      </c>
      <c r="AY44" s="556">
        <f t="shared" si="52"/>
        <v>2587.274967741916</v>
      </c>
      <c r="AZ44" s="556">
        <f t="shared" si="52"/>
        <v>5609.5016129031756</v>
      </c>
      <c r="BA44" s="556">
        <f t="shared" si="52"/>
        <v>17497.918064516187</v>
      </c>
      <c r="BB44" s="556">
        <f t="shared" si="52"/>
        <v>17497.918064516187</v>
      </c>
      <c r="BC44" s="556">
        <f>SUM(BC37:BC43)</f>
        <v>25109.677419354841</v>
      </c>
      <c r="BD44" s="556">
        <f>SUM(BD37:BD43)</f>
        <v>0</v>
      </c>
      <c r="BE44" s="556">
        <f>SUM(BE37:BE43)</f>
        <v>94500</v>
      </c>
    </row>
    <row r="45" spans="1:57" s="454" customFormat="1" ht="15" customHeight="1">
      <c r="A45" s="557"/>
      <c r="B45" s="466"/>
      <c r="C45" s="466"/>
      <c r="D45" s="556"/>
      <c r="E45" s="556"/>
      <c r="F45" s="556"/>
      <c r="G45" s="556"/>
      <c r="H45" s="556"/>
      <c r="I45" s="556"/>
      <c r="J45" s="556"/>
      <c r="K45" s="556"/>
      <c r="L45" s="556"/>
      <c r="M45" s="556"/>
      <c r="N45" s="556"/>
      <c r="O45" s="556"/>
      <c r="P45" s="556"/>
      <c r="Q45" s="556"/>
      <c r="R45" s="556"/>
      <c r="S45" s="556"/>
      <c r="T45" s="556"/>
      <c r="U45" s="556"/>
      <c r="V45" s="556"/>
      <c r="W45" s="556"/>
      <c r="X45" s="556"/>
      <c r="Y45" s="556"/>
      <c r="Z45" s="556"/>
      <c r="AA45" s="556"/>
      <c r="AB45" s="556"/>
      <c r="AC45" s="556"/>
      <c r="AD45" s="556"/>
      <c r="AE45" s="556"/>
      <c r="AF45" s="556"/>
      <c r="AG45" s="556"/>
      <c r="AH45" s="556"/>
      <c r="AI45" s="556"/>
      <c r="AJ45" s="556"/>
      <c r="AK45" s="556"/>
      <c r="AL45" s="556"/>
      <c r="AM45" s="556"/>
      <c r="AN45" s="556"/>
      <c r="AO45" s="556"/>
      <c r="AP45" s="556"/>
      <c r="AQ45" s="556"/>
      <c r="AR45" s="556"/>
      <c r="AS45" s="556"/>
      <c r="AT45" s="556"/>
      <c r="AU45" s="556"/>
      <c r="AV45" s="556"/>
      <c r="AW45" s="556"/>
      <c r="AX45" s="556"/>
      <c r="AY45" s="556"/>
      <c r="AZ45" s="556"/>
      <c r="BA45" s="556"/>
      <c r="BB45" s="556"/>
      <c r="BC45" s="556"/>
      <c r="BD45" s="556"/>
      <c r="BE45" s="556"/>
    </row>
    <row r="46" spans="1:57" s="454" customFormat="1" ht="15" customHeight="1">
      <c r="A46" s="849">
        <f>WEEKNUM(B46)</f>
        <v>36</v>
      </c>
      <c r="B46" s="466">
        <f>B43+1</f>
        <v>46265</v>
      </c>
      <c r="C46" s="466" t="str">
        <f t="shared" ref="C46" si="53">TEXT(B46,"ddd")</f>
        <v>Sen</v>
      </c>
      <c r="D46" s="467">
        <f>SUM(E46:BE46)</f>
        <v>196194.13329032256</v>
      </c>
      <c r="E46" s="467">
        <v>1199.5729032258068</v>
      </c>
      <c r="F46" s="467">
        <v>1300</v>
      </c>
      <c r="G46" s="467">
        <v>1200</v>
      </c>
      <c r="H46" s="467">
        <v>3300</v>
      </c>
      <c r="I46" s="467">
        <v>800</v>
      </c>
      <c r="J46" s="467">
        <v>1000</v>
      </c>
      <c r="K46" s="467">
        <v>150</v>
      </c>
      <c r="L46" s="467">
        <v>603.76322580644887</v>
      </c>
      <c r="M46" s="467">
        <v>673.27548387096704</v>
      </c>
      <c r="N46" s="467">
        <v>5500</v>
      </c>
      <c r="O46" s="467">
        <v>5000</v>
      </c>
      <c r="P46" s="467">
        <v>2500</v>
      </c>
      <c r="Q46" s="467">
        <v>16000</v>
      </c>
      <c r="R46" s="467">
        <v>10300</v>
      </c>
      <c r="S46" s="467">
        <v>19000</v>
      </c>
      <c r="T46" s="467">
        <v>5000</v>
      </c>
      <c r="U46" s="467">
        <v>0</v>
      </c>
      <c r="V46" s="467">
        <v>6500</v>
      </c>
      <c r="W46" s="467">
        <v>500</v>
      </c>
      <c r="X46" s="467">
        <v>6500</v>
      </c>
      <c r="Y46" s="467">
        <v>500</v>
      </c>
      <c r="Z46" s="467">
        <v>1000</v>
      </c>
      <c r="AA46" s="467">
        <v>5500</v>
      </c>
      <c r="AB46" s="467">
        <v>0</v>
      </c>
      <c r="AC46" s="467">
        <v>89.451612903225808</v>
      </c>
      <c r="AD46" s="467">
        <v>3500</v>
      </c>
      <c r="AE46" s="467">
        <v>1300</v>
      </c>
      <c r="AF46" s="467">
        <v>3000</v>
      </c>
      <c r="AG46" s="468">
        <v>12000</v>
      </c>
      <c r="AH46" s="467">
        <v>2000</v>
      </c>
      <c r="AI46" s="467">
        <v>800</v>
      </c>
      <c r="AJ46" s="467">
        <v>7200</v>
      </c>
      <c r="AK46" s="467">
        <v>2000</v>
      </c>
      <c r="AL46" s="467">
        <v>2000</v>
      </c>
      <c r="AM46" s="467">
        <v>1000</v>
      </c>
      <c r="AN46" s="467">
        <v>11000</v>
      </c>
      <c r="AO46" s="467">
        <v>2000</v>
      </c>
      <c r="AP46" s="467">
        <v>4000</v>
      </c>
      <c r="AQ46" s="467">
        <v>9000.0570967741915</v>
      </c>
      <c r="AR46" s="467">
        <v>8000</v>
      </c>
      <c r="AS46" s="467">
        <v>3500</v>
      </c>
      <c r="AT46" s="467">
        <v>0</v>
      </c>
      <c r="AU46" s="467">
        <v>0</v>
      </c>
      <c r="AV46" s="467">
        <v>700</v>
      </c>
      <c r="AW46" s="467">
        <v>3500</v>
      </c>
      <c r="AX46" s="467">
        <v>2000</v>
      </c>
      <c r="AY46" s="467">
        <v>369.61070967741654</v>
      </c>
      <c r="AZ46" s="467">
        <v>1121.900322580635</v>
      </c>
      <c r="BA46" s="467">
        <v>2499.7025806451697</v>
      </c>
      <c r="BB46" s="467">
        <v>2499.7025806451697</v>
      </c>
      <c r="BC46" s="467">
        <v>3587.0967741935483</v>
      </c>
      <c r="BD46" s="467">
        <v>0</v>
      </c>
      <c r="BE46" s="467">
        <v>13500</v>
      </c>
    </row>
    <row r="47" spans="1:57" s="454" customFormat="1" ht="15" customHeight="1">
      <c r="A47" s="849"/>
      <c r="B47" s="466" t="s">
        <v>18</v>
      </c>
      <c r="C47" s="466"/>
      <c r="D47" s="556">
        <f>SUM(D46)</f>
        <v>196194.13329032256</v>
      </c>
      <c r="E47" s="556">
        <f t="shared" ref="E47:G47" si="54">E46</f>
        <v>1199.5729032258068</v>
      </c>
      <c r="F47" s="556">
        <f t="shared" si="54"/>
        <v>1300</v>
      </c>
      <c r="G47" s="556">
        <f t="shared" si="54"/>
        <v>1200</v>
      </c>
      <c r="H47" s="556">
        <v>3300</v>
      </c>
      <c r="I47" s="556">
        <v>800</v>
      </c>
      <c r="J47" s="556">
        <f t="shared" ref="J47" si="55">J46</f>
        <v>1000</v>
      </c>
      <c r="K47" s="556">
        <v>150</v>
      </c>
      <c r="L47" s="556">
        <v>603.76322580644887</v>
      </c>
      <c r="M47" s="556">
        <f t="shared" ref="M47:BE47" si="56">SUM(M46)</f>
        <v>673.27548387096704</v>
      </c>
      <c r="N47" s="556">
        <f t="shared" si="56"/>
        <v>5500</v>
      </c>
      <c r="O47" s="556">
        <f t="shared" si="56"/>
        <v>5000</v>
      </c>
      <c r="P47" s="556">
        <f t="shared" si="56"/>
        <v>2500</v>
      </c>
      <c r="Q47" s="556">
        <f t="shared" si="56"/>
        <v>16000</v>
      </c>
      <c r="R47" s="556">
        <f t="shared" si="56"/>
        <v>10300</v>
      </c>
      <c r="S47" s="556">
        <f t="shared" si="56"/>
        <v>19000</v>
      </c>
      <c r="T47" s="556">
        <f t="shared" ref="T47" si="57">T46</f>
        <v>5000</v>
      </c>
      <c r="U47" s="556">
        <f t="shared" si="56"/>
        <v>0</v>
      </c>
      <c r="V47" s="556">
        <f t="shared" si="56"/>
        <v>6500</v>
      </c>
      <c r="W47" s="556">
        <f t="shared" si="56"/>
        <v>500</v>
      </c>
      <c r="X47" s="556">
        <f t="shared" si="56"/>
        <v>6500</v>
      </c>
      <c r="Y47" s="556">
        <f t="shared" ref="Y47:Z47" si="58">Y46</f>
        <v>500</v>
      </c>
      <c r="Z47" s="556">
        <f t="shared" si="58"/>
        <v>1000</v>
      </c>
      <c r="AA47" s="556">
        <f t="shared" si="56"/>
        <v>5500</v>
      </c>
      <c r="AB47" s="556">
        <f t="shared" si="56"/>
        <v>0</v>
      </c>
      <c r="AC47" s="556">
        <f t="shared" si="56"/>
        <v>89.451612903225808</v>
      </c>
      <c r="AD47" s="556">
        <f t="shared" si="56"/>
        <v>3500</v>
      </c>
      <c r="AE47" s="556">
        <f t="shared" si="56"/>
        <v>1300</v>
      </c>
      <c r="AF47" s="556">
        <f t="shared" si="56"/>
        <v>3000</v>
      </c>
      <c r="AG47" s="556">
        <v>12000</v>
      </c>
      <c r="AH47" s="556">
        <f t="shared" ref="AH47:AS47" si="59">AH46</f>
        <v>2000</v>
      </c>
      <c r="AI47" s="556">
        <f t="shared" si="59"/>
        <v>800</v>
      </c>
      <c r="AJ47" s="556">
        <f t="shared" si="59"/>
        <v>7200</v>
      </c>
      <c r="AK47" s="556">
        <f t="shared" si="59"/>
        <v>2000</v>
      </c>
      <c r="AL47" s="556">
        <f t="shared" si="59"/>
        <v>2000</v>
      </c>
      <c r="AM47" s="556">
        <f t="shared" si="59"/>
        <v>1000</v>
      </c>
      <c r="AN47" s="556">
        <f t="shared" si="59"/>
        <v>11000</v>
      </c>
      <c r="AO47" s="556">
        <f t="shared" si="59"/>
        <v>2000</v>
      </c>
      <c r="AP47" s="556">
        <f t="shared" si="59"/>
        <v>4000</v>
      </c>
      <c r="AQ47" s="556">
        <f t="shared" si="59"/>
        <v>9000.0570967741915</v>
      </c>
      <c r="AR47" s="556">
        <f t="shared" si="59"/>
        <v>8000</v>
      </c>
      <c r="AS47" s="556">
        <f t="shared" si="59"/>
        <v>3500</v>
      </c>
      <c r="AT47" s="556">
        <f t="shared" si="56"/>
        <v>0</v>
      </c>
      <c r="AU47" s="556">
        <f t="shared" si="56"/>
        <v>0</v>
      </c>
      <c r="AV47" s="556">
        <f t="shared" ref="AV47:BB47" si="60">AV46</f>
        <v>700</v>
      </c>
      <c r="AW47" s="556">
        <f t="shared" si="60"/>
        <v>3500</v>
      </c>
      <c r="AX47" s="556">
        <f t="shared" si="60"/>
        <v>2000</v>
      </c>
      <c r="AY47" s="556">
        <f t="shared" si="60"/>
        <v>369.61070967741654</v>
      </c>
      <c r="AZ47" s="556">
        <f t="shared" si="60"/>
        <v>1121.900322580635</v>
      </c>
      <c r="BA47" s="556">
        <f t="shared" si="60"/>
        <v>2499.7025806451697</v>
      </c>
      <c r="BB47" s="556">
        <f t="shared" si="60"/>
        <v>2499.7025806451697</v>
      </c>
      <c r="BC47" s="556">
        <f t="shared" si="56"/>
        <v>3587.0967741935483</v>
      </c>
      <c r="BD47" s="556">
        <f>BD46</f>
        <v>0</v>
      </c>
      <c r="BE47" s="556">
        <f t="shared" si="56"/>
        <v>13500</v>
      </c>
    </row>
    <row r="48" spans="1:57" s="377" customFormat="1" ht="15" customHeight="1" thickBot="1">
      <c r="A48" s="849"/>
      <c r="B48" s="474"/>
      <c r="C48" s="474"/>
      <c r="D48" s="474"/>
      <c r="E48" s="474"/>
      <c r="F48" s="474"/>
      <c r="G48" s="474"/>
      <c r="H48" s="474"/>
      <c r="I48" s="474"/>
      <c r="J48" s="474"/>
      <c r="K48" s="474"/>
      <c r="L48" s="474"/>
      <c r="M48" s="474"/>
      <c r="N48" s="474"/>
      <c r="O48" s="474"/>
      <c r="P48" s="474"/>
      <c r="Q48" s="474"/>
      <c r="R48" s="474"/>
      <c r="S48" s="474"/>
      <c r="T48" s="474"/>
      <c r="U48" s="474"/>
      <c r="V48" s="474"/>
      <c r="W48" s="474"/>
      <c r="X48" s="474"/>
      <c r="Y48" s="474"/>
      <c r="Z48" s="474"/>
      <c r="AA48" s="474"/>
      <c r="AB48" s="474"/>
      <c r="AC48" s="474"/>
      <c r="AD48" s="474"/>
      <c r="AE48" s="474"/>
      <c r="AF48" s="474"/>
      <c r="AG48" s="474"/>
      <c r="AH48" s="487"/>
      <c r="AI48" s="487"/>
      <c r="AJ48" s="487"/>
      <c r="AK48" s="487"/>
      <c r="AL48" s="487"/>
      <c r="AM48" s="487"/>
      <c r="AN48" s="487"/>
      <c r="AO48" s="487"/>
      <c r="AP48" s="487"/>
      <c r="AQ48" s="487"/>
      <c r="AR48" s="487"/>
      <c r="AS48" s="487"/>
      <c r="AT48" s="487"/>
      <c r="AU48" s="487"/>
      <c r="AV48" s="474"/>
      <c r="AW48" s="474"/>
      <c r="AX48" s="474"/>
      <c r="AY48" s="474"/>
      <c r="AZ48" s="474"/>
      <c r="BA48" s="474"/>
      <c r="BB48" s="474"/>
      <c r="BC48" s="474"/>
      <c r="BD48" s="474"/>
      <c r="BE48" s="474"/>
    </row>
    <row r="49" spans="1:161" s="377" customFormat="1" ht="15" customHeight="1" thickTop="1">
      <c r="A49" s="729"/>
      <c r="B49" s="475" t="s">
        <v>18</v>
      </c>
      <c r="C49" s="476"/>
      <c r="D49" s="477">
        <f t="shared" ref="D49" si="61">SUM(D47,D44,D35,D26,D17,D8)</f>
        <v>5698372.0973225804</v>
      </c>
      <c r="E49" s="477">
        <f t="shared" ref="E49:X49" si="62">SUM(E47,E44,E35,E26,E17,E8)</f>
        <v>30991.458064516137</v>
      </c>
      <c r="F49" s="477">
        <f t="shared" si="62"/>
        <v>36500</v>
      </c>
      <c r="G49" s="477">
        <f t="shared" si="62"/>
        <v>36000</v>
      </c>
      <c r="H49" s="477">
        <f t="shared" si="62"/>
        <v>88497.580645161332</v>
      </c>
      <c r="I49" s="477">
        <f t="shared" si="62"/>
        <v>21596.185806451616</v>
      </c>
      <c r="J49" s="477">
        <f t="shared" si="62"/>
        <v>21500</v>
      </c>
      <c r="K49" s="477">
        <f t="shared" si="62"/>
        <v>3750</v>
      </c>
      <c r="L49" s="477">
        <f t="shared" si="62"/>
        <v>18716.659999999913</v>
      </c>
      <c r="M49" s="477">
        <f t="shared" si="62"/>
        <v>20871.539999999979</v>
      </c>
      <c r="N49" s="477">
        <f t="shared" si="62"/>
        <v>132500</v>
      </c>
      <c r="O49" s="477">
        <f t="shared" si="62"/>
        <v>132000</v>
      </c>
      <c r="P49" s="477">
        <f t="shared" si="62"/>
        <v>56800</v>
      </c>
      <c r="Q49" s="477">
        <f t="shared" si="62"/>
        <v>439797.77274193539</v>
      </c>
      <c r="R49" s="477">
        <f t="shared" si="62"/>
        <v>319300</v>
      </c>
      <c r="S49" s="477">
        <f t="shared" si="62"/>
        <v>589000</v>
      </c>
      <c r="T49" s="477">
        <f t="shared" si="62"/>
        <v>145000</v>
      </c>
      <c r="U49" s="477">
        <f t="shared" si="62"/>
        <v>129500</v>
      </c>
      <c r="V49" s="477">
        <f t="shared" si="62"/>
        <v>201500</v>
      </c>
      <c r="W49" s="477">
        <f t="shared" si="62"/>
        <v>15000</v>
      </c>
      <c r="X49" s="477">
        <f t="shared" si="62"/>
        <v>201500</v>
      </c>
      <c r="Y49" s="477">
        <f t="shared" ref="Y49:AA49" si="63">SUM(Y47,Y44,Y35,Y26,Y17,Y8)</f>
        <v>12000</v>
      </c>
      <c r="Z49" s="477">
        <f t="shared" si="63"/>
        <v>25000</v>
      </c>
      <c r="AA49" s="477">
        <f t="shared" si="63"/>
        <v>150000</v>
      </c>
      <c r="AB49" s="477">
        <f t="shared" ref="AB49:AU49" si="64">SUM(AB45,AB38,AB29,AB20,AB11)</f>
        <v>0</v>
      </c>
      <c r="AC49" s="477">
        <f t="shared" ref="AC49:AF49" si="65">SUM(AC47,AC44,AC35,AC26,AC17,AC8)</f>
        <v>2773.0000000000005</v>
      </c>
      <c r="AD49" s="477">
        <f t="shared" si="65"/>
        <v>92500</v>
      </c>
      <c r="AE49" s="477">
        <f t="shared" si="65"/>
        <v>40300</v>
      </c>
      <c r="AF49" s="477">
        <f t="shared" si="65"/>
        <v>57000</v>
      </c>
      <c r="AG49" s="477">
        <f t="shared" ref="AG49" si="66">SUM(AG47,AG44,AG35,AG26,AG17,AG8)</f>
        <v>255000</v>
      </c>
      <c r="AH49" s="477">
        <f t="shared" ref="AH49:AS49" si="67">SUM(AH47,AH44,AH35,AH26,AH17,AH8)</f>
        <v>55500</v>
      </c>
      <c r="AI49" s="477">
        <f t="shared" si="67"/>
        <v>20000</v>
      </c>
      <c r="AJ49" s="477">
        <f t="shared" si="67"/>
        <v>202199.25967741935</v>
      </c>
      <c r="AK49" s="477">
        <f t="shared" si="67"/>
        <v>42500</v>
      </c>
      <c r="AL49" s="477">
        <f t="shared" si="67"/>
        <v>60000</v>
      </c>
      <c r="AM49" s="477">
        <f t="shared" si="67"/>
        <v>25000</v>
      </c>
      <c r="AN49" s="477">
        <f t="shared" si="67"/>
        <v>335000</v>
      </c>
      <c r="AO49" s="477">
        <f t="shared" si="67"/>
        <v>61000</v>
      </c>
      <c r="AP49" s="477">
        <f t="shared" si="67"/>
        <v>135000</v>
      </c>
      <c r="AQ49" s="477">
        <f t="shared" si="67"/>
        <v>239501.14193548384</v>
      </c>
      <c r="AR49" s="477">
        <f t="shared" si="67"/>
        <v>232000</v>
      </c>
      <c r="AS49" s="477">
        <f t="shared" si="67"/>
        <v>105000</v>
      </c>
      <c r="AT49" s="477">
        <f t="shared" si="64"/>
        <v>0</v>
      </c>
      <c r="AU49" s="477">
        <f t="shared" si="64"/>
        <v>0</v>
      </c>
      <c r="AV49" s="477">
        <f t="shared" ref="AV49:BB49" si="68">SUM(AV47,AV44,AV35,AV26,AV17,AV8)</f>
        <v>21700</v>
      </c>
      <c r="AW49" s="477">
        <f t="shared" si="68"/>
        <v>108500</v>
      </c>
      <c r="AX49" s="477">
        <f t="shared" si="68"/>
        <v>62000</v>
      </c>
      <c r="AY49" s="477">
        <f t="shared" si="68"/>
        <v>11457.931999999915</v>
      </c>
      <c r="AZ49" s="477">
        <f t="shared" si="68"/>
        <v>22438.006451612702</v>
      </c>
      <c r="BA49" s="477">
        <f t="shared" si="68"/>
        <v>77490.780000000261</v>
      </c>
      <c r="BB49" s="477">
        <f t="shared" si="68"/>
        <v>77490.780000000261</v>
      </c>
      <c r="BC49" s="477">
        <f>SUM(BC47,BC44,BC35,BC26,BC17,BC8)</f>
        <v>111200</v>
      </c>
      <c r="BD49" s="477">
        <f t="shared" ref="BD49:BE49" si="69">SUM(BD47,BD44,BD35,BD26,BD17,BD8)</f>
        <v>0</v>
      </c>
      <c r="BE49" s="477">
        <f t="shared" si="69"/>
        <v>418500</v>
      </c>
    </row>
    <row r="50" spans="1:161" s="377" customFormat="1" ht="15" customHeight="1" thickBot="1">
      <c r="A50" s="478"/>
      <c r="B50" s="479" t="s">
        <v>19</v>
      </c>
      <c r="C50" s="480"/>
      <c r="D50" s="481">
        <f t="shared" ref="D50" si="70">SUM(D46,D37:D43,D28:D34,D19:D25,D10:D16,D6:D7)</f>
        <v>5698372.0973225785</v>
      </c>
      <c r="E50" s="481">
        <f t="shared" ref="E50:X50" si="71">SUM(E46,E37:E43,E28:E34,E19:E25,E10:E16,E6:E7)</f>
        <v>30991.458064516126</v>
      </c>
      <c r="F50" s="481">
        <f t="shared" si="71"/>
        <v>36500</v>
      </c>
      <c r="G50" s="481">
        <f t="shared" si="71"/>
        <v>36000</v>
      </c>
      <c r="H50" s="481">
        <f t="shared" si="71"/>
        <v>88497.580645161332</v>
      </c>
      <c r="I50" s="481">
        <f t="shared" si="71"/>
        <v>21596.185806451613</v>
      </c>
      <c r="J50" s="481">
        <f t="shared" si="71"/>
        <v>21500</v>
      </c>
      <c r="K50" s="481">
        <f t="shared" si="71"/>
        <v>3750</v>
      </c>
      <c r="L50" s="481">
        <f t="shared" si="71"/>
        <v>18716.65999999992</v>
      </c>
      <c r="M50" s="481">
        <f t="shared" si="71"/>
        <v>20871.539999999961</v>
      </c>
      <c r="N50" s="481">
        <f t="shared" si="71"/>
        <v>132500</v>
      </c>
      <c r="O50" s="481">
        <f t="shared" si="71"/>
        <v>132000</v>
      </c>
      <c r="P50" s="481">
        <f t="shared" si="71"/>
        <v>56800</v>
      </c>
      <c r="Q50" s="481">
        <f t="shared" si="71"/>
        <v>439797.77274193533</v>
      </c>
      <c r="R50" s="481">
        <f t="shared" si="71"/>
        <v>319300</v>
      </c>
      <c r="S50" s="481">
        <f t="shared" si="71"/>
        <v>589000</v>
      </c>
      <c r="T50" s="481">
        <f t="shared" si="71"/>
        <v>145000</v>
      </c>
      <c r="U50" s="481">
        <f t="shared" si="71"/>
        <v>129500</v>
      </c>
      <c r="V50" s="481">
        <f t="shared" si="71"/>
        <v>201500</v>
      </c>
      <c r="W50" s="481">
        <f t="shared" si="71"/>
        <v>15000</v>
      </c>
      <c r="X50" s="481">
        <f t="shared" si="71"/>
        <v>201500</v>
      </c>
      <c r="Y50" s="481">
        <f t="shared" ref="Y50:AA50" si="72">SUM(Y46,Y37:Y43,Y28:Y34,Y19:Y25,Y10:Y16,Y6:Y7)</f>
        <v>12000</v>
      </c>
      <c r="Z50" s="481">
        <f t="shared" si="72"/>
        <v>25000</v>
      </c>
      <c r="AA50" s="481">
        <f t="shared" si="72"/>
        <v>150000</v>
      </c>
      <c r="AB50" s="481">
        <f t="shared" ref="AB50:AU50" si="73">SUM(AB40:AB44,AB31:AB37,AB22:AB28,AB13:AB19,AB6:AB10)</f>
        <v>0</v>
      </c>
      <c r="AC50" s="481">
        <f t="shared" ref="AC50:AF50" si="74">SUM(AC46,AC37:AC43,AC28:AC34,AC19:AC25,AC10:AC16,AC6:AC7)</f>
        <v>2773.0000000000009</v>
      </c>
      <c r="AD50" s="481">
        <f t="shared" si="74"/>
        <v>92500</v>
      </c>
      <c r="AE50" s="481">
        <f t="shared" si="74"/>
        <v>40300</v>
      </c>
      <c r="AF50" s="481">
        <f t="shared" si="74"/>
        <v>57000</v>
      </c>
      <c r="AG50" s="481">
        <f t="shared" ref="AG50" si="75">SUM(AG46,AG37:AG43,AG28:AG34,AG19:AG25,AG10:AG16,AG6:AG7)</f>
        <v>255000</v>
      </c>
      <c r="AH50" s="481">
        <f t="shared" ref="AH50:AS50" si="76">SUM(AH46,AH37:AH43,AH28:AH34,AH19:AH25,AH10:AH16,AH6:AH7)</f>
        <v>55500</v>
      </c>
      <c r="AI50" s="481">
        <f t="shared" si="76"/>
        <v>20000</v>
      </c>
      <c r="AJ50" s="481">
        <f t="shared" si="76"/>
        <v>202199.25967741932</v>
      </c>
      <c r="AK50" s="481">
        <f t="shared" si="76"/>
        <v>42500</v>
      </c>
      <c r="AL50" s="481">
        <f t="shared" si="76"/>
        <v>60000</v>
      </c>
      <c r="AM50" s="481">
        <f t="shared" si="76"/>
        <v>25000</v>
      </c>
      <c r="AN50" s="481">
        <f t="shared" si="76"/>
        <v>335000</v>
      </c>
      <c r="AO50" s="481">
        <f t="shared" si="76"/>
        <v>61000</v>
      </c>
      <c r="AP50" s="481">
        <f t="shared" si="76"/>
        <v>135000</v>
      </c>
      <c r="AQ50" s="481">
        <f t="shared" si="76"/>
        <v>239501.14193548387</v>
      </c>
      <c r="AR50" s="481">
        <f t="shared" si="76"/>
        <v>232000</v>
      </c>
      <c r="AS50" s="481">
        <f t="shared" si="76"/>
        <v>105000</v>
      </c>
      <c r="AT50" s="481">
        <f t="shared" si="73"/>
        <v>0</v>
      </c>
      <c r="AU50" s="481">
        <f t="shared" si="73"/>
        <v>0</v>
      </c>
      <c r="AV50" s="481">
        <f t="shared" ref="AV50:BB50" si="77">SUM(AV46,AV37:AV43,AV28:AV34,AV19:AV25,AV10:AV16,AV6:AV7)</f>
        <v>21700</v>
      </c>
      <c r="AW50" s="481">
        <f t="shared" si="77"/>
        <v>108500</v>
      </c>
      <c r="AX50" s="481">
        <f t="shared" si="77"/>
        <v>62000</v>
      </c>
      <c r="AY50" s="481">
        <f t="shared" si="77"/>
        <v>11457.93199999991</v>
      </c>
      <c r="AZ50" s="481">
        <f t="shared" si="77"/>
        <v>22438.006451612699</v>
      </c>
      <c r="BA50" s="481">
        <f t="shared" si="77"/>
        <v>77490.78000000029</v>
      </c>
      <c r="BB50" s="481">
        <f t="shared" si="77"/>
        <v>77490.78000000029</v>
      </c>
      <c r="BC50" s="481">
        <f>SUM(BC46,BC37:BC43,BC28:BC34,BC19:BC25,BC10:BC16,BC6:BC7)</f>
        <v>111199.99999999994</v>
      </c>
      <c r="BD50" s="481">
        <f t="shared" ref="BD50:BE50" si="78">SUM(BD46,BD37:BD43,BD28:BD34,BD19:BD25,BD10:BD16,BD6:BD7)</f>
        <v>0</v>
      </c>
      <c r="BE50" s="481">
        <f t="shared" si="78"/>
        <v>418500</v>
      </c>
    </row>
    <row r="51" spans="1:161" s="378" customFormat="1" ht="16.5" thickTop="1">
      <c r="BX51" s="493"/>
      <c r="BY51" s="493"/>
      <c r="BZ51" s="493"/>
      <c r="CA51" s="493"/>
      <c r="CB51" s="493"/>
      <c r="CC51" s="493"/>
      <c r="CD51" s="493"/>
      <c r="CE51" s="493"/>
      <c r="CF51" s="493"/>
      <c r="CG51" s="493"/>
      <c r="CH51" s="493"/>
      <c r="CI51" s="493"/>
      <c r="CJ51" s="493"/>
      <c r="CK51" s="493"/>
      <c r="CL51" s="493"/>
      <c r="CM51" s="493"/>
      <c r="CN51" s="493"/>
      <c r="CO51" s="493"/>
      <c r="CP51" s="493"/>
      <c r="CQ51" s="493"/>
      <c r="CR51" s="493"/>
      <c r="CS51" s="493"/>
      <c r="CT51" s="493"/>
      <c r="CU51" s="493"/>
      <c r="CV51" s="493"/>
      <c r="CW51" s="493"/>
      <c r="CX51" s="493"/>
      <c r="CY51" s="493"/>
      <c r="CZ51" s="493"/>
      <c r="DA51" s="493"/>
      <c r="DB51" s="493"/>
      <c r="DC51" s="493"/>
      <c r="DD51" s="493"/>
      <c r="DE51" s="493"/>
      <c r="DF51" s="493"/>
      <c r="DG51" s="493"/>
      <c r="DH51" s="493"/>
      <c r="DI51" s="493"/>
      <c r="DJ51" s="493"/>
      <c r="DK51" s="493"/>
      <c r="DL51" s="493"/>
      <c r="DM51" s="493"/>
      <c r="DN51" s="493"/>
      <c r="DO51" s="493"/>
      <c r="DP51" s="493"/>
      <c r="DQ51" s="493"/>
      <c r="DR51" s="493"/>
      <c r="DS51" s="493"/>
      <c r="DT51" s="493"/>
      <c r="DU51" s="493"/>
      <c r="DV51" s="493"/>
      <c r="DW51" s="493"/>
      <c r="DX51" s="493"/>
      <c r="DY51" s="493"/>
      <c r="DZ51" s="493"/>
      <c r="EA51" s="493"/>
      <c r="EB51" s="493"/>
      <c r="EC51" s="493"/>
      <c r="ED51" s="493"/>
      <c r="EE51" s="493"/>
      <c r="EF51" s="493"/>
      <c r="EG51" s="493"/>
      <c r="EH51" s="493"/>
      <c r="EI51" s="493"/>
      <c r="EJ51" s="493"/>
      <c r="EK51" s="493"/>
      <c r="EL51" s="493"/>
      <c r="EM51" s="493"/>
      <c r="EN51" s="493"/>
      <c r="EO51" s="493"/>
      <c r="EP51" s="493"/>
      <c r="EQ51" s="493"/>
      <c r="ER51" s="493"/>
      <c r="ES51" s="493"/>
      <c r="ET51" s="493"/>
      <c r="EU51" s="493"/>
      <c r="EV51" s="493"/>
      <c r="EW51" s="493"/>
      <c r="EX51" s="493"/>
      <c r="EY51" s="493"/>
      <c r="EZ51" s="493"/>
      <c r="FA51" s="493"/>
      <c r="FB51" s="493"/>
      <c r="FC51" s="493"/>
      <c r="FD51" s="493"/>
      <c r="FE51" s="493"/>
    </row>
    <row r="52" spans="1:161" s="378" customFormat="1">
      <c r="BX52" s="493"/>
      <c r="BY52" s="493"/>
      <c r="BZ52" s="493"/>
      <c r="CA52" s="493"/>
      <c r="CB52" s="493"/>
      <c r="CC52" s="493"/>
      <c r="CD52" s="493"/>
      <c r="CE52" s="493"/>
      <c r="CF52" s="493"/>
      <c r="CG52" s="493"/>
      <c r="CH52" s="493"/>
      <c r="CI52" s="493"/>
      <c r="CJ52" s="493"/>
      <c r="CK52" s="493"/>
      <c r="CL52" s="493"/>
      <c r="CM52" s="493"/>
      <c r="CN52" s="493"/>
      <c r="CO52" s="493"/>
      <c r="CP52" s="493"/>
      <c r="CQ52" s="493"/>
      <c r="CR52" s="493"/>
      <c r="CS52" s="493"/>
      <c r="CT52" s="493"/>
      <c r="CU52" s="493"/>
      <c r="CV52" s="493"/>
      <c r="CW52" s="493"/>
      <c r="CX52" s="493"/>
      <c r="CY52" s="493"/>
      <c r="CZ52" s="493"/>
      <c r="DA52" s="493"/>
      <c r="DB52" s="493"/>
      <c r="DC52" s="493"/>
      <c r="DD52" s="493"/>
      <c r="DE52" s="493"/>
      <c r="DF52" s="493"/>
      <c r="DG52" s="493"/>
      <c r="DH52" s="493"/>
      <c r="DI52" s="493"/>
      <c r="DJ52" s="493"/>
      <c r="DK52" s="493"/>
      <c r="DL52" s="493"/>
      <c r="DM52" s="493"/>
      <c r="DN52" s="493"/>
      <c r="DO52" s="493"/>
      <c r="DP52" s="493"/>
      <c r="DQ52" s="493"/>
      <c r="DR52" s="493"/>
      <c r="DS52" s="493"/>
      <c r="DT52" s="493"/>
      <c r="DU52" s="493"/>
      <c r="DV52" s="493"/>
      <c r="DW52" s="493"/>
      <c r="DX52" s="493"/>
      <c r="DY52" s="493"/>
      <c r="DZ52" s="493"/>
      <c r="EA52" s="493"/>
      <c r="EB52" s="493"/>
      <c r="EC52" s="493"/>
      <c r="ED52" s="493"/>
      <c r="EE52" s="493"/>
      <c r="EF52" s="493"/>
      <c r="EG52" s="493"/>
      <c r="EH52" s="493"/>
      <c r="EI52" s="493"/>
      <c r="EJ52" s="493"/>
      <c r="EK52" s="493"/>
      <c r="EL52" s="493"/>
      <c r="EM52" s="493"/>
      <c r="EN52" s="493"/>
      <c r="EO52" s="493"/>
      <c r="EP52" s="493"/>
      <c r="EQ52" s="493"/>
      <c r="ER52" s="493"/>
      <c r="ES52" s="493"/>
      <c r="ET52" s="493"/>
      <c r="EU52" s="493"/>
      <c r="EV52" s="493"/>
      <c r="EW52" s="493"/>
      <c r="EX52" s="493"/>
      <c r="EY52" s="493"/>
      <c r="EZ52" s="493"/>
      <c r="FA52" s="493"/>
      <c r="FB52" s="493"/>
      <c r="FC52" s="493"/>
      <c r="FD52" s="493"/>
      <c r="FE52" s="493"/>
    </row>
    <row r="53" spans="1:161" s="378" customFormat="1">
      <c r="BX53" s="493"/>
      <c r="BY53" s="493"/>
      <c r="BZ53" s="493"/>
      <c r="CA53" s="493"/>
      <c r="CB53" s="493"/>
      <c r="CC53" s="493"/>
      <c r="CD53" s="493"/>
      <c r="CE53" s="493"/>
      <c r="CF53" s="493"/>
      <c r="CG53" s="493"/>
      <c r="CH53" s="493"/>
      <c r="CI53" s="493"/>
      <c r="CJ53" s="493"/>
      <c r="CK53" s="493"/>
      <c r="CL53" s="493"/>
      <c r="CM53" s="493"/>
      <c r="CN53" s="493"/>
      <c r="CO53" s="493"/>
      <c r="CP53" s="493"/>
      <c r="CQ53" s="493"/>
      <c r="CR53" s="493"/>
      <c r="CS53" s="493"/>
      <c r="CT53" s="493"/>
      <c r="CU53" s="493"/>
      <c r="CV53" s="493"/>
      <c r="CW53" s="493"/>
      <c r="CX53" s="493"/>
      <c r="CY53" s="493"/>
      <c r="CZ53" s="493"/>
      <c r="DA53" s="493"/>
      <c r="DB53" s="493"/>
      <c r="DC53" s="493"/>
      <c r="DD53" s="493"/>
      <c r="DE53" s="493"/>
      <c r="DF53" s="493"/>
      <c r="DG53" s="493"/>
      <c r="DH53" s="493"/>
      <c r="DI53" s="493"/>
      <c r="DJ53" s="493"/>
      <c r="DK53" s="493"/>
      <c r="DL53" s="493"/>
      <c r="DM53" s="493"/>
      <c r="DN53" s="493"/>
      <c r="DO53" s="493"/>
      <c r="DP53" s="493"/>
      <c r="DQ53" s="493"/>
      <c r="DR53" s="493"/>
      <c r="DS53" s="493"/>
      <c r="DT53" s="493"/>
      <c r="DU53" s="493"/>
      <c r="DV53" s="493"/>
      <c r="DW53" s="493"/>
      <c r="DX53" s="493"/>
      <c r="DY53" s="493"/>
      <c r="DZ53" s="493"/>
      <c r="EA53" s="493"/>
      <c r="EB53" s="493"/>
      <c r="EC53" s="493"/>
      <c r="ED53" s="493"/>
      <c r="EE53" s="493"/>
      <c r="EF53" s="493"/>
      <c r="EG53" s="493"/>
      <c r="EH53" s="493"/>
      <c r="EI53" s="493"/>
      <c r="EJ53" s="493"/>
      <c r="EK53" s="493"/>
      <c r="EL53" s="493"/>
      <c r="EM53" s="493"/>
      <c r="EN53" s="493"/>
      <c r="EO53" s="493"/>
      <c r="EP53" s="493"/>
      <c r="EQ53" s="493"/>
      <c r="ER53" s="493"/>
      <c r="ES53" s="493"/>
      <c r="ET53" s="493"/>
      <c r="EU53" s="493"/>
      <c r="EV53" s="493"/>
      <c r="EW53" s="493"/>
      <c r="EX53" s="493"/>
      <c r="EY53" s="493"/>
      <c r="EZ53" s="493"/>
      <c r="FA53" s="493"/>
      <c r="FB53" s="493"/>
      <c r="FC53" s="493"/>
      <c r="FD53" s="493"/>
      <c r="FE53" s="493"/>
    </row>
    <row r="54" spans="1:161" s="378" customFormat="1">
      <c r="BX54" s="493"/>
      <c r="BY54" s="493"/>
      <c r="BZ54" s="493"/>
      <c r="CA54" s="493"/>
      <c r="CB54" s="493"/>
      <c r="CC54" s="493"/>
      <c r="CD54" s="493"/>
      <c r="CE54" s="493"/>
      <c r="CF54" s="493"/>
      <c r="CG54" s="493"/>
      <c r="CH54" s="493"/>
      <c r="CI54" s="493"/>
      <c r="CJ54" s="493"/>
      <c r="CK54" s="493"/>
      <c r="CL54" s="493"/>
      <c r="CM54" s="493"/>
      <c r="CN54" s="493"/>
      <c r="CO54" s="493"/>
      <c r="CP54" s="493"/>
      <c r="CQ54" s="493"/>
      <c r="CR54" s="493"/>
      <c r="CS54" s="493"/>
      <c r="CT54" s="493"/>
      <c r="CU54" s="493"/>
      <c r="CV54" s="493"/>
      <c r="CW54" s="493"/>
      <c r="CX54" s="493"/>
      <c r="CY54" s="493"/>
      <c r="CZ54" s="493"/>
      <c r="DA54" s="493"/>
      <c r="DB54" s="493"/>
      <c r="DC54" s="493"/>
      <c r="DD54" s="493"/>
      <c r="DE54" s="493"/>
      <c r="DF54" s="493"/>
      <c r="DG54" s="493"/>
      <c r="DH54" s="493"/>
      <c r="DI54" s="493"/>
      <c r="DJ54" s="493"/>
      <c r="DK54" s="493"/>
      <c r="DL54" s="493"/>
      <c r="DM54" s="493"/>
      <c r="DN54" s="493"/>
      <c r="DO54" s="493"/>
      <c r="DP54" s="493"/>
      <c r="DQ54" s="493"/>
      <c r="DR54" s="493"/>
      <c r="DS54" s="493"/>
      <c r="DT54" s="493"/>
      <c r="DU54" s="493"/>
      <c r="DV54" s="493"/>
      <c r="DW54" s="493"/>
      <c r="DX54" s="493"/>
      <c r="DY54" s="493"/>
      <c r="DZ54" s="493"/>
      <c r="EA54" s="493"/>
      <c r="EB54" s="493"/>
      <c r="EC54" s="493"/>
      <c r="ED54" s="493"/>
      <c r="EE54" s="493"/>
      <c r="EF54" s="493"/>
      <c r="EG54" s="493"/>
      <c r="EH54" s="493"/>
      <c r="EI54" s="493"/>
      <c r="EJ54" s="493"/>
      <c r="EK54" s="493"/>
      <c r="EL54" s="493"/>
      <c r="EM54" s="493"/>
      <c r="EN54" s="493"/>
      <c r="EO54" s="493"/>
      <c r="EP54" s="493"/>
      <c r="EQ54" s="493"/>
      <c r="ER54" s="493"/>
      <c r="ES54" s="493"/>
      <c r="ET54" s="493"/>
      <c r="EU54" s="493"/>
      <c r="EV54" s="493"/>
      <c r="EW54" s="493"/>
      <c r="EX54" s="493"/>
      <c r="EY54" s="493"/>
      <c r="EZ54" s="493"/>
      <c r="FA54" s="493"/>
      <c r="FB54" s="493"/>
      <c r="FC54" s="493"/>
      <c r="FD54" s="493"/>
      <c r="FE54" s="493"/>
    </row>
    <row r="55" spans="1:161" s="453" customFormat="1" ht="15"/>
    <row r="56" spans="1:161" s="453" customFormat="1" ht="15"/>
    <row r="57" spans="1:161" s="377" customFormat="1" ht="15">
      <c r="A57" s="453"/>
      <c r="B57" s="453"/>
      <c r="C57" s="453"/>
      <c r="D57" s="453"/>
      <c r="E57" s="453"/>
      <c r="F57" s="453"/>
      <c r="G57" s="453"/>
      <c r="H57" s="453"/>
      <c r="I57" s="453"/>
      <c r="J57" s="453"/>
      <c r="K57" s="453"/>
      <c r="L57" s="453"/>
      <c r="M57" s="453"/>
      <c r="N57" s="453"/>
      <c r="O57" s="453"/>
      <c r="P57" s="453"/>
      <c r="Q57" s="453"/>
      <c r="R57" s="453"/>
      <c r="S57" s="453"/>
      <c r="T57" s="453"/>
      <c r="U57" s="453"/>
      <c r="V57" s="453"/>
      <c r="W57" s="453"/>
      <c r="X57" s="453"/>
      <c r="Y57" s="453"/>
      <c r="Z57" s="453"/>
      <c r="AA57" s="453"/>
      <c r="AB57" s="453"/>
      <c r="AC57" s="453"/>
      <c r="AD57" s="453"/>
      <c r="AE57" s="453"/>
      <c r="AF57" s="453"/>
      <c r="AG57" s="453"/>
      <c r="AH57" s="453"/>
      <c r="AI57" s="453"/>
      <c r="AJ57" s="453"/>
      <c r="AK57" s="453"/>
      <c r="AL57" s="453"/>
      <c r="AM57" s="453"/>
      <c r="AN57" s="453"/>
      <c r="AO57" s="453"/>
      <c r="AP57" s="453"/>
      <c r="AQ57" s="453"/>
      <c r="AR57" s="453"/>
      <c r="AS57" s="453"/>
      <c r="AT57" s="453"/>
      <c r="AU57" s="453"/>
      <c r="AV57" s="453"/>
      <c r="AW57" s="453"/>
      <c r="AX57" s="453"/>
      <c r="AY57" s="453"/>
      <c r="AZ57" s="453"/>
      <c r="BA57" s="453"/>
      <c r="BB57" s="453"/>
      <c r="BC57" s="453"/>
      <c r="BD57" s="453"/>
      <c r="BE57" s="453"/>
      <c r="BF57" s="453"/>
      <c r="BG57" s="453"/>
      <c r="BH57" s="453"/>
      <c r="BI57" s="453"/>
      <c r="BJ57" s="453"/>
      <c r="BK57" s="453"/>
      <c r="BL57" s="453"/>
      <c r="BM57" s="453"/>
      <c r="BN57" s="453"/>
      <c r="BO57" s="453"/>
      <c r="BP57" s="453"/>
      <c r="BQ57" s="453"/>
      <c r="BR57" s="453"/>
      <c r="BS57" s="453"/>
      <c r="BT57" s="453"/>
      <c r="BU57" s="453"/>
    </row>
    <row r="58" spans="1:161" s="377" customFormat="1" ht="15">
      <c r="A58" s="453"/>
      <c r="B58" s="453"/>
      <c r="C58" s="453"/>
      <c r="D58" s="453"/>
      <c r="E58" s="453"/>
      <c r="F58" s="453"/>
      <c r="G58" s="453"/>
      <c r="H58" s="453"/>
      <c r="I58" s="453"/>
      <c r="J58" s="453"/>
      <c r="K58" s="453"/>
      <c r="L58" s="453"/>
      <c r="M58" s="453"/>
      <c r="N58" s="453"/>
      <c r="O58" s="453"/>
      <c r="P58" s="453"/>
      <c r="Q58" s="453"/>
      <c r="R58" s="453"/>
      <c r="S58" s="453"/>
      <c r="T58" s="453"/>
      <c r="U58" s="453"/>
      <c r="V58" s="453"/>
      <c r="W58" s="453"/>
      <c r="X58" s="453"/>
      <c r="Y58" s="453"/>
      <c r="Z58" s="453"/>
      <c r="AA58" s="453"/>
      <c r="AB58" s="453"/>
      <c r="AC58" s="453"/>
      <c r="AD58" s="453"/>
      <c r="AE58" s="453"/>
      <c r="AF58" s="453"/>
      <c r="AG58" s="453"/>
      <c r="AH58" s="453"/>
      <c r="AI58" s="453"/>
      <c r="AJ58" s="453"/>
      <c r="AK58" s="453"/>
      <c r="AL58" s="453"/>
      <c r="AM58" s="453"/>
      <c r="AN58" s="453"/>
      <c r="AO58" s="453"/>
      <c r="AP58" s="453"/>
      <c r="AQ58" s="453"/>
      <c r="AR58" s="453"/>
      <c r="AS58" s="453"/>
      <c r="AT58" s="453"/>
      <c r="AU58" s="453"/>
      <c r="AV58" s="453"/>
      <c r="AW58" s="453"/>
      <c r="AX58" s="453"/>
      <c r="AY58" s="453"/>
      <c r="AZ58" s="453"/>
      <c r="BA58" s="453"/>
      <c r="BB58" s="453"/>
      <c r="BC58" s="453"/>
      <c r="BD58" s="453"/>
      <c r="BE58" s="453"/>
      <c r="BF58" s="453"/>
      <c r="BG58" s="453"/>
      <c r="BH58" s="453"/>
      <c r="BI58" s="453"/>
      <c r="BJ58" s="453"/>
      <c r="BK58" s="453"/>
      <c r="BL58" s="453"/>
      <c r="BM58" s="453"/>
      <c r="BN58" s="453"/>
      <c r="BO58" s="453"/>
      <c r="BP58" s="453"/>
      <c r="BQ58" s="453"/>
      <c r="BR58" s="453"/>
      <c r="BS58" s="453"/>
      <c r="BT58" s="453"/>
      <c r="BU58" s="453"/>
    </row>
    <row r="59" spans="1:161" ht="18.75" customHeight="1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D59"/>
    </row>
    <row r="60" spans="1:161" ht="18.75" customHeight="1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D60"/>
    </row>
    <row r="61" spans="1:161" ht="18.75" customHeight="1">
      <c r="B61" s="482" t="s">
        <v>78</v>
      </c>
      <c r="E61" s="483"/>
      <c r="AT61" s="491"/>
      <c r="AV61" s="377"/>
      <c r="AW61" s="377"/>
      <c r="AX61" s="377"/>
      <c r="AY61" s="377"/>
      <c r="AZ61" s="377"/>
      <c r="BD61" s="377"/>
    </row>
    <row r="62" spans="1:161" ht="18.75" customHeight="1">
      <c r="B62" s="482" t="s">
        <v>78</v>
      </c>
      <c r="E62" s="483"/>
      <c r="AT62" s="491"/>
      <c r="AV62" s="377"/>
      <c r="AW62" s="377"/>
      <c r="AX62" s="377"/>
      <c r="AY62" s="377"/>
      <c r="AZ62" s="377"/>
      <c r="BD62" s="377"/>
    </row>
    <row r="63" spans="1:161" ht="18.75" customHeight="1">
      <c r="B63" s="482" t="s">
        <v>78</v>
      </c>
      <c r="E63" s="483"/>
      <c r="AT63" s="491"/>
      <c r="AV63" s="377"/>
      <c r="AW63" s="377"/>
      <c r="AX63" s="377"/>
      <c r="AY63" s="377"/>
      <c r="AZ63" s="377"/>
      <c r="BD63" s="377"/>
    </row>
    <row r="64" spans="1:161" ht="18.75" customHeight="1">
      <c r="B64" s="482" t="s">
        <v>78</v>
      </c>
      <c r="E64" s="483"/>
      <c r="AT64" s="491"/>
      <c r="AV64" s="377"/>
      <c r="AW64" s="377"/>
      <c r="AX64" s="377"/>
      <c r="AY64" s="377"/>
      <c r="AZ64" s="377"/>
      <c r="BD64" s="377"/>
    </row>
    <row r="65" spans="2:56" ht="18.75" customHeight="1">
      <c r="B65" s="482" t="s">
        <v>78</v>
      </c>
      <c r="E65" s="483"/>
      <c r="AT65" s="491"/>
      <c r="AV65" s="377"/>
      <c r="AW65" s="377"/>
      <c r="AX65" s="377"/>
      <c r="AY65" s="377"/>
      <c r="AZ65" s="377"/>
      <c r="BD65" s="377"/>
    </row>
    <row r="66" spans="2:56" ht="18.75" customHeight="1">
      <c r="B66" s="482" t="s">
        <v>78</v>
      </c>
      <c r="E66" s="483"/>
      <c r="AT66" s="491"/>
      <c r="AV66" s="377"/>
      <c r="AW66" s="377"/>
      <c r="AX66" s="377"/>
      <c r="AY66" s="377"/>
      <c r="AZ66" s="377"/>
      <c r="BD66" s="377"/>
    </row>
    <row r="67" spans="2:56" ht="18.75" customHeight="1">
      <c r="B67" s="482" t="s">
        <v>78</v>
      </c>
      <c r="E67" s="483"/>
      <c r="AT67" s="491"/>
      <c r="AV67" s="377"/>
      <c r="AW67" s="377"/>
      <c r="AX67" s="377"/>
      <c r="AY67" s="377"/>
      <c r="AZ67" s="377"/>
      <c r="BD67" s="377"/>
    </row>
    <row r="68" spans="2:56" ht="18.75" customHeight="1">
      <c r="B68" s="482" t="s">
        <v>78</v>
      </c>
      <c r="E68" s="483"/>
      <c r="AT68" s="491"/>
      <c r="AV68" s="377"/>
      <c r="AW68" s="377"/>
      <c r="AX68" s="377"/>
      <c r="AY68" s="377"/>
      <c r="AZ68" s="377"/>
      <c r="BD68" s="377"/>
    </row>
    <row r="69" spans="2:56" ht="18.75" customHeight="1">
      <c r="B69" s="482" t="s">
        <v>78</v>
      </c>
      <c r="E69" s="483"/>
      <c r="AT69" s="491"/>
      <c r="AV69" s="377"/>
      <c r="AW69" s="377"/>
      <c r="AX69" s="377"/>
      <c r="AY69" s="377"/>
      <c r="AZ69" s="377"/>
      <c r="BD69" s="377"/>
    </row>
    <row r="70" spans="2:56" ht="18.75" customHeight="1">
      <c r="B70" s="482" t="s">
        <v>78</v>
      </c>
      <c r="E70" s="483"/>
      <c r="AT70" s="491"/>
      <c r="AV70" s="377"/>
      <c r="AW70" s="377"/>
      <c r="AX70" s="377"/>
      <c r="AY70" s="377"/>
      <c r="AZ70" s="377"/>
      <c r="BD70" s="377"/>
    </row>
    <row r="71" spans="2:56" ht="18.75" customHeight="1">
      <c r="B71" s="482" t="s">
        <v>78</v>
      </c>
      <c r="E71" s="483"/>
      <c r="AT71" s="491"/>
      <c r="AV71" s="377"/>
      <c r="AW71" s="377"/>
      <c r="AX71" s="377"/>
      <c r="AY71" s="377"/>
      <c r="AZ71" s="377"/>
      <c r="BD71" s="377"/>
    </row>
    <row r="72" spans="2:56" ht="18.75" customHeight="1">
      <c r="B72" s="482" t="s">
        <v>78</v>
      </c>
      <c r="E72" s="483"/>
      <c r="AT72" s="491"/>
      <c r="AV72" s="377"/>
      <c r="AW72" s="377"/>
      <c r="AX72" s="377"/>
      <c r="AY72" s="377"/>
      <c r="AZ72" s="377"/>
      <c r="BD72" s="377"/>
    </row>
    <row r="73" spans="2:56" ht="18.75" customHeight="1">
      <c r="B73" s="482" t="s">
        <v>78</v>
      </c>
      <c r="E73" s="483"/>
      <c r="AT73" s="491"/>
      <c r="AV73" s="377"/>
      <c r="AW73" s="377"/>
      <c r="AX73" s="377"/>
      <c r="AY73" s="377"/>
      <c r="AZ73" s="377"/>
      <c r="BD73" s="377"/>
    </row>
    <row r="74" spans="2:56" ht="18.75" customHeight="1">
      <c r="B74" s="482" t="s">
        <v>78</v>
      </c>
      <c r="E74" s="483"/>
      <c r="AT74" s="491"/>
      <c r="AV74" s="377"/>
      <c r="AW74" s="377"/>
      <c r="AX74" s="377"/>
      <c r="AY74" s="377"/>
      <c r="AZ74" s="377"/>
      <c r="BD74" s="377"/>
    </row>
    <row r="75" spans="2:56" ht="18.75" customHeight="1">
      <c r="B75" s="482" t="s">
        <v>78</v>
      </c>
      <c r="E75" s="483"/>
      <c r="AT75" s="491"/>
      <c r="AV75" s="377"/>
      <c r="AW75" s="377"/>
      <c r="AX75" s="377"/>
      <c r="AY75" s="377"/>
      <c r="AZ75" s="377"/>
      <c r="BD75" s="377"/>
    </row>
    <row r="76" spans="2:56" ht="18.75" customHeight="1">
      <c r="B76" s="482" t="s">
        <v>78</v>
      </c>
      <c r="E76" s="483"/>
      <c r="AT76" s="491"/>
      <c r="AV76" s="377"/>
      <c r="AW76" s="377"/>
      <c r="AX76" s="377"/>
      <c r="AY76" s="377"/>
      <c r="AZ76" s="377"/>
      <c r="BD76" s="377"/>
    </row>
    <row r="77" spans="2:56" ht="18.75" customHeight="1">
      <c r="B77" s="482" t="s">
        <v>78</v>
      </c>
      <c r="E77" s="483"/>
      <c r="AT77" s="491"/>
      <c r="AV77" s="377"/>
      <c r="AW77" s="377"/>
      <c r="AX77" s="377"/>
      <c r="AY77" s="377"/>
      <c r="AZ77" s="377"/>
      <c r="BD77" s="377"/>
    </row>
    <row r="78" spans="2:56" ht="18.75" customHeight="1">
      <c r="B78" s="482" t="s">
        <v>78</v>
      </c>
      <c r="E78" s="483"/>
      <c r="AT78" s="491"/>
      <c r="AV78" s="377"/>
      <c r="AW78" s="377"/>
      <c r="AX78" s="377"/>
      <c r="AY78" s="377"/>
      <c r="AZ78" s="377"/>
      <c r="BD78" s="377"/>
    </row>
    <row r="79" spans="2:56" ht="18.75" customHeight="1">
      <c r="B79" s="482" t="s">
        <v>79</v>
      </c>
      <c r="E79" s="483"/>
      <c r="AT79" s="491"/>
      <c r="AV79" s="377"/>
      <c r="AW79" s="377"/>
      <c r="AX79" s="377"/>
      <c r="AY79" s="377"/>
      <c r="AZ79" s="377"/>
      <c r="BD79" s="377"/>
    </row>
    <row r="80" spans="2:56" ht="18.75" customHeight="1">
      <c r="E80" s="483"/>
      <c r="AT80" s="491"/>
      <c r="AV80" s="377"/>
      <c r="AW80" s="377"/>
      <c r="AX80" s="377"/>
      <c r="AY80" s="377"/>
      <c r="AZ80" s="377"/>
      <c r="BD80" s="377"/>
    </row>
    <row r="81" spans="1:73" ht="18.75" customHeight="1">
      <c r="E81" s="483"/>
      <c r="AT81" s="491"/>
      <c r="AW81" s="377"/>
      <c r="AX81" s="377"/>
      <c r="AY81" s="377"/>
      <c r="AZ81" s="377"/>
      <c r="BD81" s="377"/>
    </row>
    <row r="82" spans="1:73" ht="18.75" customHeight="1">
      <c r="AT82" s="491"/>
    </row>
    <row r="83" spans="1:73" ht="18.75" customHeight="1">
      <c r="AT83" s="491"/>
    </row>
    <row r="84" spans="1:73" s="456" customFormat="1">
      <c r="A84" s="457"/>
      <c r="B84" s="377"/>
      <c r="C84" s="377"/>
      <c r="D84" s="378"/>
      <c r="E84" s="378"/>
      <c r="F84" s="378"/>
      <c r="G84" s="378"/>
      <c r="H84" s="378"/>
      <c r="I84" s="378"/>
      <c r="J84" s="378"/>
      <c r="K84" s="378"/>
      <c r="L84" s="378"/>
      <c r="M84" s="378"/>
      <c r="N84" s="378"/>
      <c r="O84" s="378"/>
      <c r="P84" s="378"/>
      <c r="Q84" s="378"/>
      <c r="R84" s="378"/>
      <c r="S84" s="378"/>
      <c r="T84" s="378"/>
      <c r="U84" s="378"/>
      <c r="V84" s="378"/>
      <c r="W84" s="378"/>
      <c r="X84" s="378"/>
      <c r="Y84" s="378"/>
      <c r="Z84" s="378"/>
      <c r="AA84" s="378"/>
      <c r="AB84" s="378"/>
      <c r="AC84" s="378"/>
      <c r="AD84" s="378"/>
      <c r="AE84" s="378"/>
      <c r="AF84" s="378"/>
      <c r="AG84" s="378"/>
      <c r="AH84" s="378"/>
      <c r="AI84" s="378"/>
      <c r="AJ84" s="378"/>
      <c r="AK84" s="378"/>
      <c r="AL84" s="378"/>
      <c r="AM84" s="378"/>
      <c r="AN84" s="378"/>
      <c r="AO84" s="378"/>
      <c r="AP84" s="378"/>
      <c r="AQ84" s="378"/>
      <c r="AR84" s="378"/>
      <c r="AS84" s="378"/>
      <c r="AT84" s="491"/>
      <c r="AU84" s="378"/>
      <c r="AV84" s="378"/>
      <c r="AW84" s="453"/>
      <c r="AX84" s="453"/>
      <c r="AY84" s="453"/>
      <c r="AZ84" s="453"/>
      <c r="BA84" s="495"/>
      <c r="BB84" s="495"/>
      <c r="BC84" s="495"/>
      <c r="BD84" s="453"/>
      <c r="BE84" s="495"/>
      <c r="BF84" s="495"/>
      <c r="BG84" s="495"/>
      <c r="BH84" s="495"/>
      <c r="BI84" s="495"/>
      <c r="BJ84" s="495"/>
      <c r="BK84" s="495"/>
      <c r="BL84" s="495"/>
      <c r="BM84" s="495"/>
      <c r="BN84" s="495"/>
      <c r="BO84" s="495"/>
      <c r="BP84" s="495"/>
      <c r="BQ84" s="495"/>
      <c r="BR84" s="495"/>
      <c r="BS84" s="495"/>
      <c r="BT84" s="495"/>
      <c r="BU84" s="495"/>
    </row>
    <row r="85" spans="1:73" s="456" customFormat="1">
      <c r="A85" s="457"/>
      <c r="B85" s="377"/>
      <c r="C85" s="377"/>
      <c r="D85" s="378"/>
      <c r="E85" s="378"/>
      <c r="F85" s="378"/>
      <c r="G85" s="378"/>
      <c r="H85" s="378"/>
      <c r="I85" s="378"/>
      <c r="J85" s="378"/>
      <c r="K85" s="378"/>
      <c r="L85" s="378"/>
      <c r="M85" s="378"/>
      <c r="N85" s="378"/>
      <c r="O85" s="378"/>
      <c r="P85" s="378"/>
      <c r="Q85" s="378"/>
      <c r="R85" s="378"/>
      <c r="S85" s="378"/>
      <c r="T85" s="378"/>
      <c r="U85" s="378"/>
      <c r="V85" s="378"/>
      <c r="W85" s="378"/>
      <c r="X85" s="378"/>
      <c r="Y85" s="378"/>
      <c r="Z85" s="378"/>
      <c r="AA85" s="378"/>
      <c r="AB85" s="378"/>
      <c r="AC85" s="378"/>
      <c r="AD85" s="378"/>
      <c r="AE85" s="378"/>
      <c r="AF85" s="378"/>
      <c r="AG85" s="378"/>
      <c r="AH85" s="378"/>
      <c r="AI85" s="378"/>
      <c r="AJ85" s="378"/>
      <c r="AK85" s="378"/>
      <c r="AL85" s="378"/>
      <c r="AM85" s="378"/>
      <c r="AN85" s="378"/>
      <c r="AO85" s="378"/>
      <c r="AP85" s="378"/>
      <c r="AQ85" s="378"/>
      <c r="AR85" s="378"/>
      <c r="AS85" s="378"/>
      <c r="AT85" s="491"/>
      <c r="AU85" s="378"/>
      <c r="AV85" s="378"/>
      <c r="AW85" s="453"/>
      <c r="AX85" s="453"/>
      <c r="AY85" s="453"/>
      <c r="AZ85" s="453"/>
      <c r="BA85" s="495"/>
      <c r="BB85" s="495"/>
      <c r="BC85" s="495"/>
      <c r="BD85" s="453"/>
      <c r="BE85" s="495"/>
      <c r="BF85" s="495"/>
      <c r="BG85" s="495"/>
      <c r="BH85" s="495"/>
      <c r="BI85" s="495"/>
      <c r="BJ85" s="495"/>
      <c r="BK85" s="495"/>
      <c r="BL85" s="495"/>
      <c r="BM85" s="495"/>
      <c r="BN85" s="495"/>
      <c r="BO85" s="495"/>
      <c r="BP85" s="495"/>
      <c r="BQ85" s="495"/>
      <c r="BR85" s="495"/>
      <c r="BS85" s="495"/>
      <c r="BT85" s="495"/>
      <c r="BU85" s="495"/>
    </row>
    <row r="86" spans="1:73">
      <c r="AT86" s="491"/>
    </row>
    <row r="87" spans="1:73">
      <c r="AT87" s="491"/>
    </row>
    <row r="88" spans="1:73">
      <c r="AT88" s="491"/>
    </row>
    <row r="89" spans="1:73">
      <c r="AT89" s="491"/>
    </row>
    <row r="90" spans="1:73">
      <c r="AT90" s="491"/>
    </row>
    <row r="91" spans="1:73">
      <c r="AT91" s="491"/>
    </row>
    <row r="92" spans="1:73">
      <c r="AT92" s="491"/>
    </row>
    <row r="93" spans="1:73">
      <c r="AT93" s="491"/>
    </row>
    <row r="94" spans="1:73">
      <c r="AT94" s="491"/>
    </row>
    <row r="95" spans="1:73" hidden="1">
      <c r="AT95" s="491"/>
    </row>
    <row r="96" spans="1:73" hidden="1">
      <c r="AT96" s="491"/>
    </row>
    <row r="97" spans="46:56" hidden="1">
      <c r="AT97" s="491"/>
      <c r="AW97" s="377"/>
      <c r="AX97" s="377"/>
      <c r="AY97" s="377"/>
      <c r="AZ97" s="377"/>
      <c r="BD97" s="377"/>
    </row>
    <row r="98" spans="46:56" hidden="1">
      <c r="AT98" s="491"/>
      <c r="AW98" s="377"/>
      <c r="AX98" s="377"/>
      <c r="AY98" s="377"/>
      <c r="AZ98" s="377"/>
      <c r="BD98" s="377"/>
    </row>
    <row r="99" spans="46:56" hidden="1">
      <c r="AT99" s="491"/>
      <c r="AW99" s="377"/>
      <c r="AX99" s="377"/>
      <c r="AY99" s="377"/>
      <c r="AZ99" s="377"/>
      <c r="BD99" s="377"/>
    </row>
    <row r="100" spans="46:56" hidden="1">
      <c r="AT100" s="491"/>
      <c r="AW100" s="377"/>
      <c r="AX100" s="377"/>
      <c r="AY100" s="377"/>
      <c r="AZ100" s="377"/>
      <c r="BD100" s="377"/>
    </row>
    <row r="101" spans="46:56" hidden="1">
      <c r="AT101" s="491"/>
      <c r="AW101" s="377"/>
      <c r="AX101" s="377"/>
      <c r="AY101" s="377"/>
      <c r="AZ101" s="377"/>
      <c r="BD101" s="377"/>
    </row>
    <row r="102" spans="46:56" hidden="1">
      <c r="AT102" s="491"/>
      <c r="AW102" s="377"/>
      <c r="AX102" s="377"/>
      <c r="AY102" s="377"/>
      <c r="AZ102" s="377"/>
      <c r="BD102" s="377"/>
    </row>
    <row r="103" spans="46:56">
      <c r="AT103" s="491"/>
      <c r="AW103" s="377"/>
      <c r="AX103" s="377"/>
      <c r="AY103" s="377"/>
      <c r="AZ103" s="377"/>
      <c r="BD103" s="377"/>
    </row>
    <row r="104" spans="46:56">
      <c r="AT104" s="491"/>
      <c r="AW104" s="377"/>
      <c r="AX104" s="377"/>
      <c r="AY104" s="377"/>
      <c r="AZ104" s="377"/>
      <c r="BD104" s="377"/>
    </row>
    <row r="105" spans="46:56">
      <c r="AW105" s="377"/>
      <c r="AX105" s="377"/>
      <c r="AY105" s="377"/>
      <c r="AZ105" s="377"/>
      <c r="BD105" s="377"/>
    </row>
    <row r="106" spans="46:56">
      <c r="AW106" s="377"/>
      <c r="AX106" s="377"/>
      <c r="AY106" s="377"/>
      <c r="AZ106" s="377"/>
      <c r="BD106" s="377"/>
    </row>
    <row r="107" spans="46:56">
      <c r="AW107" s="377"/>
      <c r="AX107" s="377"/>
      <c r="AY107" s="377"/>
      <c r="AZ107" s="377"/>
      <c r="BD107" s="377"/>
    </row>
    <row r="108" spans="46:56" hidden="1">
      <c r="AW108" s="377"/>
      <c r="AX108" s="377"/>
      <c r="AY108" s="377"/>
      <c r="AZ108" s="377"/>
      <c r="BD108" s="377"/>
    </row>
    <row r="109" spans="46:56">
      <c r="AW109" s="377"/>
      <c r="AX109" s="377"/>
      <c r="AY109" s="377"/>
      <c r="AZ109" s="377"/>
      <c r="BD109" s="377"/>
    </row>
    <row r="110" spans="46:56">
      <c r="AW110" s="377"/>
      <c r="AX110" s="377"/>
      <c r="AY110" s="377"/>
      <c r="AZ110" s="377"/>
      <c r="BD110" s="377"/>
    </row>
    <row r="111" spans="46:56">
      <c r="AW111" s="377"/>
      <c r="AX111" s="377"/>
      <c r="AY111" s="377"/>
      <c r="AZ111" s="377"/>
      <c r="BD111" s="377"/>
    </row>
    <row r="112" spans="46:56">
      <c r="AW112" s="377"/>
      <c r="AX112" s="377"/>
      <c r="AY112" s="377"/>
      <c r="AZ112" s="377"/>
      <c r="BD112" s="377"/>
    </row>
    <row r="113" spans="46:56">
      <c r="AW113" s="377"/>
      <c r="AX113" s="377"/>
      <c r="AY113" s="377"/>
      <c r="AZ113" s="377"/>
      <c r="BD113" s="377"/>
    </row>
    <row r="114" spans="46:56">
      <c r="AW114" s="377"/>
      <c r="AX114" s="377"/>
      <c r="AY114" s="377"/>
      <c r="AZ114" s="377"/>
      <c r="BD114" s="377"/>
    </row>
    <row r="115" spans="46:56">
      <c r="AW115" s="377"/>
      <c r="AX115" s="377"/>
      <c r="AY115" s="377"/>
      <c r="AZ115" s="377"/>
      <c r="BD115" s="377"/>
    </row>
    <row r="116" spans="46:56">
      <c r="AW116" s="377"/>
      <c r="AX116" s="377"/>
      <c r="AY116" s="377"/>
      <c r="AZ116" s="377"/>
      <c r="BD116" s="377"/>
    </row>
    <row r="117" spans="46:56">
      <c r="AW117" s="377"/>
      <c r="AX117" s="377"/>
      <c r="AY117" s="377"/>
      <c r="AZ117" s="377"/>
      <c r="BD117" s="377"/>
    </row>
    <row r="118" spans="46:56">
      <c r="AW118" s="377"/>
      <c r="AX118" s="377"/>
      <c r="AY118" s="377"/>
      <c r="AZ118" s="377"/>
      <c r="BD118" s="377"/>
    </row>
    <row r="119" spans="46:56">
      <c r="AW119" s="377"/>
      <c r="AX119" s="377"/>
      <c r="AY119" s="377"/>
      <c r="AZ119" s="377"/>
      <c r="BD119" s="377"/>
    </row>
    <row r="120" spans="46:56">
      <c r="AW120" s="377"/>
      <c r="AX120" s="377"/>
      <c r="AY120" s="377"/>
      <c r="AZ120" s="377"/>
      <c r="BD120" s="377"/>
    </row>
    <row r="121" spans="46:56">
      <c r="AW121" s="377"/>
      <c r="AX121" s="377"/>
      <c r="AY121" s="377"/>
      <c r="AZ121" s="377"/>
      <c r="BD121" s="377"/>
    </row>
    <row r="122" spans="46:56">
      <c r="AW122" s="377"/>
      <c r="AX122" s="377"/>
      <c r="AY122" s="377"/>
      <c r="AZ122" s="377"/>
      <c r="BD122" s="377"/>
    </row>
    <row r="123" spans="46:56">
      <c r="AW123" s="377"/>
      <c r="AX123" s="377"/>
      <c r="AY123" s="377"/>
      <c r="AZ123" s="377"/>
      <c r="BD123" s="377"/>
    </row>
    <row r="124" spans="46:56">
      <c r="AW124" s="377"/>
      <c r="AX124" s="377"/>
      <c r="AY124" s="377"/>
      <c r="AZ124" s="377"/>
      <c r="BD124" s="377"/>
    </row>
    <row r="125" spans="46:56">
      <c r="AT125" s="494"/>
      <c r="AW125" s="377"/>
      <c r="AX125" s="377"/>
      <c r="AY125" s="377"/>
      <c r="AZ125" s="377"/>
      <c r="BD125" s="377"/>
    </row>
    <row r="126" spans="46:56">
      <c r="AW126" s="377"/>
      <c r="AX126" s="377"/>
      <c r="AY126" s="377"/>
      <c r="AZ126" s="377"/>
      <c r="BD126" s="377"/>
    </row>
    <row r="127" spans="46:56">
      <c r="AT127" s="494"/>
      <c r="AW127" s="377"/>
      <c r="AX127" s="377"/>
      <c r="AY127" s="377"/>
      <c r="AZ127" s="377"/>
      <c r="BD127" s="377"/>
    </row>
    <row r="128" spans="46:56">
      <c r="AW128" s="377"/>
      <c r="AX128" s="377"/>
      <c r="AY128" s="377"/>
      <c r="AZ128" s="377"/>
      <c r="BD128" s="377"/>
    </row>
    <row r="129" spans="49:56">
      <c r="AW129" s="377"/>
      <c r="AX129" s="377"/>
      <c r="AY129" s="377"/>
      <c r="AZ129" s="377"/>
      <c r="BD129" s="377"/>
    </row>
    <row r="130" spans="49:56">
      <c r="AW130" s="377"/>
      <c r="AX130" s="377"/>
      <c r="AY130" s="377"/>
      <c r="AZ130" s="377"/>
      <c r="BD130" s="377"/>
    </row>
    <row r="131" spans="49:56">
      <c r="AW131" s="377"/>
      <c r="AX131" s="377"/>
      <c r="AY131" s="377"/>
      <c r="AZ131" s="377"/>
      <c r="BD131" s="377"/>
    </row>
    <row r="132" spans="49:56">
      <c r="AW132" s="377"/>
      <c r="AX132" s="377"/>
      <c r="AY132" s="377"/>
      <c r="AZ132" s="377"/>
      <c r="BD132" s="377"/>
    </row>
    <row r="133" spans="49:56">
      <c r="AW133" s="377"/>
      <c r="AX133" s="377"/>
      <c r="AY133" s="377"/>
      <c r="AZ133" s="377"/>
      <c r="BD133" s="377"/>
    </row>
    <row r="134" spans="49:56">
      <c r="AW134" s="377"/>
      <c r="AX134" s="377"/>
      <c r="AY134" s="377"/>
      <c r="AZ134" s="377"/>
      <c r="BD134" s="377"/>
    </row>
    <row r="135" spans="49:56">
      <c r="AW135" s="377"/>
      <c r="AX135" s="377"/>
      <c r="AY135" s="377"/>
      <c r="AZ135" s="377"/>
      <c r="BD135" s="377"/>
    </row>
    <row r="136" spans="49:56">
      <c r="AW136" s="377"/>
      <c r="AX136" s="377"/>
      <c r="AY136" s="377"/>
      <c r="AZ136" s="377"/>
      <c r="BD136" s="377"/>
    </row>
    <row r="137" spans="49:56">
      <c r="AW137" s="377"/>
      <c r="AX137" s="377"/>
      <c r="AY137" s="377"/>
      <c r="AZ137" s="377"/>
      <c r="BD137" s="377"/>
    </row>
    <row r="138" spans="49:56">
      <c r="AW138" s="377"/>
      <c r="AX138" s="377"/>
      <c r="AY138" s="377"/>
      <c r="AZ138" s="377"/>
      <c r="BD138" s="377"/>
    </row>
    <row r="139" spans="49:56">
      <c r="AW139" s="377"/>
      <c r="AX139" s="377"/>
      <c r="AY139" s="377"/>
      <c r="AZ139" s="377"/>
      <c r="BD139" s="377"/>
    </row>
    <row r="140" spans="49:56">
      <c r="AW140" s="377"/>
      <c r="AX140" s="377"/>
      <c r="AY140" s="377"/>
      <c r="AZ140" s="377"/>
      <c r="BD140" s="377"/>
    </row>
    <row r="141" spans="49:56">
      <c r="AW141" s="377"/>
      <c r="AX141" s="377"/>
      <c r="AY141" s="377"/>
      <c r="AZ141" s="377"/>
      <c r="BD141" s="377"/>
    </row>
    <row r="142" spans="49:56">
      <c r="AW142" s="377"/>
      <c r="AX142" s="377"/>
      <c r="AY142" s="377"/>
      <c r="AZ142" s="377"/>
      <c r="BD142" s="377"/>
    </row>
    <row r="143" spans="49:56">
      <c r="AW143" s="377"/>
      <c r="AX143" s="377"/>
      <c r="AY143" s="377"/>
      <c r="AZ143" s="377"/>
      <c r="BD143" s="377"/>
    </row>
    <row r="144" spans="49:56">
      <c r="AW144" s="377"/>
      <c r="AX144" s="377"/>
      <c r="AY144" s="377"/>
      <c r="AZ144" s="377"/>
      <c r="BD144" s="377"/>
    </row>
    <row r="145" spans="49:56">
      <c r="AW145" s="377"/>
      <c r="AX145" s="377"/>
      <c r="AY145" s="377"/>
      <c r="AZ145" s="377"/>
      <c r="BD145" s="377"/>
    </row>
    <row r="146" spans="49:56">
      <c r="AW146" s="377"/>
      <c r="AX146" s="377"/>
      <c r="AY146" s="377"/>
      <c r="AZ146" s="377"/>
      <c r="BD146" s="377"/>
    </row>
    <row r="147" spans="49:56">
      <c r="AW147" s="377"/>
      <c r="AX147" s="377"/>
      <c r="AY147" s="377"/>
      <c r="AZ147" s="377"/>
      <c r="BD147" s="377"/>
    </row>
    <row r="148" spans="49:56">
      <c r="AW148" s="377"/>
      <c r="AX148" s="377"/>
      <c r="AY148" s="377"/>
      <c r="AZ148" s="377"/>
      <c r="BD148" s="377"/>
    </row>
    <row r="149" spans="49:56">
      <c r="AW149" s="377"/>
      <c r="AX149" s="377"/>
      <c r="AY149" s="377"/>
      <c r="AZ149" s="377"/>
      <c r="BD149" s="377"/>
    </row>
    <row r="150" spans="49:56">
      <c r="AW150" s="377"/>
      <c r="AX150" s="377"/>
      <c r="AY150" s="377"/>
      <c r="AZ150" s="377"/>
      <c r="BD150" s="377"/>
    </row>
    <row r="151" spans="49:56">
      <c r="AW151" s="377"/>
      <c r="AX151" s="377"/>
      <c r="AY151" s="377"/>
      <c r="AZ151" s="377"/>
      <c r="BD151" s="377"/>
    </row>
    <row r="152" spans="49:56">
      <c r="AW152" s="377"/>
      <c r="AX152" s="377"/>
      <c r="AY152" s="377"/>
      <c r="AZ152" s="377"/>
      <c r="BD152" s="377"/>
    </row>
    <row r="153" spans="49:56">
      <c r="AW153" s="377"/>
      <c r="AX153" s="377"/>
      <c r="AY153" s="377"/>
      <c r="AZ153" s="377"/>
      <c r="BD153" s="377"/>
    </row>
    <row r="154" spans="49:56">
      <c r="AW154" s="377"/>
      <c r="AX154" s="377"/>
      <c r="AY154" s="377"/>
      <c r="AZ154" s="377"/>
      <c r="BD154" s="377"/>
    </row>
    <row r="155" spans="49:56">
      <c r="AW155" s="377"/>
      <c r="AX155" s="377"/>
      <c r="AY155" s="377"/>
      <c r="AZ155" s="377"/>
      <c r="BD155" s="377"/>
    </row>
    <row r="156" spans="49:56">
      <c r="AW156" s="377"/>
      <c r="AX156" s="377"/>
      <c r="AY156" s="377"/>
      <c r="AZ156" s="377"/>
      <c r="BD156" s="377"/>
    </row>
    <row r="157" spans="49:56">
      <c r="AW157" s="377"/>
      <c r="AX157" s="377"/>
      <c r="AY157" s="377"/>
      <c r="AZ157" s="377"/>
      <c r="BD157" s="377"/>
    </row>
  </sheetData>
  <mergeCells count="8">
    <mergeCell ref="A46:A48"/>
    <mergeCell ref="A3:C3"/>
    <mergeCell ref="B5:C5"/>
    <mergeCell ref="A6:A8"/>
    <mergeCell ref="A10:A17"/>
    <mergeCell ref="A19:A26"/>
    <mergeCell ref="A28:A35"/>
    <mergeCell ref="A37:A44"/>
  </mergeCells>
  <conditionalFormatting sqref="B27">
    <cfRule type="cellIs" dxfId="143" priority="457" operator="lessThan">
      <formula>0</formula>
    </cfRule>
  </conditionalFormatting>
  <conditionalFormatting sqref="B30">
    <cfRule type="cellIs" dxfId="142" priority="778" operator="lessThan">
      <formula>0</formula>
    </cfRule>
  </conditionalFormatting>
  <conditionalFormatting sqref="B36:B43">
    <cfRule type="cellIs" dxfId="141" priority="182" operator="lessThan">
      <formula>0</formula>
    </cfRule>
  </conditionalFormatting>
  <conditionalFormatting sqref="B7:D7 B9:D10 B11:C16">
    <cfRule type="cellIs" dxfId="140" priority="620" operator="lessThan">
      <formula>0</formula>
    </cfRule>
  </conditionalFormatting>
  <conditionalFormatting sqref="B17:D37">
    <cfRule type="cellIs" dxfId="139" priority="197" operator="lessThan">
      <formula>0</formula>
    </cfRule>
  </conditionalFormatting>
  <conditionalFormatting sqref="B48:O50">
    <cfRule type="cellIs" dxfId="138" priority="843" operator="lessThan">
      <formula>0</formula>
    </cfRule>
  </conditionalFormatting>
  <conditionalFormatting sqref="B44:T47">
    <cfRule type="cellIs" dxfId="137" priority="135" operator="lessThan">
      <formula>0</formula>
    </cfRule>
  </conditionalFormatting>
  <conditionalFormatting sqref="B8:BE8">
    <cfRule type="cellIs" dxfId="136" priority="240" operator="lessThan">
      <formula>0</formula>
    </cfRule>
  </conditionalFormatting>
  <conditionalFormatting sqref="C38:C43">
    <cfRule type="cellIs" dxfId="135" priority="181" operator="lessThan">
      <formula>0</formula>
    </cfRule>
  </conditionalFormatting>
  <conditionalFormatting sqref="D5:D7">
    <cfRule type="cellIs" dxfId="134" priority="402" operator="lessThan">
      <formula>0</formula>
    </cfRule>
  </conditionalFormatting>
  <conditionalFormatting sqref="D9:D43">
    <cfRule type="cellIs" dxfId="133" priority="96" operator="lessThan">
      <formula>0</formula>
    </cfRule>
  </conditionalFormatting>
  <conditionalFormatting sqref="D10:T16">
    <cfRule type="cellIs" dxfId="132" priority="223" operator="lessThan">
      <formula>0</formula>
    </cfRule>
  </conditionalFormatting>
  <conditionalFormatting sqref="D23:T23 D32:T32">
    <cfRule type="cellIs" dxfId="131" priority="453" operator="lessThan">
      <formula>0</formula>
    </cfRule>
  </conditionalFormatting>
  <conditionalFormatting sqref="D35:T35">
    <cfRule type="cellIs" dxfId="130" priority="193" operator="lessThan">
      <formula>0</formula>
    </cfRule>
  </conditionalFormatting>
  <conditionalFormatting sqref="D37:T38">
    <cfRule type="cellIs" dxfId="129" priority="377" operator="lessThan">
      <formula>0</formula>
    </cfRule>
  </conditionalFormatting>
  <conditionalFormatting sqref="E17">
    <cfRule type="cellIs" dxfId="128" priority="235" operator="lessThan">
      <formula>0</formula>
    </cfRule>
  </conditionalFormatting>
  <conditionalFormatting sqref="E25:E26">
    <cfRule type="cellIs" dxfId="127" priority="207" operator="lessThan">
      <formula>0</formula>
    </cfRule>
  </conditionalFormatting>
  <conditionalFormatting sqref="E34">
    <cfRule type="cellIs" dxfId="126" priority="500" operator="lessThan">
      <formula>0</formula>
    </cfRule>
  </conditionalFormatting>
  <conditionalFormatting sqref="E5:O28">
    <cfRule type="cellIs" dxfId="125" priority="201" operator="lessThan">
      <formula>0</formula>
    </cfRule>
  </conditionalFormatting>
  <conditionalFormatting sqref="E30:O47">
    <cfRule type="cellIs" dxfId="124" priority="137" operator="lessThan">
      <formula>0</formula>
    </cfRule>
  </conditionalFormatting>
  <conditionalFormatting sqref="E20:T20">
    <cfRule type="cellIs" dxfId="123" priority="95" operator="lessThan">
      <formula>0</formula>
    </cfRule>
  </conditionalFormatting>
  <conditionalFormatting sqref="E29:T29">
    <cfRule type="cellIs" dxfId="122" priority="91" operator="lessThan">
      <formula>0</formula>
    </cfRule>
  </conditionalFormatting>
  <conditionalFormatting sqref="E38:T38">
    <cfRule type="cellIs" dxfId="121" priority="347" operator="lessThan">
      <formula>0</formula>
    </cfRule>
  </conditionalFormatting>
  <conditionalFormatting sqref="P7:T43">
    <cfRule type="cellIs" dxfId="120" priority="92" operator="lessThan">
      <formula>0</formula>
    </cfRule>
  </conditionalFormatting>
  <conditionalFormatting sqref="Q4:AF4">
    <cfRule type="cellIs" dxfId="119" priority="883" operator="lessThan">
      <formula>0</formula>
    </cfRule>
  </conditionalFormatting>
  <conditionalFormatting sqref="U7:V47">
    <cfRule type="cellIs" dxfId="118" priority="89" operator="lessThan">
      <formula>0</formula>
    </cfRule>
  </conditionalFormatting>
  <conditionalFormatting sqref="V29:Z29">
    <cfRule type="cellIs" dxfId="117" priority="88" operator="lessThan">
      <formula>0</formula>
    </cfRule>
  </conditionalFormatting>
  <conditionalFormatting sqref="V19:AF20 AH19:AP20">
    <cfRule type="cellIs" dxfId="116" priority="103" operator="lessThan">
      <formula>0</formula>
    </cfRule>
  </conditionalFormatting>
  <conditionalFormatting sqref="V23:AF23 AH23:AP23 AT23:BD23 V28:AP28 AT28:BE28">
    <cfRule type="cellIs" dxfId="115" priority="256" operator="lessThan">
      <formula>0</formula>
    </cfRule>
  </conditionalFormatting>
  <conditionalFormatting sqref="V32:AF32 AH32:AO32 AT32:BD32 AH37:AP37 AR37:BE37 V37:AF38 AH38:AO38 AR38:BD38">
    <cfRule type="cellIs" dxfId="114" priority="255" operator="lessThan">
      <formula>0</formula>
    </cfRule>
  </conditionalFormatting>
  <conditionalFormatting sqref="V10:AR16">
    <cfRule type="cellIs" dxfId="113" priority="26" operator="lessThan">
      <formula>0</formula>
    </cfRule>
  </conditionalFormatting>
  <conditionalFormatting sqref="V35:BE35">
    <cfRule type="cellIs" dxfId="112" priority="183" operator="lessThan">
      <formula>0</formula>
    </cfRule>
  </conditionalFormatting>
  <conditionalFormatting sqref="V44:BE47">
    <cfRule type="cellIs" dxfId="111" priority="1" operator="lessThan">
      <formula>0</formula>
    </cfRule>
  </conditionalFormatting>
  <conditionalFormatting sqref="W6:Y47">
    <cfRule type="cellIs" dxfId="110" priority="90" operator="lessThan">
      <formula>0</formula>
    </cfRule>
  </conditionalFormatting>
  <conditionalFormatting sqref="Y5">
    <cfRule type="cellIs" dxfId="109" priority="132" operator="lessThan">
      <formula>0</formula>
    </cfRule>
  </conditionalFormatting>
  <conditionalFormatting sqref="AG19:AG25">
    <cfRule type="cellIs" dxfId="108" priority="4" operator="lessThan">
      <formula>0</formula>
    </cfRule>
  </conditionalFormatting>
  <conditionalFormatting sqref="AG29:AG34">
    <cfRule type="cellIs" dxfId="107" priority="3" operator="lessThan">
      <formula>0</formula>
    </cfRule>
  </conditionalFormatting>
  <conditionalFormatting sqref="AG37:AG43">
    <cfRule type="cellIs" dxfId="106" priority="2" operator="lessThan">
      <formula>0</formula>
    </cfRule>
  </conditionalFormatting>
  <conditionalFormatting sqref="AH4:AJ4">
    <cfRule type="cellIs" dxfId="105" priority="880" operator="lessThan">
      <formula>0</formula>
    </cfRule>
  </conditionalFormatting>
  <conditionalFormatting sqref="AL4:AS4 BX5:XFD56 B18 D19:T19 B21 D28:T28 D49:BE50 AN51:AQ56">
    <cfRule type="cellIs" dxfId="104" priority="818" operator="lessThan">
      <formula>0</formula>
    </cfRule>
  </conditionalFormatting>
  <conditionalFormatting sqref="AP21">
    <cfRule type="cellIs" dxfId="103" priority="102" operator="lessThan">
      <formula>0</formula>
    </cfRule>
  </conditionalFormatting>
  <conditionalFormatting sqref="AP29:AP32">
    <cfRule type="cellIs" dxfId="102" priority="87" operator="lessThan">
      <formula>0</formula>
    </cfRule>
  </conditionalFormatting>
  <conditionalFormatting sqref="AP38:AP41">
    <cfRule type="cellIs" dxfId="101" priority="86" operator="lessThan">
      <formula>0</formula>
    </cfRule>
  </conditionalFormatting>
  <conditionalFormatting sqref="AQ6:AR9">
    <cfRule type="cellIs" dxfId="100" priority="23" operator="lessThan">
      <formula>0</formula>
    </cfRule>
  </conditionalFormatting>
  <conditionalFormatting sqref="AQ17:AR47">
    <cfRule type="cellIs" dxfId="99" priority="31" operator="lessThan">
      <formula>0</formula>
    </cfRule>
  </conditionalFormatting>
  <conditionalFormatting sqref="AS6:AU47">
    <cfRule type="cellIs" dxfId="98" priority="5" operator="lessThan">
      <formula>0</formula>
    </cfRule>
  </conditionalFormatting>
  <conditionalFormatting sqref="AT20:BC20">
    <cfRule type="cellIs" dxfId="97" priority="97" operator="lessThan">
      <formula>0</formula>
    </cfRule>
  </conditionalFormatting>
  <conditionalFormatting sqref="AT10:BE16">
    <cfRule type="cellIs" dxfId="96" priority="213" operator="lessThan">
      <formula>0</formula>
    </cfRule>
  </conditionalFormatting>
  <conditionalFormatting sqref="AT19:BE19">
    <cfRule type="cellIs" dxfId="95" priority="292" operator="lessThan">
      <formula>0</formula>
    </cfRule>
  </conditionalFormatting>
  <conditionalFormatting sqref="AW6:AW47">
    <cfRule type="cellIs" dxfId="94" priority="101" operator="lessThan">
      <formula>0</formula>
    </cfRule>
  </conditionalFormatting>
  <conditionalFormatting sqref="AY6:AY47">
    <cfRule type="cellIs" dxfId="93" priority="100" operator="lessThan">
      <formula>0</formula>
    </cfRule>
  </conditionalFormatting>
  <conditionalFormatting sqref="BA6:BA47">
    <cfRule type="cellIs" dxfId="92" priority="98" operator="lessThan">
      <formula>0</formula>
    </cfRule>
  </conditionalFormatting>
  <conditionalFormatting sqref="BE20:BE25">
    <cfRule type="cellIs" dxfId="91" priority="130" operator="lessThan">
      <formula>0</formula>
    </cfRule>
  </conditionalFormatting>
  <conditionalFormatting sqref="BE29:BE34">
    <cfRule type="cellIs" dxfId="90" priority="129" operator="lessThan">
      <formula>0</formula>
    </cfRule>
  </conditionalFormatting>
  <conditionalFormatting sqref="BE38:BE43">
    <cfRule type="cellIs" dxfId="89" priority="128" operator="lessThan">
      <formula>0</formula>
    </cfRule>
  </conditionalFormatting>
  <pageMargins left="0.7" right="0.7" top="0.75" bottom="0.75" header="0.3" footer="0.3"/>
  <pageSetup scale="83" fitToWidth="0" fitToHeight="0" orientation="portrait" horizontalDpi="360" verticalDpi="36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6"/>
  <sheetViews>
    <sheetView zoomScale="70" zoomScaleNormal="70"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F24" sqref="F24"/>
    </sheetView>
  </sheetViews>
  <sheetFormatPr defaultRowHeight="15"/>
  <cols>
    <col min="1" max="1" width="12.85546875" style="345" customWidth="1"/>
    <col min="2" max="2" width="15.5703125" style="345" customWidth="1"/>
    <col min="3" max="3" width="13" style="345" customWidth="1"/>
    <col min="4" max="4" width="33.28515625" style="432" customWidth="1"/>
    <col min="5" max="5" width="32.7109375" style="432" customWidth="1"/>
    <col min="6" max="6" width="15.7109375" customWidth="1"/>
    <col min="7" max="7" width="15.5703125" customWidth="1"/>
    <col min="8" max="9" width="16.7109375" customWidth="1"/>
    <col min="10" max="10" width="13.28515625" bestFit="1" customWidth="1"/>
    <col min="11" max="11" width="14.140625" customWidth="1"/>
    <col min="12" max="12" width="11.28515625" customWidth="1"/>
    <col min="13" max="13" width="13.42578125" customWidth="1"/>
    <col min="14" max="14" width="11.85546875" bestFit="1" customWidth="1"/>
    <col min="15" max="15" width="21.7109375" bestFit="1" customWidth="1"/>
    <col min="16" max="16" width="15" customWidth="1"/>
    <col min="17" max="17" width="14.5703125" customWidth="1"/>
    <col min="18" max="18" width="16.7109375" customWidth="1"/>
  </cols>
  <sheetData>
    <row r="1" spans="1:18" ht="21">
      <c r="A1" s="530" t="s">
        <v>260</v>
      </c>
      <c r="B1" s="433"/>
      <c r="C1" s="433"/>
      <c r="D1" s="434"/>
      <c r="E1" s="434"/>
    </row>
    <row r="2" spans="1:18" ht="20.25">
      <c r="A2" s="433"/>
      <c r="B2" s="433"/>
      <c r="C2" s="433"/>
      <c r="D2" s="434"/>
      <c r="E2" s="434"/>
    </row>
    <row r="3" spans="1:18" ht="21" thickBot="1">
      <c r="A3" s="433"/>
      <c r="B3" s="433"/>
      <c r="C3" s="433"/>
      <c r="D3" s="434"/>
      <c r="E3" s="434"/>
    </row>
    <row r="4" spans="1:18" ht="20.25" thickTop="1" thickBot="1">
      <c r="A4" s="856">
        <f>'SO FOB Agustus 2026'!A4</f>
        <v>46235</v>
      </c>
      <c r="B4" s="856"/>
      <c r="C4" s="856"/>
      <c r="D4" s="435"/>
      <c r="E4" s="435"/>
      <c r="F4" s="859" t="s">
        <v>262</v>
      </c>
      <c r="G4" s="860"/>
      <c r="H4" s="860"/>
      <c r="I4" s="860"/>
      <c r="J4" s="854" t="s">
        <v>261</v>
      </c>
      <c r="K4" s="854"/>
      <c r="L4" s="854"/>
      <c r="M4" s="854"/>
      <c r="N4" s="854"/>
      <c r="O4" s="854"/>
      <c r="P4" s="854"/>
      <c r="Q4" s="854"/>
      <c r="R4" s="855"/>
    </row>
    <row r="5" spans="1:18" s="529" customFormat="1" ht="20.25" thickTop="1" thickBot="1">
      <c r="A5" s="746" t="s">
        <v>1</v>
      </c>
      <c r="B5" s="857" t="s">
        <v>2</v>
      </c>
      <c r="C5" s="857"/>
      <c r="D5" s="531" t="s">
        <v>344</v>
      </c>
      <c r="E5" s="531" t="s">
        <v>345</v>
      </c>
      <c r="F5" s="532" t="s">
        <v>263</v>
      </c>
      <c r="G5" s="532" t="s">
        <v>264</v>
      </c>
      <c r="H5" s="532" t="s">
        <v>265</v>
      </c>
      <c r="I5" s="533" t="s">
        <v>3</v>
      </c>
      <c r="J5" s="534" t="s">
        <v>81</v>
      </c>
      <c r="K5" s="534" t="s">
        <v>82</v>
      </c>
      <c r="L5" s="534" t="s">
        <v>83</v>
      </c>
      <c r="M5" s="534" t="s">
        <v>84</v>
      </c>
      <c r="N5" s="534" t="s">
        <v>85</v>
      </c>
      <c r="O5" s="534" t="s">
        <v>86</v>
      </c>
      <c r="P5" s="534" t="s">
        <v>343</v>
      </c>
      <c r="Q5" s="534" t="s">
        <v>88</v>
      </c>
      <c r="R5" s="535" t="s">
        <v>3</v>
      </c>
    </row>
    <row r="6" spans="1:18" ht="17.25" thickTop="1" thickBot="1">
      <c r="A6" s="858">
        <f>WEEKNUM(B6)</f>
        <v>31</v>
      </c>
      <c r="B6" s="749">
        <f>A4</f>
        <v>46235</v>
      </c>
      <c r="C6" s="749" t="str">
        <f>TEXT(B6,"ddd")</f>
        <v>Sab</v>
      </c>
      <c r="D6" s="768">
        <f>(J6+K6)-F6</f>
        <v>-15953.510967741953</v>
      </c>
      <c r="E6" s="750">
        <f t="shared" ref="E6:E10" si="0">R6-I6</f>
        <v>-16722.526838709717</v>
      </c>
      <c r="F6" s="751">
        <f>SUM('SO Agustus 2026 Rev.3'!E6:AS6)</f>
        <v>158460.51096774195</v>
      </c>
      <c r="G6" s="751">
        <f>SUM('SO Agustus 2026 Rev.3'!AV6:BB6)</f>
        <v>11569.015870967756</v>
      </c>
      <c r="H6" s="751">
        <f>SUM('SO Agustus 2026 Rev.3'!BC6:BE6)</f>
        <v>17087.096774193549</v>
      </c>
      <c r="I6" s="752">
        <f t="shared" ref="I6:I10" si="1">SUM(F6:H6)</f>
        <v>187116.62361290326</v>
      </c>
      <c r="J6" s="753">
        <f>'SO MS'!E6</f>
        <v>108187</v>
      </c>
      <c r="K6" s="753">
        <f>'SO MS'!F6</f>
        <v>34320</v>
      </c>
      <c r="L6" s="753">
        <f>'SO MS'!G6</f>
        <v>10800</v>
      </c>
      <c r="M6" s="753">
        <f>'SO MS'!H6</f>
        <v>0</v>
      </c>
      <c r="N6" s="753">
        <f>'SO MS'!I6</f>
        <v>3587.0967741935483</v>
      </c>
      <c r="O6" s="753">
        <f>'SO MS'!J6</f>
        <v>0</v>
      </c>
      <c r="P6" s="753">
        <f>'SO MS'!K6</f>
        <v>13500</v>
      </c>
      <c r="Q6" s="753">
        <f>'SO MS'!L6</f>
        <v>0</v>
      </c>
      <c r="R6" s="754">
        <f t="shared" ref="R6:R10" si="2">SUM(J6:Q6)</f>
        <v>170394.09677419355</v>
      </c>
    </row>
    <row r="7" spans="1:18" ht="16.5" thickTop="1">
      <c r="A7" s="853"/>
      <c r="B7" s="501">
        <f t="shared" ref="B7:B11" si="3">B6+1</f>
        <v>46236</v>
      </c>
      <c r="C7" s="501" t="str">
        <f>TEXT(B7,"ddd")</f>
        <v>Mgg</v>
      </c>
      <c r="D7" s="768">
        <f>(J7+K7)-F7</f>
        <v>14777.566419354844</v>
      </c>
      <c r="E7" s="438">
        <f t="shared" si="0"/>
        <v>14008.55054838708</v>
      </c>
      <c r="F7" s="755">
        <f>SUM('SO Agustus 2026 Rev.3'!E7:AS7)</f>
        <v>127969.43358064516</v>
      </c>
      <c r="G7" s="755">
        <f>SUM('SO Agustus 2026 Rev.3'!AV7:BB7)</f>
        <v>11569.015870967756</v>
      </c>
      <c r="H7" s="755">
        <f>SUM('SO Agustus 2026 Rev.3'!BC7:BE7)</f>
        <v>17087.096774193549</v>
      </c>
      <c r="I7" s="756">
        <f t="shared" si="1"/>
        <v>156625.54622580647</v>
      </c>
      <c r="J7" s="757">
        <f>'SO MS'!E7</f>
        <v>108187</v>
      </c>
      <c r="K7" s="757">
        <f>'SO MS'!F7</f>
        <v>34560</v>
      </c>
      <c r="L7" s="757">
        <f>'SO MS'!G7</f>
        <v>10800</v>
      </c>
      <c r="M7" s="757">
        <f>'SO MS'!H7</f>
        <v>0</v>
      </c>
      <c r="N7" s="757">
        <f>'SO MS'!I7</f>
        <v>3587.0967741935483</v>
      </c>
      <c r="O7" s="757">
        <f>'SO MS'!J7</f>
        <v>0</v>
      </c>
      <c r="P7" s="757">
        <f>'SO MS'!K7</f>
        <v>13500</v>
      </c>
      <c r="Q7" s="757">
        <f>'SO MS'!L7</f>
        <v>0</v>
      </c>
      <c r="R7" s="758">
        <f t="shared" si="2"/>
        <v>170634.09677419355</v>
      </c>
    </row>
    <row r="8" spans="1:18" ht="15.75">
      <c r="A8" s="853"/>
      <c r="B8" s="759" t="s">
        <v>18</v>
      </c>
      <c r="C8" s="501"/>
      <c r="D8" s="545">
        <f>SUM(D6:D7)</f>
        <v>-1175.9445483871095</v>
      </c>
      <c r="E8" s="545">
        <f>SUM(E6:E7)</f>
        <v>-2713.9762903226365</v>
      </c>
      <c r="F8" s="545">
        <f t="shared" ref="F8:G8" si="4">SUM(F6:F7)</f>
        <v>286429.94454838708</v>
      </c>
      <c r="G8" s="545">
        <f t="shared" si="4"/>
        <v>23138.031741935512</v>
      </c>
      <c r="H8" s="545">
        <f t="shared" ref="H8" si="5">SUM(H6:H7)</f>
        <v>34174.193548387098</v>
      </c>
      <c r="I8" s="545">
        <f t="shared" ref="I8" si="6">SUM(I6:I7)</f>
        <v>343742.16983870976</v>
      </c>
      <c r="J8" s="545">
        <f t="shared" ref="J8" si="7">SUM(J6:J7)</f>
        <v>216374</v>
      </c>
      <c r="K8" s="545">
        <f t="shared" ref="K8" si="8">SUM(K6:K7)</f>
        <v>68880</v>
      </c>
      <c r="L8" s="545">
        <f t="shared" ref="L8" si="9">SUM(L6:L7)</f>
        <v>21600</v>
      </c>
      <c r="M8" s="545">
        <f t="shared" ref="M8" si="10">SUM(M6:M7)</f>
        <v>0</v>
      </c>
      <c r="N8" s="545">
        <f t="shared" ref="N8" si="11">SUM(N6:N7)</f>
        <v>7174.1935483870966</v>
      </c>
      <c r="O8" s="545">
        <f t="shared" ref="O8" si="12">SUM(O6:O7)</f>
        <v>0</v>
      </c>
      <c r="P8" s="545">
        <f t="shared" ref="P8" si="13">SUM(P6:P7)</f>
        <v>27000</v>
      </c>
      <c r="Q8" s="545">
        <f t="shared" ref="Q8" si="14">SUM(Q6:Q7)</f>
        <v>0</v>
      </c>
      <c r="R8" s="760">
        <f t="shared" ref="R8" si="15">SUM(R6:R7)</f>
        <v>341028.19354838709</v>
      </c>
    </row>
    <row r="9" spans="1:18" ht="15.75">
      <c r="A9" s="853"/>
      <c r="B9" s="501"/>
      <c r="C9" s="501"/>
      <c r="D9" s="439"/>
      <c r="E9" s="395"/>
      <c r="F9" s="395"/>
      <c r="G9" s="395"/>
      <c r="H9" s="395"/>
      <c r="I9" s="395"/>
      <c r="J9" s="395"/>
      <c r="K9" s="395"/>
      <c r="L9" s="395"/>
      <c r="M9" s="395"/>
      <c r="N9" s="395"/>
      <c r="O9" s="395"/>
      <c r="P9" s="395"/>
      <c r="Q9" s="395"/>
      <c r="R9" s="761"/>
    </row>
    <row r="10" spans="1:18" ht="15.75">
      <c r="A10" s="853"/>
      <c r="B10" s="501">
        <f>B7+1</f>
        <v>46237</v>
      </c>
      <c r="C10" s="501" t="str">
        <f t="shared" ref="C10:C16" si="16">TEXT(B10,"ddd")</f>
        <v>Sen</v>
      </c>
      <c r="D10" s="439">
        <f t="shared" ref="D10:D16" si="17">(J10+K10)-F10</f>
        <v>-33713.140967741929</v>
      </c>
      <c r="E10" s="441">
        <f t="shared" si="0"/>
        <v>-35604.057161290315</v>
      </c>
      <c r="F10" s="755">
        <f>SUM('SO Agustus 2026 Rev.3'!E10:AS10)</f>
        <v>176460.14096774193</v>
      </c>
      <c r="G10" s="755">
        <f>SUM('SO Agustus 2026 Rev.3'!AV10:BB10)</f>
        <v>12690.91619354839</v>
      </c>
      <c r="H10" s="755">
        <f>SUM('SO Agustus 2026 Rev.3'!BC10:BE10)</f>
        <v>17087.096774193549</v>
      </c>
      <c r="I10" s="756">
        <f t="shared" si="1"/>
        <v>206238.15393548386</v>
      </c>
      <c r="J10" s="757">
        <f>'SO MS'!E10</f>
        <v>108187</v>
      </c>
      <c r="K10" s="757">
        <f>'SO MS'!F10</f>
        <v>34560</v>
      </c>
      <c r="L10" s="757">
        <f>'SO MS'!G10</f>
        <v>10800</v>
      </c>
      <c r="M10" s="757">
        <f>'SO MS'!H10</f>
        <v>0</v>
      </c>
      <c r="N10" s="757">
        <f>'SO MS'!I10</f>
        <v>3587.0967741935483</v>
      </c>
      <c r="O10" s="757">
        <f>'SO MS'!J10</f>
        <v>0</v>
      </c>
      <c r="P10" s="757">
        <f>'SO MS'!K10</f>
        <v>13500</v>
      </c>
      <c r="Q10" s="757">
        <f>'SO MS'!L10</f>
        <v>0</v>
      </c>
      <c r="R10" s="758">
        <f t="shared" si="2"/>
        <v>170634.09677419355</v>
      </c>
    </row>
    <row r="11" spans="1:18" ht="15.75">
      <c r="A11" s="853"/>
      <c r="B11" s="415">
        <f t="shared" si="3"/>
        <v>46238</v>
      </c>
      <c r="C11" s="415" t="str">
        <f t="shared" si="16"/>
        <v>Sel</v>
      </c>
      <c r="D11" s="442">
        <f t="shared" si="17"/>
        <v>-33713.140967741929</v>
      </c>
      <c r="E11" s="441">
        <f t="shared" ref="E11:E16" si="18">R11-I11</f>
        <v>-35604.057161290315</v>
      </c>
      <c r="F11" s="755">
        <f>SUM('SO Agustus 2026 Rev.3'!E11:AS11)</f>
        <v>176460.14096774193</v>
      </c>
      <c r="G11" s="755">
        <f>SUM('SO Agustus 2026 Rev.3'!AV11:BB11)</f>
        <v>12690.91619354839</v>
      </c>
      <c r="H11" s="755">
        <f>SUM('SO Agustus 2026 Rev.3'!BC11:BE11)</f>
        <v>17087.096774193549</v>
      </c>
      <c r="I11" s="756">
        <f t="shared" ref="I11:I16" si="19">SUM(F11:H11)</f>
        <v>206238.15393548386</v>
      </c>
      <c r="J11" s="757">
        <f>'SO MS'!E11</f>
        <v>108187</v>
      </c>
      <c r="K11" s="757">
        <f>'SO MS'!F11</f>
        <v>34560</v>
      </c>
      <c r="L11" s="757">
        <f>'SO MS'!G11</f>
        <v>10800</v>
      </c>
      <c r="M11" s="757">
        <f>'SO MS'!H11</f>
        <v>0</v>
      </c>
      <c r="N11" s="757">
        <f>'SO MS'!I11</f>
        <v>3587.0967741935483</v>
      </c>
      <c r="O11" s="757">
        <f>'SO MS'!J11</f>
        <v>0</v>
      </c>
      <c r="P11" s="757">
        <f>'SO MS'!K11</f>
        <v>13500</v>
      </c>
      <c r="Q11" s="757">
        <f>'SO MS'!L11</f>
        <v>0</v>
      </c>
      <c r="R11" s="758">
        <f t="shared" ref="R11:R16" si="20">SUM(J11:Q11)</f>
        <v>170634.09677419355</v>
      </c>
    </row>
    <row r="12" spans="1:18" ht="15.75">
      <c r="A12" s="762"/>
      <c r="B12" s="415">
        <f>B11+1</f>
        <v>46239</v>
      </c>
      <c r="C12" s="415" t="str">
        <f t="shared" si="16"/>
        <v>Rab</v>
      </c>
      <c r="D12" s="442">
        <f t="shared" si="17"/>
        <v>-33713.140967741929</v>
      </c>
      <c r="E12" s="441">
        <f t="shared" si="18"/>
        <v>-35604.057161290315</v>
      </c>
      <c r="F12" s="755">
        <f>SUM('SO Agustus 2026 Rev.3'!E12:AS12)</f>
        <v>176460.14096774193</v>
      </c>
      <c r="G12" s="755">
        <f>SUM('SO Agustus 2026 Rev.3'!AV12:BB12)</f>
        <v>12690.91619354839</v>
      </c>
      <c r="H12" s="755">
        <f>SUM('SO Agustus 2026 Rev.3'!BC12:BE12)</f>
        <v>17087.096774193549</v>
      </c>
      <c r="I12" s="756">
        <f t="shared" si="19"/>
        <v>206238.15393548386</v>
      </c>
      <c r="J12" s="757">
        <f>'SO MS'!E12</f>
        <v>108187</v>
      </c>
      <c r="K12" s="757">
        <f>'SO MS'!F12</f>
        <v>34560</v>
      </c>
      <c r="L12" s="757">
        <f>'SO MS'!G12</f>
        <v>10800</v>
      </c>
      <c r="M12" s="757">
        <f>'SO MS'!H12</f>
        <v>0</v>
      </c>
      <c r="N12" s="757">
        <f>'SO MS'!I12</f>
        <v>3587.0967741935483</v>
      </c>
      <c r="O12" s="757">
        <f>'SO MS'!J12</f>
        <v>0</v>
      </c>
      <c r="P12" s="757">
        <f>'SO MS'!K12</f>
        <v>13500</v>
      </c>
      <c r="Q12" s="757">
        <f>'SO MS'!L12</f>
        <v>0</v>
      </c>
      <c r="R12" s="758">
        <f t="shared" si="20"/>
        <v>170634.09677419355</v>
      </c>
    </row>
    <row r="13" spans="1:18" ht="15.75">
      <c r="A13" s="853">
        <f>WEEKNUM(B13)</f>
        <v>32</v>
      </c>
      <c r="B13" s="501">
        <f>B12+1</f>
        <v>46240</v>
      </c>
      <c r="C13" s="501" t="str">
        <f t="shared" si="16"/>
        <v>Kam</v>
      </c>
      <c r="D13" s="439">
        <f t="shared" si="17"/>
        <v>-22273.140967741929</v>
      </c>
      <c r="E13" s="441">
        <f t="shared" si="18"/>
        <v>-24164.057161290315</v>
      </c>
      <c r="F13" s="755">
        <f>SUM('SO Agustus 2026 Rev.3'!E13:AS13)</f>
        <v>176460.14096774193</v>
      </c>
      <c r="G13" s="755">
        <f>SUM('SO Agustus 2026 Rev.3'!AV13:BB13)</f>
        <v>12690.91619354839</v>
      </c>
      <c r="H13" s="755">
        <f>SUM('SO Agustus 2026 Rev.3'!BC13:BE13)</f>
        <v>17087.096774193549</v>
      </c>
      <c r="I13" s="756">
        <f t="shared" si="19"/>
        <v>206238.15393548386</v>
      </c>
      <c r="J13" s="757">
        <f>'SO MS'!E13</f>
        <v>108187</v>
      </c>
      <c r="K13" s="757">
        <f>'SO MS'!F13</f>
        <v>46000</v>
      </c>
      <c r="L13" s="757">
        <f>'SO MS'!G13</f>
        <v>10800</v>
      </c>
      <c r="M13" s="757">
        <f>'SO MS'!H13</f>
        <v>0</v>
      </c>
      <c r="N13" s="757">
        <f>'SO MS'!I13</f>
        <v>3587.0967741935483</v>
      </c>
      <c r="O13" s="757">
        <f>'SO MS'!J13</f>
        <v>0</v>
      </c>
      <c r="P13" s="757">
        <f>'SO MS'!K13</f>
        <v>13500</v>
      </c>
      <c r="Q13" s="757">
        <f>'SO MS'!L13</f>
        <v>0</v>
      </c>
      <c r="R13" s="758">
        <f t="shared" si="20"/>
        <v>182074.09677419355</v>
      </c>
    </row>
    <row r="14" spans="1:18" ht="15.75">
      <c r="A14" s="853"/>
      <c r="B14" s="501">
        <f t="shared" ref="B14:B21" si="21">B13+1</f>
        <v>46241</v>
      </c>
      <c r="C14" s="501" t="str">
        <f t="shared" si="16"/>
        <v>Jum</v>
      </c>
      <c r="D14" s="439">
        <f t="shared" si="17"/>
        <v>12365.859032258071</v>
      </c>
      <c r="E14" s="441">
        <f t="shared" si="18"/>
        <v>10474.942838709685</v>
      </c>
      <c r="F14" s="755">
        <f>SUM('SO Agustus 2026 Rev.3'!E14:AS14)</f>
        <v>176460.14096774193</v>
      </c>
      <c r="G14" s="755">
        <f>SUM('SO Agustus 2026 Rev.3'!AV14:BB14)</f>
        <v>12690.91619354839</v>
      </c>
      <c r="H14" s="755">
        <f>SUM('SO Agustus 2026 Rev.3'!BC14:BE14)</f>
        <v>17087.096774193549</v>
      </c>
      <c r="I14" s="756">
        <f t="shared" si="19"/>
        <v>206238.15393548386</v>
      </c>
      <c r="J14" s="757">
        <f>'SO MS'!E14</f>
        <v>142826</v>
      </c>
      <c r="K14" s="757">
        <f>'SO MS'!F14</f>
        <v>46000</v>
      </c>
      <c r="L14" s="757">
        <f>'SO MS'!G14</f>
        <v>10800</v>
      </c>
      <c r="M14" s="757">
        <f>'SO MS'!H14</f>
        <v>0</v>
      </c>
      <c r="N14" s="757">
        <f>'SO MS'!I14</f>
        <v>3587.0967741935483</v>
      </c>
      <c r="O14" s="757">
        <f>'SO MS'!J14</f>
        <v>0</v>
      </c>
      <c r="P14" s="757">
        <f>'SO MS'!K14</f>
        <v>13500</v>
      </c>
      <c r="Q14" s="757">
        <f>'SO MS'!L14</f>
        <v>0</v>
      </c>
      <c r="R14" s="758">
        <f t="shared" si="20"/>
        <v>216713.09677419355</v>
      </c>
    </row>
    <row r="15" spans="1:18" ht="15.75">
      <c r="A15" s="853"/>
      <c r="B15" s="501">
        <f t="shared" si="21"/>
        <v>46242</v>
      </c>
      <c r="C15" s="501" t="str">
        <f t="shared" si="16"/>
        <v>Sab</v>
      </c>
      <c r="D15" s="439">
        <f t="shared" si="17"/>
        <v>30365.489032258047</v>
      </c>
      <c r="E15" s="441">
        <f t="shared" si="18"/>
        <v>29596.473161290283</v>
      </c>
      <c r="F15" s="755">
        <f>SUM('SO Agustus 2026 Rev.3'!E15:AS15)</f>
        <v>158460.51096774195</v>
      </c>
      <c r="G15" s="755">
        <f>SUM('SO Agustus 2026 Rev.3'!AV15:BB15)</f>
        <v>11569.015870967756</v>
      </c>
      <c r="H15" s="755">
        <f>SUM('SO Agustus 2026 Rev.3'!BC15:BE15)</f>
        <v>17087.096774193549</v>
      </c>
      <c r="I15" s="756">
        <f t="shared" si="19"/>
        <v>187116.62361290326</v>
      </c>
      <c r="J15" s="757">
        <f>'SO MS'!E15</f>
        <v>142826</v>
      </c>
      <c r="K15" s="757">
        <f>'SO MS'!F15</f>
        <v>46000</v>
      </c>
      <c r="L15" s="757">
        <f>'SO MS'!G15</f>
        <v>10800</v>
      </c>
      <c r="M15" s="757">
        <f>'SO MS'!H15</f>
        <v>0</v>
      </c>
      <c r="N15" s="757">
        <f>'SO MS'!I15</f>
        <v>3587.0967741935483</v>
      </c>
      <c r="O15" s="757">
        <f>'SO MS'!J15</f>
        <v>0</v>
      </c>
      <c r="P15" s="757">
        <f>'SO MS'!K15</f>
        <v>13500</v>
      </c>
      <c r="Q15" s="757">
        <f>'SO MS'!L15</f>
        <v>0</v>
      </c>
      <c r="R15" s="758">
        <f t="shared" si="20"/>
        <v>216713.09677419355</v>
      </c>
    </row>
    <row r="16" spans="1:18" ht="15.75">
      <c r="A16" s="853"/>
      <c r="B16" s="501">
        <f t="shared" si="21"/>
        <v>46243</v>
      </c>
      <c r="C16" s="501" t="str">
        <f t="shared" si="16"/>
        <v>Mgg</v>
      </c>
      <c r="D16" s="439">
        <f t="shared" si="17"/>
        <v>60856.566419354844</v>
      </c>
      <c r="E16" s="441">
        <f t="shared" si="18"/>
        <v>60087.55054838708</v>
      </c>
      <c r="F16" s="755">
        <f>SUM('SO Agustus 2026 Rev.3'!E16:AS16)</f>
        <v>127969.43358064516</v>
      </c>
      <c r="G16" s="755">
        <f>SUM('SO Agustus 2026 Rev.3'!AV16:BB16)</f>
        <v>11569.015870967756</v>
      </c>
      <c r="H16" s="755">
        <f>SUM('SO Agustus 2026 Rev.3'!BC16:BE16)</f>
        <v>17087.096774193549</v>
      </c>
      <c r="I16" s="756">
        <f t="shared" si="19"/>
        <v>156625.54622580647</v>
      </c>
      <c r="J16" s="757">
        <f>'SO MS'!E16</f>
        <v>142826</v>
      </c>
      <c r="K16" s="757">
        <f>'SO MS'!F16</f>
        <v>46000</v>
      </c>
      <c r="L16" s="757">
        <f>'SO MS'!G16</f>
        <v>10800</v>
      </c>
      <c r="M16" s="757">
        <f>'SO MS'!H16</f>
        <v>0</v>
      </c>
      <c r="N16" s="757">
        <f>'SO MS'!I16</f>
        <v>3587.0967741935483</v>
      </c>
      <c r="O16" s="757">
        <f>'SO MS'!J16</f>
        <v>0</v>
      </c>
      <c r="P16" s="757">
        <f>'SO MS'!K16</f>
        <v>13500</v>
      </c>
      <c r="Q16" s="757">
        <f>'SO MS'!L16</f>
        <v>0</v>
      </c>
      <c r="R16" s="758">
        <f t="shared" si="20"/>
        <v>216713.09677419355</v>
      </c>
    </row>
    <row r="17" spans="1:18" ht="15.75">
      <c r="A17" s="853"/>
      <c r="B17" s="759" t="s">
        <v>18</v>
      </c>
      <c r="C17" s="501"/>
      <c r="D17" s="545">
        <f>SUM(D10:D16)</f>
        <v>-19824.649387096753</v>
      </c>
      <c r="E17" s="545">
        <f>SUM(E10:E16)</f>
        <v>-30817.262096774211</v>
      </c>
      <c r="F17" s="545">
        <f t="shared" ref="F17:R17" si="22">SUM(F10:F16)</f>
        <v>1168730.6493870968</v>
      </c>
      <c r="G17" s="545">
        <f t="shared" si="22"/>
        <v>86592.612709677458</v>
      </c>
      <c r="H17" s="545">
        <f t="shared" si="22"/>
        <v>119609.67741935483</v>
      </c>
      <c r="I17" s="545">
        <f t="shared" si="22"/>
        <v>1374932.939516129</v>
      </c>
      <c r="J17" s="545">
        <f t="shared" si="22"/>
        <v>861226</v>
      </c>
      <c r="K17" s="545">
        <f t="shared" si="22"/>
        <v>287680</v>
      </c>
      <c r="L17" s="545">
        <f t="shared" si="22"/>
        <v>75600</v>
      </c>
      <c r="M17" s="545">
        <f t="shared" si="22"/>
        <v>0</v>
      </c>
      <c r="N17" s="545">
        <f t="shared" si="22"/>
        <v>25109.677419354841</v>
      </c>
      <c r="O17" s="545">
        <f t="shared" si="22"/>
        <v>0</v>
      </c>
      <c r="P17" s="545">
        <f t="shared" si="22"/>
        <v>94500</v>
      </c>
      <c r="Q17" s="545">
        <f t="shared" si="22"/>
        <v>0</v>
      </c>
      <c r="R17" s="760">
        <f t="shared" si="22"/>
        <v>1344115.6774193547</v>
      </c>
    </row>
    <row r="18" spans="1:18" ht="15.75">
      <c r="A18" s="853"/>
      <c r="B18" s="501"/>
      <c r="C18" s="501"/>
      <c r="D18" s="439"/>
      <c r="E18" s="395"/>
      <c r="F18" s="395"/>
      <c r="G18" s="395"/>
      <c r="H18" s="395"/>
      <c r="I18" s="395"/>
      <c r="J18" s="395"/>
      <c r="K18" s="395"/>
      <c r="L18" s="395"/>
      <c r="M18" s="395"/>
      <c r="N18" s="395"/>
      <c r="O18" s="395"/>
      <c r="P18" s="395"/>
      <c r="Q18" s="395"/>
      <c r="R18" s="761"/>
    </row>
    <row r="19" spans="1:18" ht="15.75">
      <c r="A19" s="853"/>
      <c r="B19" s="501">
        <f>B16+1</f>
        <v>46244</v>
      </c>
      <c r="C19" s="501" t="str">
        <f t="shared" ref="C19:C25" si="23">TEXT(B19,"ddd")</f>
        <v>Sen</v>
      </c>
      <c r="D19" s="439">
        <f t="shared" ref="D19:D25" si="24">(J19+K19)-F19</f>
        <v>27409.879677419347</v>
      </c>
      <c r="E19" s="441">
        <f t="shared" ref="E19:E25" si="25">R19-I19</f>
        <v>25518.963483870961</v>
      </c>
      <c r="F19" s="755">
        <f>SUM('SO Agustus 2026 Rev.3'!E19:AS19)</f>
        <v>161416.12032258065</v>
      </c>
      <c r="G19" s="755">
        <f>SUM('SO Agustus 2026 Rev.3'!AV19:BB19)</f>
        <v>12690.91619354839</v>
      </c>
      <c r="H19" s="755">
        <f>SUM('SO Agustus 2026 Rev.3'!BC19:BE19)</f>
        <v>17087.096774193549</v>
      </c>
      <c r="I19" s="756">
        <f t="shared" ref="I19:I25" si="26">SUM(F19:H19)</f>
        <v>191194.13329032258</v>
      </c>
      <c r="J19" s="757">
        <f>'SO MS'!E19</f>
        <v>142826</v>
      </c>
      <c r="K19" s="757">
        <f>'SO MS'!F19</f>
        <v>46000</v>
      </c>
      <c r="L19" s="757">
        <f>'SO MS'!G19</f>
        <v>10800</v>
      </c>
      <c r="M19" s="757">
        <f>'SO MS'!H19</f>
        <v>0</v>
      </c>
      <c r="N19" s="757">
        <f>'SO MS'!I19</f>
        <v>3587.0967741935483</v>
      </c>
      <c r="O19" s="757">
        <f>'SO MS'!J19</f>
        <v>0</v>
      </c>
      <c r="P19" s="757">
        <f>'SO MS'!K19</f>
        <v>13500</v>
      </c>
      <c r="Q19" s="757">
        <f>'SO MS'!L19</f>
        <v>0</v>
      </c>
      <c r="R19" s="758">
        <f t="shared" ref="R19:R25" si="27">SUM(J19:Q19)</f>
        <v>216713.09677419355</v>
      </c>
    </row>
    <row r="20" spans="1:18" ht="15.75">
      <c r="A20" s="853"/>
      <c r="B20" s="415">
        <f t="shared" si="21"/>
        <v>46245</v>
      </c>
      <c r="C20" s="415" t="str">
        <f t="shared" si="23"/>
        <v>Sel</v>
      </c>
      <c r="D20" s="442">
        <f t="shared" si="24"/>
        <v>27409.879677419347</v>
      </c>
      <c r="E20" s="441">
        <f t="shared" si="25"/>
        <v>25518.963483870961</v>
      </c>
      <c r="F20" s="755">
        <f>SUM('SO Agustus 2026 Rev.3'!E20:AS20)</f>
        <v>161416.12032258065</v>
      </c>
      <c r="G20" s="755">
        <f>SUM('SO Agustus 2026 Rev.3'!AV20:BB20)</f>
        <v>12690.91619354839</v>
      </c>
      <c r="H20" s="755">
        <f>SUM('SO Agustus 2026 Rev.3'!BC20:BE20)</f>
        <v>17087.096774193549</v>
      </c>
      <c r="I20" s="756">
        <f t="shared" si="26"/>
        <v>191194.13329032258</v>
      </c>
      <c r="J20" s="757">
        <f>'SO MS'!E20</f>
        <v>142826</v>
      </c>
      <c r="K20" s="757">
        <f>'SO MS'!F20</f>
        <v>46000</v>
      </c>
      <c r="L20" s="757">
        <f>'SO MS'!G20</f>
        <v>10800</v>
      </c>
      <c r="M20" s="757">
        <f>'SO MS'!H20</f>
        <v>0</v>
      </c>
      <c r="N20" s="757">
        <f>'SO MS'!I20</f>
        <v>3587.0967741935483</v>
      </c>
      <c r="O20" s="757">
        <f>'SO MS'!J20</f>
        <v>0</v>
      </c>
      <c r="P20" s="757">
        <f>'SO MS'!K20</f>
        <v>13500</v>
      </c>
      <c r="Q20" s="757">
        <f>'SO MS'!L20</f>
        <v>0</v>
      </c>
      <c r="R20" s="758">
        <f t="shared" si="27"/>
        <v>216713.09677419355</v>
      </c>
    </row>
    <row r="21" spans="1:18" ht="15.75">
      <c r="A21" s="762"/>
      <c r="B21" s="415">
        <f t="shared" si="21"/>
        <v>46246</v>
      </c>
      <c r="C21" s="415" t="str">
        <f t="shared" si="23"/>
        <v>Rab</v>
      </c>
      <c r="D21" s="442">
        <f t="shared" si="24"/>
        <v>27409.879677419347</v>
      </c>
      <c r="E21" s="441">
        <f t="shared" si="25"/>
        <v>25518.963483870961</v>
      </c>
      <c r="F21" s="755">
        <f>SUM('SO Agustus 2026 Rev.3'!E21:AS21)</f>
        <v>161416.12032258065</v>
      </c>
      <c r="G21" s="755">
        <f>SUM('SO Agustus 2026 Rev.3'!AV21:BB21)</f>
        <v>12690.91619354839</v>
      </c>
      <c r="H21" s="755">
        <f>SUM('SO Agustus 2026 Rev.3'!BC21:BE21)</f>
        <v>17087.096774193549</v>
      </c>
      <c r="I21" s="756">
        <f t="shared" si="26"/>
        <v>191194.13329032258</v>
      </c>
      <c r="J21" s="757">
        <f>'SO MS'!E21</f>
        <v>142826</v>
      </c>
      <c r="K21" s="757">
        <f>'SO MS'!F21</f>
        <v>46000</v>
      </c>
      <c r="L21" s="757">
        <f>'SO MS'!G21</f>
        <v>10800</v>
      </c>
      <c r="M21" s="757">
        <f>'SO MS'!H21</f>
        <v>0</v>
      </c>
      <c r="N21" s="757">
        <f>'SO MS'!I21</f>
        <v>3587.0967741935483</v>
      </c>
      <c r="O21" s="757">
        <f>'SO MS'!J21</f>
        <v>0</v>
      </c>
      <c r="P21" s="757">
        <f>'SO MS'!K21</f>
        <v>13500</v>
      </c>
      <c r="Q21" s="757">
        <f>'SO MS'!L21</f>
        <v>0</v>
      </c>
      <c r="R21" s="758">
        <f t="shared" si="27"/>
        <v>216713.09677419355</v>
      </c>
    </row>
    <row r="22" spans="1:18" ht="15.75">
      <c r="A22" s="853">
        <f>WEEKNUM(B22)</f>
        <v>33</v>
      </c>
      <c r="B22" s="501">
        <f>B21+1</f>
        <v>46247</v>
      </c>
      <c r="C22" s="501" t="str">
        <f t="shared" si="23"/>
        <v>Kam</v>
      </c>
      <c r="D22" s="439">
        <f t="shared" si="24"/>
        <v>27409.879677419347</v>
      </c>
      <c r="E22" s="441">
        <f t="shared" si="25"/>
        <v>25518.963483870961</v>
      </c>
      <c r="F22" s="755">
        <f>SUM('SO Agustus 2026 Rev.3'!E22:AS22)</f>
        <v>161416.12032258065</v>
      </c>
      <c r="G22" s="755">
        <f>SUM('SO Agustus 2026 Rev.3'!AV22:BB22)</f>
        <v>12690.91619354839</v>
      </c>
      <c r="H22" s="755">
        <f>SUM('SO Agustus 2026 Rev.3'!BC22:BE22)</f>
        <v>17087.096774193549</v>
      </c>
      <c r="I22" s="756">
        <f t="shared" si="26"/>
        <v>191194.13329032258</v>
      </c>
      <c r="J22" s="757">
        <f>'SO MS'!E22</f>
        <v>142826</v>
      </c>
      <c r="K22" s="757">
        <f>'SO MS'!F22</f>
        <v>46000</v>
      </c>
      <c r="L22" s="757">
        <f>'SO MS'!G22</f>
        <v>10800</v>
      </c>
      <c r="M22" s="757">
        <f>'SO MS'!H22</f>
        <v>0</v>
      </c>
      <c r="N22" s="757">
        <f>'SO MS'!I22</f>
        <v>3587.0967741935483</v>
      </c>
      <c r="O22" s="757">
        <f>'SO MS'!J22</f>
        <v>0</v>
      </c>
      <c r="P22" s="757">
        <f>'SO MS'!K22</f>
        <v>13500</v>
      </c>
      <c r="Q22" s="757">
        <f>'SO MS'!L22</f>
        <v>0</v>
      </c>
      <c r="R22" s="758">
        <f t="shared" si="27"/>
        <v>216713.09677419355</v>
      </c>
    </row>
    <row r="23" spans="1:18" ht="15.75">
      <c r="A23" s="853"/>
      <c r="B23" s="501">
        <f t="shared" ref="B23:B30" si="28">B22+1</f>
        <v>46248</v>
      </c>
      <c r="C23" s="501" t="str">
        <f t="shared" si="23"/>
        <v>Jum</v>
      </c>
      <c r="D23" s="439">
        <f t="shared" si="24"/>
        <v>27409.879677419347</v>
      </c>
      <c r="E23" s="441">
        <f t="shared" si="25"/>
        <v>25518.963483870961</v>
      </c>
      <c r="F23" s="755">
        <f>SUM('SO Agustus 2026 Rev.3'!E23:AS23)</f>
        <v>161416.12032258065</v>
      </c>
      <c r="G23" s="755">
        <f>SUM('SO Agustus 2026 Rev.3'!AV23:BB23)</f>
        <v>12690.91619354839</v>
      </c>
      <c r="H23" s="755">
        <f>SUM('SO Agustus 2026 Rev.3'!BC23:BE23)</f>
        <v>17087.096774193549</v>
      </c>
      <c r="I23" s="756">
        <f t="shared" si="26"/>
        <v>191194.13329032258</v>
      </c>
      <c r="J23" s="757">
        <f>'SO MS'!E23</f>
        <v>142826</v>
      </c>
      <c r="K23" s="757">
        <f>'SO MS'!F23</f>
        <v>46000</v>
      </c>
      <c r="L23" s="757">
        <f>'SO MS'!G23</f>
        <v>10800</v>
      </c>
      <c r="M23" s="757">
        <f>'SO MS'!H23</f>
        <v>0</v>
      </c>
      <c r="N23" s="757">
        <f>'SO MS'!I23</f>
        <v>3587.0967741935483</v>
      </c>
      <c r="O23" s="757">
        <f>'SO MS'!J23</f>
        <v>0</v>
      </c>
      <c r="P23" s="757">
        <f>'SO MS'!K23</f>
        <v>13500</v>
      </c>
      <c r="Q23" s="757">
        <f>'SO MS'!L23</f>
        <v>0</v>
      </c>
      <c r="R23" s="758">
        <f t="shared" si="27"/>
        <v>216713.09677419355</v>
      </c>
    </row>
    <row r="24" spans="1:18" ht="15.75">
      <c r="A24" s="853"/>
      <c r="B24" s="501">
        <f t="shared" si="28"/>
        <v>46249</v>
      </c>
      <c r="C24" s="501" t="str">
        <f t="shared" si="23"/>
        <v>Sab</v>
      </c>
      <c r="D24" s="439">
        <f t="shared" si="24"/>
        <v>45209.509677419381</v>
      </c>
      <c r="E24" s="441">
        <f t="shared" si="25"/>
        <v>44440.493806451617</v>
      </c>
      <c r="F24" s="755">
        <f>SUM('SO Agustus 2026 Rev.3'!E24:AS24)</f>
        <v>143616.49032258062</v>
      </c>
      <c r="G24" s="755">
        <f>SUM('SO Agustus 2026 Rev.3'!AV24:BB24)</f>
        <v>11569.015870967756</v>
      </c>
      <c r="H24" s="755">
        <f>SUM('SO Agustus 2026 Rev.3'!BC24:BE24)</f>
        <v>17087.096774193549</v>
      </c>
      <c r="I24" s="756">
        <f t="shared" si="26"/>
        <v>172272.60296774193</v>
      </c>
      <c r="J24" s="757">
        <f>'SO MS'!E24</f>
        <v>142826</v>
      </c>
      <c r="K24" s="757">
        <f>'SO MS'!F24</f>
        <v>46000</v>
      </c>
      <c r="L24" s="757">
        <f>'SO MS'!G24</f>
        <v>10800</v>
      </c>
      <c r="M24" s="757">
        <f>'SO MS'!H24</f>
        <v>0</v>
      </c>
      <c r="N24" s="757">
        <f>'SO MS'!I24</f>
        <v>3587.0967741935483</v>
      </c>
      <c r="O24" s="757">
        <f>'SO MS'!J24</f>
        <v>0</v>
      </c>
      <c r="P24" s="757">
        <f>'SO MS'!K24</f>
        <v>13500</v>
      </c>
      <c r="Q24" s="757">
        <f>'SO MS'!L24</f>
        <v>0</v>
      </c>
      <c r="R24" s="758">
        <f t="shared" si="27"/>
        <v>216713.09677419355</v>
      </c>
    </row>
    <row r="25" spans="1:18" ht="15.75">
      <c r="A25" s="853"/>
      <c r="B25" s="501">
        <f t="shared" si="28"/>
        <v>46250</v>
      </c>
      <c r="C25" s="501" t="str">
        <f t="shared" si="23"/>
        <v>Mgg</v>
      </c>
      <c r="D25" s="439">
        <f t="shared" si="24"/>
        <v>80700.587064516134</v>
      </c>
      <c r="E25" s="441">
        <f t="shared" si="25"/>
        <v>79931.571193548385</v>
      </c>
      <c r="F25" s="755">
        <f>SUM('SO Agustus 2026 Rev.3'!E25:AS25)</f>
        <v>108125.41293548387</v>
      </c>
      <c r="G25" s="755">
        <f>SUM('SO Agustus 2026 Rev.3'!AV25:BB25)</f>
        <v>11569.015870967756</v>
      </c>
      <c r="H25" s="755">
        <f>SUM('SO Agustus 2026 Rev.3'!BC25:BE25)</f>
        <v>17087.096774193549</v>
      </c>
      <c r="I25" s="756">
        <f t="shared" si="26"/>
        <v>136781.52558064516</v>
      </c>
      <c r="J25" s="757">
        <f>'SO MS'!E25</f>
        <v>142826</v>
      </c>
      <c r="K25" s="757">
        <f>'SO MS'!F25</f>
        <v>46000</v>
      </c>
      <c r="L25" s="757">
        <f>'SO MS'!G25</f>
        <v>10800</v>
      </c>
      <c r="M25" s="757">
        <f>'SO MS'!H25</f>
        <v>0</v>
      </c>
      <c r="N25" s="757">
        <f>'SO MS'!I25</f>
        <v>3587.0967741935483</v>
      </c>
      <c r="O25" s="757">
        <f>'SO MS'!J25</f>
        <v>0</v>
      </c>
      <c r="P25" s="757">
        <f>'SO MS'!K25</f>
        <v>13500</v>
      </c>
      <c r="Q25" s="757">
        <f>'SO MS'!L25</f>
        <v>0</v>
      </c>
      <c r="R25" s="758">
        <f t="shared" si="27"/>
        <v>216713.09677419355</v>
      </c>
    </row>
    <row r="26" spans="1:18" ht="15.75">
      <c r="A26" s="853"/>
      <c r="B26" s="759" t="s">
        <v>18</v>
      </c>
      <c r="C26" s="501"/>
      <c r="D26" s="545">
        <f>SUM(D19:D25)</f>
        <v>262959.49512903224</v>
      </c>
      <c r="E26" s="545">
        <f>SUM(E19:E25)</f>
        <v>251966.88241935481</v>
      </c>
      <c r="F26" s="545">
        <f t="shared" ref="F26" si="29">SUM(F19:F25)</f>
        <v>1058822.5048709679</v>
      </c>
      <c r="G26" s="545">
        <f t="shared" ref="G26" si="30">SUM(G19:G25)</f>
        <v>86592.612709677458</v>
      </c>
      <c r="H26" s="545">
        <f t="shared" ref="H26" si="31">SUM(H19:H25)</f>
        <v>119609.67741935483</v>
      </c>
      <c r="I26" s="545">
        <f t="shared" ref="I26" si="32">SUM(I19:I25)</f>
        <v>1265024.7949999999</v>
      </c>
      <c r="J26" s="545">
        <f t="shared" ref="J26" si="33">SUM(J19:J25)</f>
        <v>999782</v>
      </c>
      <c r="K26" s="545">
        <f t="shared" ref="K26" si="34">SUM(K19:K25)</f>
        <v>322000</v>
      </c>
      <c r="L26" s="545">
        <f t="shared" ref="L26" si="35">SUM(L19:L25)</f>
        <v>75600</v>
      </c>
      <c r="M26" s="545">
        <f t="shared" ref="M26" si="36">SUM(M19:M25)</f>
        <v>0</v>
      </c>
      <c r="N26" s="545">
        <f t="shared" ref="N26" si="37">SUM(N19:N25)</f>
        <v>25109.677419354841</v>
      </c>
      <c r="O26" s="545">
        <f t="shared" ref="O26" si="38">SUM(O19:O25)</f>
        <v>0</v>
      </c>
      <c r="P26" s="545">
        <f t="shared" ref="P26" si="39">SUM(P19:P25)</f>
        <v>94500</v>
      </c>
      <c r="Q26" s="545">
        <f t="shared" ref="Q26" si="40">SUM(Q19:Q25)</f>
        <v>0</v>
      </c>
      <c r="R26" s="760">
        <f t="shared" ref="R26" si="41">SUM(R19:R25)</f>
        <v>1516991.6774193547</v>
      </c>
    </row>
    <row r="27" spans="1:18" ht="15.75">
      <c r="A27" s="853"/>
      <c r="B27" s="501"/>
      <c r="C27" s="501"/>
      <c r="D27" s="439"/>
      <c r="E27" s="395"/>
      <c r="F27" s="395"/>
      <c r="G27" s="395"/>
      <c r="H27" s="395"/>
      <c r="I27" s="395"/>
      <c r="J27" s="395"/>
      <c r="K27" s="395"/>
      <c r="L27" s="395"/>
      <c r="M27" s="395"/>
      <c r="N27" s="395"/>
      <c r="O27" s="395"/>
      <c r="P27" s="395"/>
      <c r="Q27" s="395"/>
      <c r="R27" s="761"/>
    </row>
    <row r="28" spans="1:18" ht="15.75">
      <c r="A28" s="853"/>
      <c r="B28" s="501">
        <f>B25+1</f>
        <v>46251</v>
      </c>
      <c r="C28" s="501" t="str">
        <f t="shared" ref="C28:C34" si="42">TEXT(B28,"ddd")</f>
        <v>Sen</v>
      </c>
      <c r="D28" s="439">
        <f t="shared" ref="D28:D34" si="43">(J28+K28)-F28</f>
        <v>107859.50967741935</v>
      </c>
      <c r="E28" s="441">
        <f t="shared" ref="E28:E34" si="44">R28-I28</f>
        <v>107090.49380645159</v>
      </c>
      <c r="F28" s="755">
        <f>SUM('SO Agustus 2026 Rev.3'!E28:AS28)</f>
        <v>80966.490322580648</v>
      </c>
      <c r="G28" s="755">
        <f>SUM('SO Agustus 2026 Rev.3'!AV28:BB28)</f>
        <v>11569.015870967756</v>
      </c>
      <c r="H28" s="755">
        <f>SUM('SO Agustus 2026 Rev.3'!BC28:BE28)</f>
        <v>17087.096774193549</v>
      </c>
      <c r="I28" s="756">
        <f t="shared" ref="I28:I34" si="45">SUM(F28:H28)</f>
        <v>109622.60296774196</v>
      </c>
      <c r="J28" s="757">
        <f>'SO MS'!E28</f>
        <v>142826</v>
      </c>
      <c r="K28" s="757">
        <f>'SO MS'!F28</f>
        <v>46000</v>
      </c>
      <c r="L28" s="757">
        <f>'SO MS'!G28</f>
        <v>10800</v>
      </c>
      <c r="M28" s="757">
        <f>'SO MS'!H28</f>
        <v>0</v>
      </c>
      <c r="N28" s="757">
        <f>'SO MS'!I28</f>
        <v>3587.0967741935483</v>
      </c>
      <c r="O28" s="757">
        <f>'SO MS'!J28</f>
        <v>0</v>
      </c>
      <c r="P28" s="757">
        <f>'SO MS'!K28</f>
        <v>13500</v>
      </c>
      <c r="Q28" s="757">
        <f>'SO MS'!L28</f>
        <v>0</v>
      </c>
      <c r="R28" s="758">
        <f t="shared" ref="R28:R34" si="46">SUM(J28:Q28)</f>
        <v>216713.09677419355</v>
      </c>
    </row>
    <row r="29" spans="1:18" ht="15.75">
      <c r="A29" s="853"/>
      <c r="B29" s="415">
        <f t="shared" si="28"/>
        <v>46252</v>
      </c>
      <c r="C29" s="415" t="str">
        <f t="shared" si="42"/>
        <v>Sel</v>
      </c>
      <c r="D29" s="442">
        <f t="shared" si="43"/>
        <v>31409.879677419347</v>
      </c>
      <c r="E29" s="441">
        <f t="shared" si="44"/>
        <v>29518.963483870961</v>
      </c>
      <c r="F29" s="755">
        <f>SUM('SO Agustus 2026 Rev.3'!E29:AS29)</f>
        <v>157416.12032258065</v>
      </c>
      <c r="G29" s="755">
        <f>SUM('SO Agustus 2026 Rev.3'!AV29:BB29)</f>
        <v>12690.91619354839</v>
      </c>
      <c r="H29" s="755">
        <f>SUM('SO Agustus 2026 Rev.3'!BC29:BE29)</f>
        <v>17087.096774193549</v>
      </c>
      <c r="I29" s="756">
        <f t="shared" si="45"/>
        <v>187194.13329032258</v>
      </c>
      <c r="J29" s="757">
        <f>'SO MS'!E29</f>
        <v>142826</v>
      </c>
      <c r="K29" s="757">
        <f>'SO MS'!F29</f>
        <v>46000</v>
      </c>
      <c r="L29" s="757">
        <f>'SO MS'!G29</f>
        <v>10800</v>
      </c>
      <c r="M29" s="757">
        <f>'SO MS'!H29</f>
        <v>0</v>
      </c>
      <c r="N29" s="757">
        <f>'SO MS'!I29</f>
        <v>3587.0967741935483</v>
      </c>
      <c r="O29" s="757">
        <f>'SO MS'!J29</f>
        <v>0</v>
      </c>
      <c r="P29" s="757">
        <f>'SO MS'!K29</f>
        <v>13500</v>
      </c>
      <c r="Q29" s="757">
        <f>'SO MS'!L29</f>
        <v>0</v>
      </c>
      <c r="R29" s="758">
        <f t="shared" si="46"/>
        <v>216713.09677419355</v>
      </c>
    </row>
    <row r="30" spans="1:18" ht="15.75">
      <c r="A30" s="762"/>
      <c r="B30" s="415">
        <f t="shared" si="28"/>
        <v>46253</v>
      </c>
      <c r="C30" s="415" t="str">
        <f t="shared" si="42"/>
        <v>Rab</v>
      </c>
      <c r="D30" s="442">
        <f t="shared" si="43"/>
        <v>31409.879677419347</v>
      </c>
      <c r="E30" s="441">
        <f t="shared" si="44"/>
        <v>29518.963483870961</v>
      </c>
      <c r="F30" s="755">
        <f>SUM('SO Agustus 2026 Rev.3'!E30:AS30)</f>
        <v>157416.12032258065</v>
      </c>
      <c r="G30" s="755">
        <f>SUM('SO Agustus 2026 Rev.3'!AV30:BB30)</f>
        <v>12690.91619354839</v>
      </c>
      <c r="H30" s="755">
        <f>SUM('SO Agustus 2026 Rev.3'!BC30:BE30)</f>
        <v>17087.096774193549</v>
      </c>
      <c r="I30" s="756">
        <f t="shared" si="45"/>
        <v>187194.13329032258</v>
      </c>
      <c r="J30" s="757">
        <f>'SO MS'!E30</f>
        <v>142826</v>
      </c>
      <c r="K30" s="757">
        <f>'SO MS'!F30</f>
        <v>46000</v>
      </c>
      <c r="L30" s="757">
        <f>'SO MS'!G30</f>
        <v>10800</v>
      </c>
      <c r="M30" s="757">
        <f>'SO MS'!H30</f>
        <v>0</v>
      </c>
      <c r="N30" s="757">
        <f>'SO MS'!I30</f>
        <v>3587.0967741935483</v>
      </c>
      <c r="O30" s="757">
        <f>'SO MS'!J30</f>
        <v>0</v>
      </c>
      <c r="P30" s="757">
        <f>'SO MS'!K30</f>
        <v>13500</v>
      </c>
      <c r="Q30" s="757">
        <f>'SO MS'!L30</f>
        <v>0</v>
      </c>
      <c r="R30" s="758">
        <f t="shared" si="46"/>
        <v>216713.09677419355</v>
      </c>
    </row>
    <row r="31" spans="1:18" ht="15.75">
      <c r="A31" s="853">
        <f>WEEKNUM(B31)</f>
        <v>34</v>
      </c>
      <c r="B31" s="501">
        <f>B30+1</f>
        <v>46254</v>
      </c>
      <c r="C31" s="501" t="str">
        <f t="shared" si="42"/>
        <v>Kam</v>
      </c>
      <c r="D31" s="439">
        <f t="shared" si="43"/>
        <v>31409.879677419347</v>
      </c>
      <c r="E31" s="441">
        <f t="shared" si="44"/>
        <v>29518.963483870961</v>
      </c>
      <c r="F31" s="755">
        <f>SUM('SO Agustus 2026 Rev.3'!E31:AS31)</f>
        <v>157416.12032258065</v>
      </c>
      <c r="G31" s="755">
        <f>SUM('SO Agustus 2026 Rev.3'!AV31:BB31)</f>
        <v>12690.91619354839</v>
      </c>
      <c r="H31" s="755">
        <f>SUM('SO Agustus 2026 Rev.3'!BC31:BE31)</f>
        <v>17087.096774193549</v>
      </c>
      <c r="I31" s="756">
        <f t="shared" si="45"/>
        <v>187194.13329032258</v>
      </c>
      <c r="J31" s="757">
        <f>'SO MS'!E31</f>
        <v>142826</v>
      </c>
      <c r="K31" s="757">
        <f>'SO MS'!F31</f>
        <v>46000</v>
      </c>
      <c r="L31" s="757">
        <f>'SO MS'!G31</f>
        <v>10800</v>
      </c>
      <c r="M31" s="757">
        <f>'SO MS'!H31</f>
        <v>0</v>
      </c>
      <c r="N31" s="757">
        <f>'SO MS'!I31</f>
        <v>3587.0967741935483</v>
      </c>
      <c r="O31" s="757">
        <f>'SO MS'!J31</f>
        <v>0</v>
      </c>
      <c r="P31" s="757">
        <f>'SO MS'!K31</f>
        <v>13500</v>
      </c>
      <c r="Q31" s="757">
        <f>'SO MS'!L31</f>
        <v>0</v>
      </c>
      <c r="R31" s="758">
        <f t="shared" si="46"/>
        <v>216713.09677419355</v>
      </c>
    </row>
    <row r="32" spans="1:18" ht="15.75">
      <c r="A32" s="853"/>
      <c r="B32" s="501">
        <f t="shared" ref="B32:B39" si="47">B31+1</f>
        <v>46255</v>
      </c>
      <c r="C32" s="501" t="str">
        <f t="shared" si="42"/>
        <v>Jum</v>
      </c>
      <c r="D32" s="439">
        <f t="shared" si="43"/>
        <v>31409.879677419347</v>
      </c>
      <c r="E32" s="441">
        <f t="shared" si="44"/>
        <v>29518.963483870961</v>
      </c>
      <c r="F32" s="755">
        <f>SUM('SO Agustus 2026 Rev.3'!E32:AS32)</f>
        <v>157416.12032258065</v>
      </c>
      <c r="G32" s="755">
        <f>SUM('SO Agustus 2026 Rev.3'!AV32:BB32)</f>
        <v>12690.91619354839</v>
      </c>
      <c r="H32" s="755">
        <f>SUM('SO Agustus 2026 Rev.3'!BC32:BE32)</f>
        <v>17087.096774193549</v>
      </c>
      <c r="I32" s="756">
        <f t="shared" si="45"/>
        <v>187194.13329032258</v>
      </c>
      <c r="J32" s="757">
        <f>'SO MS'!E32</f>
        <v>142826</v>
      </c>
      <c r="K32" s="757">
        <f>'SO MS'!F32</f>
        <v>46000</v>
      </c>
      <c r="L32" s="757">
        <f>'SO MS'!G32</f>
        <v>10800</v>
      </c>
      <c r="M32" s="757">
        <f>'SO MS'!H32</f>
        <v>0</v>
      </c>
      <c r="N32" s="757">
        <f>'SO MS'!I32</f>
        <v>3587.0967741935483</v>
      </c>
      <c r="O32" s="757">
        <f>'SO MS'!J32</f>
        <v>0</v>
      </c>
      <c r="P32" s="757">
        <f>'SO MS'!K32</f>
        <v>13500</v>
      </c>
      <c r="Q32" s="757">
        <f>'SO MS'!L32</f>
        <v>0</v>
      </c>
      <c r="R32" s="758">
        <f t="shared" si="46"/>
        <v>216713.09677419355</v>
      </c>
    </row>
    <row r="33" spans="1:18" ht="15.75">
      <c r="A33" s="853"/>
      <c r="B33" s="501">
        <f t="shared" si="47"/>
        <v>46256</v>
      </c>
      <c r="C33" s="501" t="str">
        <f t="shared" si="42"/>
        <v>Sab</v>
      </c>
      <c r="D33" s="439">
        <f t="shared" si="43"/>
        <v>36209.509677419381</v>
      </c>
      <c r="E33" s="441">
        <f t="shared" si="44"/>
        <v>35440.493806451617</v>
      </c>
      <c r="F33" s="755">
        <f>SUM('SO Agustus 2026 Rev.3'!E33:AS33)</f>
        <v>152616.49032258062</v>
      </c>
      <c r="G33" s="755">
        <f>SUM('SO Agustus 2026 Rev.3'!AV33:BB33)</f>
        <v>11569.015870967756</v>
      </c>
      <c r="H33" s="755">
        <f>SUM('SO Agustus 2026 Rev.3'!BC33:BE33)</f>
        <v>17087.096774193549</v>
      </c>
      <c r="I33" s="756">
        <f t="shared" si="45"/>
        <v>181272.60296774193</v>
      </c>
      <c r="J33" s="757">
        <f>'SO MS'!E33</f>
        <v>142826</v>
      </c>
      <c r="K33" s="757">
        <f>'SO MS'!F33</f>
        <v>46000</v>
      </c>
      <c r="L33" s="757">
        <f>'SO MS'!G33</f>
        <v>10800</v>
      </c>
      <c r="M33" s="757">
        <f>'SO MS'!H33</f>
        <v>0</v>
      </c>
      <c r="N33" s="757">
        <f>'SO MS'!I33</f>
        <v>3587.0967741935483</v>
      </c>
      <c r="O33" s="757">
        <f>'SO MS'!J33</f>
        <v>0</v>
      </c>
      <c r="P33" s="757">
        <f>'SO MS'!K33</f>
        <v>13500</v>
      </c>
      <c r="Q33" s="757">
        <f>'SO MS'!L33</f>
        <v>0</v>
      </c>
      <c r="R33" s="758">
        <f t="shared" si="46"/>
        <v>216713.09677419355</v>
      </c>
    </row>
    <row r="34" spans="1:18" ht="15.75">
      <c r="A34" s="853"/>
      <c r="B34" s="501">
        <f t="shared" si="47"/>
        <v>46257</v>
      </c>
      <c r="C34" s="501" t="str">
        <f t="shared" si="42"/>
        <v>Mgg</v>
      </c>
      <c r="D34" s="439">
        <f t="shared" si="43"/>
        <v>69200.587064516134</v>
      </c>
      <c r="E34" s="441">
        <f t="shared" si="44"/>
        <v>68431.571193548385</v>
      </c>
      <c r="F34" s="755">
        <f>SUM('SO Agustus 2026 Rev.3'!E34:AS34)</f>
        <v>119625.41293548387</v>
      </c>
      <c r="G34" s="755">
        <f>SUM('SO Agustus 2026 Rev.3'!AV34:BB34)</f>
        <v>11569.015870967756</v>
      </c>
      <c r="H34" s="755">
        <f>SUM('SO Agustus 2026 Rev.3'!BC34:BE34)</f>
        <v>17087.096774193549</v>
      </c>
      <c r="I34" s="756">
        <f t="shared" si="45"/>
        <v>148281.52558064516</v>
      </c>
      <c r="J34" s="757">
        <f>'SO MS'!E34</f>
        <v>142826</v>
      </c>
      <c r="K34" s="757">
        <f>'SO MS'!F34</f>
        <v>46000</v>
      </c>
      <c r="L34" s="757">
        <f>'SO MS'!G34</f>
        <v>10800</v>
      </c>
      <c r="M34" s="757">
        <f>'SO MS'!H34</f>
        <v>0</v>
      </c>
      <c r="N34" s="757">
        <f>'SO MS'!I34</f>
        <v>3587.0967741935483</v>
      </c>
      <c r="O34" s="757">
        <f>'SO MS'!J34</f>
        <v>0</v>
      </c>
      <c r="P34" s="757">
        <f>'SO MS'!K34</f>
        <v>13500</v>
      </c>
      <c r="Q34" s="757">
        <f>'SO MS'!L34</f>
        <v>0</v>
      </c>
      <c r="R34" s="758">
        <f t="shared" si="46"/>
        <v>216713.09677419355</v>
      </c>
    </row>
    <row r="35" spans="1:18" ht="15.75">
      <c r="A35" s="853"/>
      <c r="B35" s="759" t="s">
        <v>18</v>
      </c>
      <c r="C35" s="501"/>
      <c r="D35" s="545">
        <f>SUM(D28:D34)</f>
        <v>338909.1251290323</v>
      </c>
      <c r="E35" s="545">
        <f>SUM(E28:E34)</f>
        <v>329038.41274193546</v>
      </c>
      <c r="F35" s="545">
        <f t="shared" ref="F35" si="48">SUM(F28:F34)</f>
        <v>982872.8748709677</v>
      </c>
      <c r="G35" s="545">
        <f t="shared" ref="G35" si="49">SUM(G28:G34)</f>
        <v>85470.712387096835</v>
      </c>
      <c r="H35" s="545">
        <f t="shared" ref="H35" si="50">SUM(H28:H34)</f>
        <v>119609.67741935483</v>
      </c>
      <c r="I35" s="545">
        <f t="shared" ref="I35" si="51">SUM(I28:I34)</f>
        <v>1187953.2646774193</v>
      </c>
      <c r="J35" s="545">
        <f t="shared" ref="J35" si="52">SUM(J28:J34)</f>
        <v>999782</v>
      </c>
      <c r="K35" s="545">
        <f t="shared" ref="K35" si="53">SUM(K28:K34)</f>
        <v>322000</v>
      </c>
      <c r="L35" s="545">
        <f t="shared" ref="L35" si="54">SUM(L28:L34)</f>
        <v>75600</v>
      </c>
      <c r="M35" s="545">
        <f t="shared" ref="M35" si="55">SUM(M28:M34)</f>
        <v>0</v>
      </c>
      <c r="N35" s="545">
        <f t="shared" ref="N35" si="56">SUM(N28:N34)</f>
        <v>25109.677419354841</v>
      </c>
      <c r="O35" s="545">
        <f t="shared" ref="O35" si="57">SUM(O28:O34)</f>
        <v>0</v>
      </c>
      <c r="P35" s="545">
        <f t="shared" ref="P35" si="58">SUM(P28:P34)</f>
        <v>94500</v>
      </c>
      <c r="Q35" s="545">
        <f t="shared" ref="Q35" si="59">SUM(Q28:Q34)</f>
        <v>0</v>
      </c>
      <c r="R35" s="760">
        <f t="shared" ref="R35" si="60">SUM(R28:R34)</f>
        <v>1516991.6774193547</v>
      </c>
    </row>
    <row r="36" spans="1:18" ht="15.75">
      <c r="A36" s="853"/>
      <c r="B36" s="501"/>
      <c r="C36" s="501"/>
      <c r="D36" s="439"/>
      <c r="E36" s="395"/>
      <c r="F36" s="395"/>
      <c r="G36" s="395"/>
      <c r="H36" s="395"/>
      <c r="I36" s="395"/>
      <c r="J36" s="395"/>
      <c r="K36" s="395"/>
      <c r="L36" s="395"/>
      <c r="M36" s="395"/>
      <c r="N36" s="395"/>
      <c r="O36" s="395"/>
      <c r="P36" s="395"/>
      <c r="Q36" s="395"/>
      <c r="R36" s="761"/>
    </row>
    <row r="37" spans="1:18" ht="15.75">
      <c r="A37" s="853"/>
      <c r="B37" s="501">
        <f>B34+1</f>
        <v>46258</v>
      </c>
      <c r="C37" s="501" t="str">
        <f t="shared" ref="C37:C43" si="61">TEXT(B37,"ddd")</f>
        <v>Sen</v>
      </c>
      <c r="D37" s="439">
        <f t="shared" ref="D37:D43" si="62">(J37+K37)-F37</f>
        <v>15409.879677419347</v>
      </c>
      <c r="E37" s="441">
        <f t="shared" ref="E37:E43" si="63">R37-I37</f>
        <v>13518.963483870961</v>
      </c>
      <c r="F37" s="755">
        <f>SUM('SO Agustus 2026 Rev.3'!E37:AS37)</f>
        <v>173416.12032258065</v>
      </c>
      <c r="G37" s="755">
        <f>SUM('SO Agustus 2026 Rev.3'!AV37:BB37)</f>
        <v>12690.91619354839</v>
      </c>
      <c r="H37" s="755">
        <f>SUM('SO Agustus 2026 Rev.3'!BC37:BE37)</f>
        <v>17087.096774193549</v>
      </c>
      <c r="I37" s="756">
        <f t="shared" ref="I37:I43" si="64">SUM(F37:H37)</f>
        <v>203194.13329032258</v>
      </c>
      <c r="J37" s="757">
        <f>'SO MS'!E37</f>
        <v>142826</v>
      </c>
      <c r="K37" s="757">
        <f>'SO MS'!F37</f>
        <v>46000</v>
      </c>
      <c r="L37" s="757">
        <f>'SO MS'!G37</f>
        <v>10800</v>
      </c>
      <c r="M37" s="757">
        <f>'SO MS'!H37</f>
        <v>0</v>
      </c>
      <c r="N37" s="757">
        <f>'SO MS'!I37</f>
        <v>3587.0967741935483</v>
      </c>
      <c r="O37" s="757">
        <f>'SO MS'!J37</f>
        <v>0</v>
      </c>
      <c r="P37" s="757">
        <f>'SO MS'!K37</f>
        <v>13500</v>
      </c>
      <c r="Q37" s="757">
        <f>'SO MS'!L37</f>
        <v>0</v>
      </c>
      <c r="R37" s="758">
        <f t="shared" ref="R37:R43" si="65">SUM(J37:Q37)</f>
        <v>216713.09677419355</v>
      </c>
    </row>
    <row r="38" spans="1:18" ht="15.75">
      <c r="A38" s="853"/>
      <c r="B38" s="415">
        <f t="shared" si="47"/>
        <v>46259</v>
      </c>
      <c r="C38" s="415" t="str">
        <f t="shared" si="61"/>
        <v>Sel</v>
      </c>
      <c r="D38" s="442">
        <f t="shared" si="62"/>
        <v>31409.879677419347</v>
      </c>
      <c r="E38" s="441">
        <f t="shared" si="63"/>
        <v>29518.963483870961</v>
      </c>
      <c r="F38" s="755">
        <f>SUM('SO Agustus 2026 Rev.3'!E38:AS38)</f>
        <v>157416.12032258065</v>
      </c>
      <c r="G38" s="755">
        <f>SUM('SO Agustus 2026 Rev.3'!AV38:BB38)</f>
        <v>12690.91619354839</v>
      </c>
      <c r="H38" s="755">
        <f>SUM('SO Agustus 2026 Rev.3'!BC38:BE38)</f>
        <v>17087.096774193549</v>
      </c>
      <c r="I38" s="756">
        <f t="shared" si="64"/>
        <v>187194.13329032258</v>
      </c>
      <c r="J38" s="757">
        <f>'SO MS'!E38</f>
        <v>142826</v>
      </c>
      <c r="K38" s="757">
        <f>'SO MS'!F38</f>
        <v>46000</v>
      </c>
      <c r="L38" s="757">
        <f>'SO MS'!G38</f>
        <v>10800</v>
      </c>
      <c r="M38" s="757">
        <f>'SO MS'!H38</f>
        <v>0</v>
      </c>
      <c r="N38" s="757">
        <f>'SO MS'!I38</f>
        <v>3587.0967741935483</v>
      </c>
      <c r="O38" s="757">
        <f>'SO MS'!J38</f>
        <v>0</v>
      </c>
      <c r="P38" s="757">
        <f>'SO MS'!K38</f>
        <v>13500</v>
      </c>
      <c r="Q38" s="757">
        <f>'SO MS'!L38</f>
        <v>0</v>
      </c>
      <c r="R38" s="758">
        <f t="shared" si="65"/>
        <v>216713.09677419355</v>
      </c>
    </row>
    <row r="39" spans="1:18" ht="15.75">
      <c r="A39" s="762"/>
      <c r="B39" s="415">
        <f t="shared" si="47"/>
        <v>46260</v>
      </c>
      <c r="C39" s="415" t="str">
        <f t="shared" si="61"/>
        <v>Rab</v>
      </c>
      <c r="D39" s="442">
        <f t="shared" si="62"/>
        <v>15409.879677419347</v>
      </c>
      <c r="E39" s="441">
        <f t="shared" si="63"/>
        <v>13518.963483870961</v>
      </c>
      <c r="F39" s="755">
        <f>SUM('SO Agustus 2026 Rev.3'!E39:AS39)</f>
        <v>173416.12032258065</v>
      </c>
      <c r="G39" s="755">
        <f>SUM('SO Agustus 2026 Rev.3'!AV39:BB39)</f>
        <v>12690.91619354839</v>
      </c>
      <c r="H39" s="755">
        <f>SUM('SO Agustus 2026 Rev.3'!BC39:BE39)</f>
        <v>17087.096774193549</v>
      </c>
      <c r="I39" s="756">
        <f t="shared" si="64"/>
        <v>203194.13329032258</v>
      </c>
      <c r="J39" s="757">
        <f>'SO MS'!E39</f>
        <v>142826</v>
      </c>
      <c r="K39" s="757">
        <f>'SO MS'!F39</f>
        <v>46000</v>
      </c>
      <c r="L39" s="757">
        <f>'SO MS'!G39</f>
        <v>10800</v>
      </c>
      <c r="M39" s="757">
        <f>'SO MS'!H39</f>
        <v>0</v>
      </c>
      <c r="N39" s="757">
        <f>'SO MS'!I39</f>
        <v>3587.0967741935483</v>
      </c>
      <c r="O39" s="757">
        <f>'SO MS'!J39</f>
        <v>0</v>
      </c>
      <c r="P39" s="757">
        <f>'SO MS'!K39</f>
        <v>13500</v>
      </c>
      <c r="Q39" s="757">
        <f>'SO MS'!L39</f>
        <v>0</v>
      </c>
      <c r="R39" s="758">
        <f t="shared" si="65"/>
        <v>216713.09677419355</v>
      </c>
    </row>
    <row r="40" spans="1:18" ht="15.75">
      <c r="A40" s="853">
        <f>WEEKNUM(B40)</f>
        <v>35</v>
      </c>
      <c r="B40" s="501">
        <f>B39+1</f>
        <v>46261</v>
      </c>
      <c r="C40" s="501" t="str">
        <f t="shared" si="61"/>
        <v>Kam</v>
      </c>
      <c r="D40" s="439">
        <f t="shared" si="62"/>
        <v>15409.879677419347</v>
      </c>
      <c r="E40" s="441">
        <f t="shared" si="63"/>
        <v>13518.963483870961</v>
      </c>
      <c r="F40" s="755">
        <f>SUM('SO Agustus 2026 Rev.3'!E40:AS40)</f>
        <v>173416.12032258065</v>
      </c>
      <c r="G40" s="755">
        <f>SUM('SO Agustus 2026 Rev.3'!AV40:BB40)</f>
        <v>12690.91619354839</v>
      </c>
      <c r="H40" s="755">
        <f>SUM('SO Agustus 2026 Rev.3'!BC40:BE40)</f>
        <v>17087.096774193549</v>
      </c>
      <c r="I40" s="756">
        <f t="shared" si="64"/>
        <v>203194.13329032258</v>
      </c>
      <c r="J40" s="757">
        <f>'SO MS'!E40</f>
        <v>142826</v>
      </c>
      <c r="K40" s="757">
        <f>'SO MS'!F40</f>
        <v>46000</v>
      </c>
      <c r="L40" s="757">
        <f>'SO MS'!G40</f>
        <v>10800</v>
      </c>
      <c r="M40" s="757">
        <f>'SO MS'!H40</f>
        <v>0</v>
      </c>
      <c r="N40" s="757">
        <f>'SO MS'!I40</f>
        <v>3587.0967741935483</v>
      </c>
      <c r="O40" s="757">
        <f>'SO MS'!J40</f>
        <v>0</v>
      </c>
      <c r="P40" s="757">
        <f>'SO MS'!K40</f>
        <v>13500</v>
      </c>
      <c r="Q40" s="757">
        <f>'SO MS'!L40</f>
        <v>0</v>
      </c>
      <c r="R40" s="758">
        <f t="shared" si="65"/>
        <v>216713.09677419355</v>
      </c>
    </row>
    <row r="41" spans="1:18" ht="15.75">
      <c r="A41" s="853"/>
      <c r="B41" s="501">
        <f t="shared" ref="B41:B43" si="66">B40+1</f>
        <v>46262</v>
      </c>
      <c r="C41" s="501" t="str">
        <f t="shared" si="61"/>
        <v>Jum</v>
      </c>
      <c r="D41" s="439">
        <f t="shared" si="62"/>
        <v>15409.879677419347</v>
      </c>
      <c r="E41" s="441">
        <f t="shared" si="63"/>
        <v>13518.963483870961</v>
      </c>
      <c r="F41" s="755">
        <f>SUM('SO Agustus 2026 Rev.3'!E41:AS41)</f>
        <v>173416.12032258065</v>
      </c>
      <c r="G41" s="755">
        <f>SUM('SO Agustus 2026 Rev.3'!AV41:BB41)</f>
        <v>12690.91619354839</v>
      </c>
      <c r="H41" s="755">
        <f>SUM('SO Agustus 2026 Rev.3'!BC41:BE41)</f>
        <v>17087.096774193549</v>
      </c>
      <c r="I41" s="756">
        <f t="shared" si="64"/>
        <v>203194.13329032258</v>
      </c>
      <c r="J41" s="757">
        <f>'SO MS'!E41</f>
        <v>142826</v>
      </c>
      <c r="K41" s="757">
        <f>'SO MS'!F41</f>
        <v>46000</v>
      </c>
      <c r="L41" s="757">
        <f>'SO MS'!G41</f>
        <v>10800</v>
      </c>
      <c r="M41" s="757">
        <f>'SO MS'!H41</f>
        <v>0</v>
      </c>
      <c r="N41" s="757">
        <f>'SO MS'!I41</f>
        <v>3587.0967741935483</v>
      </c>
      <c r="O41" s="757">
        <f>'SO MS'!J41</f>
        <v>0</v>
      </c>
      <c r="P41" s="757">
        <f>'SO MS'!K41</f>
        <v>13500</v>
      </c>
      <c r="Q41" s="757">
        <f>'SO MS'!L41</f>
        <v>0</v>
      </c>
      <c r="R41" s="758">
        <f t="shared" si="65"/>
        <v>216713.09677419355</v>
      </c>
    </row>
    <row r="42" spans="1:18" ht="15.75">
      <c r="A42" s="853"/>
      <c r="B42" s="501">
        <f t="shared" si="66"/>
        <v>46263</v>
      </c>
      <c r="C42" s="501" t="str">
        <f t="shared" si="61"/>
        <v>Sab</v>
      </c>
      <c r="D42" s="439">
        <f t="shared" si="62"/>
        <v>36209.509677419381</v>
      </c>
      <c r="E42" s="441">
        <f t="shared" si="63"/>
        <v>35440.493806451617</v>
      </c>
      <c r="F42" s="755">
        <f>SUM('SO Agustus 2026 Rev.3'!E42:AS42)</f>
        <v>152616.49032258062</v>
      </c>
      <c r="G42" s="755">
        <f>SUM('SO Agustus 2026 Rev.3'!AV42:BB42)</f>
        <v>11569.015870967756</v>
      </c>
      <c r="H42" s="755">
        <f>SUM('SO Agustus 2026 Rev.3'!BC42:BE42)</f>
        <v>17087.096774193549</v>
      </c>
      <c r="I42" s="756">
        <f t="shared" si="64"/>
        <v>181272.60296774193</v>
      </c>
      <c r="J42" s="757">
        <f>'SO MS'!E42</f>
        <v>142826</v>
      </c>
      <c r="K42" s="757">
        <f>'SO MS'!F42</f>
        <v>46000</v>
      </c>
      <c r="L42" s="757">
        <f>'SO MS'!G42</f>
        <v>10800</v>
      </c>
      <c r="M42" s="757">
        <f>'SO MS'!H42</f>
        <v>0</v>
      </c>
      <c r="N42" s="757">
        <f>'SO MS'!I42</f>
        <v>3587.0967741935483</v>
      </c>
      <c r="O42" s="757">
        <f>'SO MS'!J42</f>
        <v>0</v>
      </c>
      <c r="P42" s="757">
        <f>'SO MS'!K42</f>
        <v>13500</v>
      </c>
      <c r="Q42" s="757">
        <f>'SO MS'!L42</f>
        <v>0</v>
      </c>
      <c r="R42" s="758">
        <f t="shared" si="65"/>
        <v>216713.09677419355</v>
      </c>
    </row>
    <row r="43" spans="1:18" ht="15.75">
      <c r="A43" s="853"/>
      <c r="B43" s="501">
        <f t="shared" si="66"/>
        <v>46264</v>
      </c>
      <c r="C43" s="501" t="str">
        <f t="shared" si="61"/>
        <v>Mgg</v>
      </c>
      <c r="D43" s="439">
        <f t="shared" si="62"/>
        <v>68200.587064516119</v>
      </c>
      <c r="E43" s="441">
        <f t="shared" si="63"/>
        <v>67431.571193548356</v>
      </c>
      <c r="F43" s="755">
        <f>SUM('SO Agustus 2026 Rev.3'!E43:AS43)</f>
        <v>120625.41293548388</v>
      </c>
      <c r="G43" s="755">
        <f>SUM('SO Agustus 2026 Rev.3'!AV43:BB43)</f>
        <v>11569.015870967756</v>
      </c>
      <c r="H43" s="755">
        <f>SUM('SO Agustus 2026 Rev.3'!BC43:BE43)</f>
        <v>17087.096774193549</v>
      </c>
      <c r="I43" s="756">
        <f t="shared" si="64"/>
        <v>149281.52558064519</v>
      </c>
      <c r="J43" s="757">
        <f>'SO MS'!E43</f>
        <v>142826</v>
      </c>
      <c r="K43" s="757">
        <f>'SO MS'!F43</f>
        <v>46000</v>
      </c>
      <c r="L43" s="757">
        <f>'SO MS'!G43</f>
        <v>10800</v>
      </c>
      <c r="M43" s="757">
        <f>'SO MS'!H43</f>
        <v>0</v>
      </c>
      <c r="N43" s="757">
        <f>'SO MS'!I43</f>
        <v>3587.0967741935483</v>
      </c>
      <c r="O43" s="757">
        <f>'SO MS'!J43</f>
        <v>0</v>
      </c>
      <c r="P43" s="757">
        <f>'SO MS'!K43</f>
        <v>13500</v>
      </c>
      <c r="Q43" s="757">
        <f>'SO MS'!L43</f>
        <v>0</v>
      </c>
      <c r="R43" s="758">
        <f t="shared" si="65"/>
        <v>216713.09677419355</v>
      </c>
    </row>
    <row r="44" spans="1:18" ht="15.75">
      <c r="A44" s="853"/>
      <c r="B44" s="759" t="s">
        <v>18</v>
      </c>
      <c r="C44" s="501"/>
      <c r="D44" s="545">
        <f>SUM(D37:D43)</f>
        <v>197459.49512903224</v>
      </c>
      <c r="E44" s="545">
        <f>SUM(E37:E43)</f>
        <v>186466.88241935478</v>
      </c>
      <c r="F44" s="545">
        <f t="shared" ref="F44" si="67">SUM(F37:F43)</f>
        <v>1124322.5048709679</v>
      </c>
      <c r="G44" s="545">
        <f t="shared" ref="G44" si="68">SUM(G37:G43)</f>
        <v>86592.612709677458</v>
      </c>
      <c r="H44" s="545">
        <f t="shared" ref="H44" si="69">SUM(H37:H43)</f>
        <v>119609.67741935483</v>
      </c>
      <c r="I44" s="545">
        <f t="shared" ref="I44" si="70">SUM(I37:I43)</f>
        <v>1330524.7949999999</v>
      </c>
      <c r="J44" s="545">
        <f t="shared" ref="J44" si="71">SUM(J37:J43)</f>
        <v>999782</v>
      </c>
      <c r="K44" s="545">
        <f t="shared" ref="K44" si="72">SUM(K37:K43)</f>
        <v>322000</v>
      </c>
      <c r="L44" s="545">
        <f t="shared" ref="L44" si="73">SUM(L37:L43)</f>
        <v>75600</v>
      </c>
      <c r="M44" s="545">
        <f t="shared" ref="M44" si="74">SUM(M37:M43)</f>
        <v>0</v>
      </c>
      <c r="N44" s="545">
        <f t="shared" ref="N44" si="75">SUM(N37:N43)</f>
        <v>25109.677419354841</v>
      </c>
      <c r="O44" s="545">
        <f t="shared" ref="O44" si="76">SUM(O37:O43)</f>
        <v>0</v>
      </c>
      <c r="P44" s="545">
        <f t="shared" ref="P44" si="77">SUM(P37:P43)</f>
        <v>94500</v>
      </c>
      <c r="Q44" s="545">
        <f t="shared" ref="Q44" si="78">SUM(Q37:Q43)</f>
        <v>0</v>
      </c>
      <c r="R44" s="760">
        <f t="shared" ref="R44" si="79">SUM(R37:R43)</f>
        <v>1516991.6774193547</v>
      </c>
    </row>
    <row r="45" spans="1:18" ht="15.75">
      <c r="A45" s="853"/>
      <c r="B45" s="501"/>
      <c r="C45" s="501"/>
      <c r="D45" s="439"/>
      <c r="E45" s="395"/>
      <c r="F45" s="395"/>
      <c r="G45" s="395"/>
      <c r="H45" s="395"/>
      <c r="I45" s="395"/>
      <c r="J45" s="395"/>
      <c r="K45" s="395"/>
      <c r="L45" s="395"/>
      <c r="M45" s="395"/>
      <c r="N45" s="395"/>
      <c r="O45" s="395"/>
      <c r="P45" s="395"/>
      <c r="Q45" s="395"/>
      <c r="R45" s="761"/>
    </row>
    <row r="46" spans="1:18" ht="15.75">
      <c r="A46" s="763"/>
      <c r="B46" s="501">
        <f>B43+1</f>
        <v>46265</v>
      </c>
      <c r="C46" s="501" t="str">
        <f>TEXT(B46,"ddd")</f>
        <v>Sen</v>
      </c>
      <c r="D46" s="439">
        <f t="shared" ref="D46" si="80">(J46+K46)-F46</f>
        <v>22409.879677419347</v>
      </c>
      <c r="E46" s="441">
        <f t="shared" ref="E46" si="81">R46-I46</f>
        <v>20518.963483870961</v>
      </c>
      <c r="F46" s="755">
        <f>SUM('SO Agustus 2026 Rev.3'!E46:AS46)</f>
        <v>166416.12032258065</v>
      </c>
      <c r="G46" s="755">
        <f>SUM('SO Agustus 2026 Rev.3'!AV46:BB46)</f>
        <v>12690.91619354839</v>
      </c>
      <c r="H46" s="755">
        <f>SUM('SO Agustus 2026 Rev.3'!BC46:BE46)</f>
        <v>17087.096774193549</v>
      </c>
      <c r="I46" s="756">
        <f t="shared" ref="I46" si="82">SUM(F46:H46)</f>
        <v>196194.13329032258</v>
      </c>
      <c r="J46" s="757">
        <f>'SO MS'!E37</f>
        <v>142826</v>
      </c>
      <c r="K46" s="757">
        <f>'SO MS'!F46</f>
        <v>46000</v>
      </c>
      <c r="L46" s="757">
        <f>'SO MS'!G46</f>
        <v>10800</v>
      </c>
      <c r="M46" s="757">
        <f>'SO MS'!H46</f>
        <v>0</v>
      </c>
      <c r="N46" s="757">
        <f>'SO MS'!I46</f>
        <v>3587.0967741935483</v>
      </c>
      <c r="O46" s="757">
        <f>'SO MS'!J46</f>
        <v>0</v>
      </c>
      <c r="P46" s="757">
        <f>'SO MS'!K46</f>
        <v>13500</v>
      </c>
      <c r="Q46" s="757">
        <f>'SO MS'!L46</f>
        <v>0</v>
      </c>
      <c r="R46" s="758">
        <f t="shared" ref="R46" si="83">SUM(J46:Q46)</f>
        <v>216713.09677419355</v>
      </c>
    </row>
    <row r="47" spans="1:18" ht="16.5" thickBot="1">
      <c r="A47" s="764"/>
      <c r="B47" s="765"/>
      <c r="C47" s="765"/>
      <c r="D47" s="766">
        <f>SUM(D45:D46)</f>
        <v>22409.879677419347</v>
      </c>
      <c r="E47" s="766">
        <f>SUM(E45:E46)</f>
        <v>20518.963483870961</v>
      </c>
      <c r="F47" s="766">
        <f t="shared" ref="F47:R47" si="84">SUM(F45:F46)</f>
        <v>166416.12032258065</v>
      </c>
      <c r="G47" s="766">
        <f t="shared" si="84"/>
        <v>12690.91619354839</v>
      </c>
      <c r="H47" s="766">
        <f t="shared" si="84"/>
        <v>17087.096774193549</v>
      </c>
      <c r="I47" s="766">
        <f t="shared" si="84"/>
        <v>196194.13329032258</v>
      </c>
      <c r="J47" s="766">
        <f t="shared" si="84"/>
        <v>142826</v>
      </c>
      <c r="K47" s="766">
        <f t="shared" si="84"/>
        <v>46000</v>
      </c>
      <c r="L47" s="766">
        <f t="shared" si="84"/>
        <v>10800</v>
      </c>
      <c r="M47" s="766">
        <f t="shared" si="84"/>
        <v>0</v>
      </c>
      <c r="N47" s="766">
        <f t="shared" si="84"/>
        <v>3587.0967741935483</v>
      </c>
      <c r="O47" s="766">
        <f t="shared" si="84"/>
        <v>0</v>
      </c>
      <c r="P47" s="766">
        <f t="shared" si="84"/>
        <v>13500</v>
      </c>
      <c r="Q47" s="766">
        <f t="shared" si="84"/>
        <v>0</v>
      </c>
      <c r="R47" s="767">
        <f t="shared" si="84"/>
        <v>216713.09677419355</v>
      </c>
    </row>
    <row r="48" spans="1:18" ht="17.25" thickTop="1" thickBot="1">
      <c r="A48" s="404"/>
      <c r="B48" s="747"/>
      <c r="C48" s="748"/>
      <c r="D48" s="769"/>
      <c r="E48" s="745"/>
      <c r="F48" s="745"/>
      <c r="G48" s="745"/>
      <c r="H48" s="745"/>
      <c r="I48" s="745"/>
      <c r="J48" s="745"/>
      <c r="K48" s="745"/>
      <c r="L48" s="745"/>
      <c r="M48" s="745"/>
      <c r="N48" s="745"/>
      <c r="O48" s="745"/>
      <c r="P48" s="745"/>
      <c r="Q48" s="745"/>
      <c r="R48" s="745"/>
    </row>
    <row r="49" spans="1:18" ht="16.5" thickTop="1">
      <c r="A49" s="445"/>
      <c r="B49" s="390" t="s">
        <v>18</v>
      </c>
      <c r="C49" s="384"/>
      <c r="D49" s="770">
        <f>D8+D17+D26+D35+D44+D47</f>
        <v>800737.40112903225</v>
      </c>
      <c r="E49" s="396">
        <f>E8+E17+E26+E35+E44+E47</f>
        <v>754459.90267741913</v>
      </c>
      <c r="F49" s="396">
        <f t="shared" ref="F49:R49" si="85">F8+F17+F26+F35+F44+F47</f>
        <v>4787594.5988709675</v>
      </c>
      <c r="G49" s="396">
        <f t="shared" si="85"/>
        <v>381077.49845161318</v>
      </c>
      <c r="H49" s="396">
        <f t="shared" si="85"/>
        <v>529700</v>
      </c>
      <c r="I49" s="396">
        <f t="shared" si="85"/>
        <v>5698372.0973225804</v>
      </c>
      <c r="J49" s="396">
        <f t="shared" si="85"/>
        <v>4219772</v>
      </c>
      <c r="K49" s="396">
        <f t="shared" si="85"/>
        <v>1368560</v>
      </c>
      <c r="L49" s="396">
        <f t="shared" si="85"/>
        <v>334800</v>
      </c>
      <c r="M49" s="396">
        <f t="shared" si="85"/>
        <v>0</v>
      </c>
      <c r="N49" s="396">
        <f t="shared" si="85"/>
        <v>111200</v>
      </c>
      <c r="O49" s="396">
        <f t="shared" si="85"/>
        <v>0</v>
      </c>
      <c r="P49" s="396">
        <f t="shared" si="85"/>
        <v>418500</v>
      </c>
      <c r="Q49" s="396">
        <f t="shared" si="85"/>
        <v>0</v>
      </c>
      <c r="R49" s="396">
        <f t="shared" si="85"/>
        <v>6452831.9999999991</v>
      </c>
    </row>
    <row r="50" spans="1:18" ht="16.5" thickBot="1">
      <c r="A50" s="445"/>
      <c r="B50" s="583" t="s">
        <v>19</v>
      </c>
      <c r="C50" s="584"/>
      <c r="D50" s="771">
        <f>SUM(D37:D43,D28:D34,D18:D25,D9:D16,D6:D7)+D46</f>
        <v>800737.40112903179</v>
      </c>
      <c r="E50" s="579">
        <f>SUM(E37:E43,E28:E34,E18:E25,E9:E16,E6:E7)+E46</f>
        <v>754459.90267741925</v>
      </c>
      <c r="F50" s="579">
        <f t="shared" ref="F50:R50" si="86">SUM(F37:F43,F28:F34,F18:F25,F9:F16,F6:F7)+F46</f>
        <v>4787594.5988709675</v>
      </c>
      <c r="G50" s="579">
        <f t="shared" si="86"/>
        <v>381077.4984516133</v>
      </c>
      <c r="H50" s="579">
        <f t="shared" si="86"/>
        <v>529700.00000000035</v>
      </c>
      <c r="I50" s="579">
        <f t="shared" si="86"/>
        <v>5698372.0973225785</v>
      </c>
      <c r="J50" s="579">
        <f t="shared" si="86"/>
        <v>4219772</v>
      </c>
      <c r="K50" s="579">
        <f t="shared" si="86"/>
        <v>1368560</v>
      </c>
      <c r="L50" s="579">
        <f t="shared" si="86"/>
        <v>334800</v>
      </c>
      <c r="M50" s="579">
        <f t="shared" si="86"/>
        <v>0</v>
      </c>
      <c r="N50" s="579">
        <f t="shared" si="86"/>
        <v>111199.99999999994</v>
      </c>
      <c r="O50" s="579">
        <f t="shared" si="86"/>
        <v>0</v>
      </c>
      <c r="P50" s="579">
        <f t="shared" si="86"/>
        <v>418500</v>
      </c>
      <c r="Q50" s="579">
        <f t="shared" si="86"/>
        <v>0</v>
      </c>
      <c r="R50" s="579">
        <f t="shared" si="86"/>
        <v>6452831.9999999981</v>
      </c>
    </row>
    <row r="51" spans="1:18" ht="16.5" thickTop="1">
      <c r="A51" s="447"/>
      <c r="B51" s="432"/>
      <c r="C51" s="432"/>
    </row>
    <row r="52" spans="1:18" ht="15.75">
      <c r="A52" s="432"/>
      <c r="B52" s="449"/>
      <c r="C52" s="449"/>
      <c r="D52" s="772"/>
    </row>
    <row r="53" spans="1:18">
      <c r="A53" s="432"/>
      <c r="B53" s="432"/>
      <c r="C53" s="432"/>
    </row>
    <row r="54" spans="1:18" ht="15.75">
      <c r="A54" s="449"/>
      <c r="B54" s="432"/>
      <c r="C54" s="432"/>
      <c r="E54" s="449"/>
    </row>
    <row r="55" spans="1:18">
      <c r="A55" s="432"/>
    </row>
    <row r="56" spans="1:18">
      <c r="A56" s="432"/>
    </row>
  </sheetData>
  <mergeCells count="9">
    <mergeCell ref="A13:A20"/>
    <mergeCell ref="A22:A29"/>
    <mergeCell ref="A31:A38"/>
    <mergeCell ref="A40:A45"/>
    <mergeCell ref="J4:R4"/>
    <mergeCell ref="A4:C4"/>
    <mergeCell ref="B5:C5"/>
    <mergeCell ref="A6:A11"/>
    <mergeCell ref="F4:I4"/>
  </mergeCells>
  <conditionalFormatting sqref="A51:A55">
    <cfRule type="cellIs" dxfId="88" priority="78" operator="lessThan">
      <formula>0</formula>
    </cfRule>
  </conditionalFormatting>
  <conditionalFormatting sqref="A5:B5 B49:C50 B51:D53">
    <cfRule type="cellIs" dxfId="87" priority="79" operator="lessThan">
      <formula>0</formula>
    </cfRule>
  </conditionalFormatting>
  <conditionalFormatting sqref="B6:E7 B8:C8 B9:D16 B17:C17 B18:D18 D19:E25 B19:C26 B27:D27 D28:E34 B28:C35 B36:D36 D37:E43 B37:C44 B45:D46 B47:C47 B48:D48">
    <cfRule type="cellIs" dxfId="86" priority="18" operator="lessThan">
      <formula>0</formula>
    </cfRule>
  </conditionalFormatting>
  <conditionalFormatting sqref="D1:D1048576">
    <cfRule type="cellIs" dxfId="85" priority="1" operator="greaterThan">
      <formula>0</formula>
    </cfRule>
  </conditionalFormatting>
  <conditionalFormatting sqref="D8">
    <cfRule type="cellIs" dxfId="84" priority="8" operator="lessThan">
      <formula>0</formula>
    </cfRule>
  </conditionalFormatting>
  <conditionalFormatting sqref="D17">
    <cfRule type="cellIs" dxfId="83" priority="7" operator="lessThan">
      <formula>0</formula>
    </cfRule>
  </conditionalFormatting>
  <conditionalFormatting sqref="D26">
    <cfRule type="cellIs" dxfId="82" priority="6" operator="lessThan">
      <formula>0</formula>
    </cfRule>
  </conditionalFormatting>
  <conditionalFormatting sqref="D35">
    <cfRule type="cellIs" dxfId="81" priority="5" operator="lessThan">
      <formula>0</formula>
    </cfRule>
  </conditionalFormatting>
  <conditionalFormatting sqref="D44">
    <cfRule type="cellIs" dxfId="80" priority="4" operator="lessThan">
      <formula>0</formula>
    </cfRule>
  </conditionalFormatting>
  <conditionalFormatting sqref="D47">
    <cfRule type="cellIs" dxfId="79" priority="3" operator="lessThan">
      <formula>0</formula>
    </cfRule>
  </conditionalFormatting>
  <conditionalFormatting sqref="D49:R50">
    <cfRule type="cellIs" dxfId="78" priority="2" operator="lessThan">
      <formula>0</formula>
    </cfRule>
  </conditionalFormatting>
  <conditionalFormatting sqref="E10:E16 E46">
    <cfRule type="cellIs" dxfId="77" priority="19" operator="lessThan">
      <formula>0</formula>
    </cfRule>
  </conditionalFormatting>
  <conditionalFormatting sqref="E8:R9">
    <cfRule type="cellIs" dxfId="76" priority="16" operator="lessThan">
      <formula>0</formula>
    </cfRule>
  </conditionalFormatting>
  <conditionalFormatting sqref="E17:R18">
    <cfRule type="cellIs" dxfId="75" priority="15" operator="lessThan">
      <formula>0</formula>
    </cfRule>
  </conditionalFormatting>
  <conditionalFormatting sqref="E26:R27">
    <cfRule type="cellIs" dxfId="74" priority="14" operator="lessThan">
      <formula>0</formula>
    </cfRule>
  </conditionalFormatting>
  <conditionalFormatting sqref="E35:R36">
    <cfRule type="cellIs" dxfId="73" priority="13" operator="lessThan">
      <formula>0</formula>
    </cfRule>
  </conditionalFormatting>
  <conditionalFormatting sqref="E44:R45">
    <cfRule type="cellIs" dxfId="72" priority="12" operator="lessThan">
      <formula>0</formula>
    </cfRule>
  </conditionalFormatting>
  <conditionalFormatting sqref="E47:R48">
    <cfRule type="cellIs" dxfId="71" priority="1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6"/>
  <sheetViews>
    <sheetView zoomScale="85" zoomScaleNormal="85" workbookViewId="0">
      <pane xSplit="3" ySplit="5" topLeftCell="D15" activePane="bottomRight" state="frozen"/>
      <selection pane="topRight"/>
      <selection pane="bottomLeft"/>
      <selection pane="bottomRight" activeCell="A6" sqref="A6:A11"/>
    </sheetView>
  </sheetViews>
  <sheetFormatPr defaultColWidth="9.140625" defaultRowHeight="15"/>
  <cols>
    <col min="1" max="1" width="12.85546875" style="345" customWidth="1"/>
    <col min="2" max="2" width="15.5703125" style="345" customWidth="1"/>
    <col min="3" max="3" width="13" style="345" customWidth="1"/>
    <col min="4" max="4" width="25.5703125" style="432" customWidth="1"/>
    <col min="5" max="5" width="24.5703125" style="432" customWidth="1"/>
    <col min="6" max="12" width="24.7109375" style="432" customWidth="1"/>
    <col min="13" max="16384" width="9.140625" style="345"/>
  </cols>
  <sheetData>
    <row r="1" spans="1:12" ht="15" customHeight="1">
      <c r="A1" s="433" t="s">
        <v>80</v>
      </c>
      <c r="B1" s="433"/>
      <c r="C1" s="433"/>
      <c r="D1" s="434"/>
    </row>
    <row r="2" spans="1:12" ht="15" customHeight="1">
      <c r="A2" s="433"/>
      <c r="B2" s="433"/>
      <c r="C2" s="433"/>
      <c r="D2" s="434"/>
    </row>
    <row r="3" spans="1:12" ht="15" customHeight="1">
      <c r="A3" s="433"/>
      <c r="B3" s="433"/>
      <c r="C3" s="433"/>
      <c r="D3" s="434"/>
    </row>
    <row r="4" spans="1:12" ht="15" customHeight="1" thickBot="1">
      <c r="A4" s="856">
        <f>'SO FOB Agustus 2026'!A4</f>
        <v>46235</v>
      </c>
      <c r="B4" s="856"/>
      <c r="C4" s="856"/>
      <c r="D4" s="435"/>
    </row>
    <row r="5" spans="1:12" ht="15" customHeight="1" thickTop="1" thickBot="1">
      <c r="A5" s="575" t="s">
        <v>1</v>
      </c>
      <c r="B5" s="861" t="s">
        <v>2</v>
      </c>
      <c r="C5" s="862"/>
      <c r="D5" s="436" t="s">
        <v>3</v>
      </c>
      <c r="E5" s="437" t="s">
        <v>81</v>
      </c>
      <c r="F5" s="437" t="s">
        <v>82</v>
      </c>
      <c r="G5" s="437" t="s">
        <v>83</v>
      </c>
      <c r="H5" s="437" t="s">
        <v>84</v>
      </c>
      <c r="I5" s="437" t="s">
        <v>85</v>
      </c>
      <c r="J5" s="437" t="s">
        <v>86</v>
      </c>
      <c r="K5" s="451" t="s">
        <v>343</v>
      </c>
      <c r="L5" s="452" t="s">
        <v>88</v>
      </c>
    </row>
    <row r="6" spans="1:12" ht="16.5" thickTop="1">
      <c r="A6" s="858">
        <f>WEEKNUM(B6)</f>
        <v>31</v>
      </c>
      <c r="B6" s="749">
        <f>A4</f>
        <v>46235</v>
      </c>
      <c r="C6" s="749" t="str">
        <f t="shared" ref="C6:C46" si="0">TEXT(B6,"ddd")</f>
        <v>Sab</v>
      </c>
      <c r="D6" s="750">
        <f t="shared" ref="D6:D10" si="1">SUM(E6:O6)</f>
        <v>170394.09677419355</v>
      </c>
      <c r="E6" s="776">
        <v>108187</v>
      </c>
      <c r="F6" s="776">
        <f>1.43*24000</f>
        <v>34320</v>
      </c>
      <c r="G6" s="776">
        <f t="shared" ref="G6:G16" si="2">0.45*24000</f>
        <v>10800</v>
      </c>
      <c r="H6" s="777">
        <v>0</v>
      </c>
      <c r="I6" s="777">
        <f>'SO Agustus 2026 Rev.3'!BC6+'SO Agustus 2026 Rev.3'!BD6</f>
        <v>3587.0967741935483</v>
      </c>
      <c r="J6" s="776">
        <v>0</v>
      </c>
      <c r="K6" s="776">
        <f>'SO Agustus 2026 Rev.3'!BE6</f>
        <v>13500</v>
      </c>
      <c r="L6" s="778">
        <f>'Summary sales'!L8</f>
        <v>0</v>
      </c>
    </row>
    <row r="7" spans="1:12" ht="15.75">
      <c r="A7" s="853"/>
      <c r="B7" s="501">
        <f t="shared" ref="B7:B11" si="3">B6+1</f>
        <v>46236</v>
      </c>
      <c r="C7" s="501" t="str">
        <f t="shared" si="0"/>
        <v>Mgg</v>
      </c>
      <c r="D7" s="438">
        <f t="shared" si="1"/>
        <v>170634.09677419355</v>
      </c>
      <c r="E7" s="439">
        <v>108187</v>
      </c>
      <c r="F7" s="439">
        <f t="shared" ref="F7:F12" si="4">1.44*24000</f>
        <v>34560</v>
      </c>
      <c r="G7" s="439">
        <f t="shared" si="2"/>
        <v>10800</v>
      </c>
      <c r="H7" s="440">
        <v>0</v>
      </c>
      <c r="I7" s="440">
        <f>'SO Agustus 2026 Rev.3'!BC7+'SO Agustus 2026 Rev.3'!BD7</f>
        <v>3587.0967741935483</v>
      </c>
      <c r="J7" s="439">
        <v>0</v>
      </c>
      <c r="K7" s="439">
        <f>'SO Agustus 2026 Rev.3'!BE7</f>
        <v>13500</v>
      </c>
      <c r="L7" s="779">
        <f>'Summary sales'!L9</f>
        <v>0</v>
      </c>
    </row>
    <row r="8" spans="1:12" ht="15.75">
      <c r="A8" s="853"/>
      <c r="B8" s="759" t="s">
        <v>18</v>
      </c>
      <c r="C8" s="501"/>
      <c r="D8" s="545">
        <f>SUM(D6:D7)</f>
        <v>341028.19354838709</v>
      </c>
      <c r="E8" s="545">
        <f t="shared" ref="E8:L8" si="5">SUM(E6:E7)</f>
        <v>216374</v>
      </c>
      <c r="F8" s="545">
        <f t="shared" si="5"/>
        <v>68880</v>
      </c>
      <c r="G8" s="545">
        <f t="shared" si="5"/>
        <v>21600</v>
      </c>
      <c r="H8" s="545">
        <f t="shared" si="5"/>
        <v>0</v>
      </c>
      <c r="I8" s="545">
        <f t="shared" si="5"/>
        <v>7174.1935483870966</v>
      </c>
      <c r="J8" s="545">
        <f t="shared" si="5"/>
        <v>0</v>
      </c>
      <c r="K8" s="545">
        <f t="shared" si="5"/>
        <v>27000</v>
      </c>
      <c r="L8" s="760">
        <f t="shared" si="5"/>
        <v>0</v>
      </c>
    </row>
    <row r="9" spans="1:12" ht="15.75">
      <c r="A9" s="853"/>
      <c r="B9" s="501"/>
      <c r="C9" s="501"/>
      <c r="D9" s="395"/>
      <c r="E9" s="395"/>
      <c r="F9" s="395"/>
      <c r="G9" s="395"/>
      <c r="H9" s="395"/>
      <c r="I9" s="395"/>
      <c r="J9" s="395"/>
      <c r="K9" s="395"/>
      <c r="L9" s="761"/>
    </row>
    <row r="10" spans="1:12" ht="15.75">
      <c r="A10" s="853"/>
      <c r="B10" s="501">
        <f>B7+1</f>
        <v>46237</v>
      </c>
      <c r="C10" s="501" t="str">
        <f t="shared" si="0"/>
        <v>Sen</v>
      </c>
      <c r="D10" s="441">
        <f t="shared" si="1"/>
        <v>170634.09677419355</v>
      </c>
      <c r="E10" s="439">
        <v>108187</v>
      </c>
      <c r="F10" s="442">
        <f t="shared" si="4"/>
        <v>34560</v>
      </c>
      <c r="G10" s="442">
        <f t="shared" si="2"/>
        <v>10800</v>
      </c>
      <c r="H10" s="443">
        <v>0</v>
      </c>
      <c r="I10" s="443">
        <f>'SO Agustus 2026 Rev.3'!BC10+'SO Agustus 2026 Rev.3'!BD10</f>
        <v>3587.0967741935483</v>
      </c>
      <c r="J10" s="442">
        <v>0</v>
      </c>
      <c r="K10" s="442">
        <f>'SO Agustus 2026 Rev.3'!BE10</f>
        <v>13500</v>
      </c>
      <c r="L10" s="780">
        <f>'Summary sales'!L12</f>
        <v>0</v>
      </c>
    </row>
    <row r="11" spans="1:12" ht="15.75">
      <c r="A11" s="853"/>
      <c r="B11" s="415">
        <f t="shared" si="3"/>
        <v>46238</v>
      </c>
      <c r="C11" s="415" t="str">
        <f t="shared" si="0"/>
        <v>Sel</v>
      </c>
      <c r="D11" s="441">
        <f t="shared" ref="D11:D16" si="6">SUM(E11:O11)</f>
        <v>170634.09677419355</v>
      </c>
      <c r="E11" s="439">
        <v>108187</v>
      </c>
      <c r="F11" s="442">
        <f t="shared" si="4"/>
        <v>34560</v>
      </c>
      <c r="G11" s="442">
        <f t="shared" si="2"/>
        <v>10800</v>
      </c>
      <c r="H11" s="443">
        <v>0</v>
      </c>
      <c r="I11" s="443">
        <f>'SO Agustus 2026 Rev.3'!BC11+'SO Agustus 2026 Rev.3'!BD11</f>
        <v>3587.0967741935483</v>
      </c>
      <c r="J11" s="442">
        <v>0</v>
      </c>
      <c r="K11" s="442">
        <f>'SO Agustus 2026 Rev.3'!BE11</f>
        <v>13500</v>
      </c>
      <c r="L11" s="780">
        <f>'Summary sales'!L13</f>
        <v>0</v>
      </c>
    </row>
    <row r="12" spans="1:12" ht="15.75">
      <c r="A12" s="762"/>
      <c r="B12" s="415">
        <f>B11+1</f>
        <v>46239</v>
      </c>
      <c r="C12" s="415" t="str">
        <f t="shared" si="0"/>
        <v>Rab</v>
      </c>
      <c r="D12" s="441">
        <f t="shared" si="6"/>
        <v>170634.09677419355</v>
      </c>
      <c r="E12" s="439">
        <v>108187</v>
      </c>
      <c r="F12" s="442">
        <f t="shared" si="4"/>
        <v>34560</v>
      </c>
      <c r="G12" s="442">
        <f t="shared" si="2"/>
        <v>10800</v>
      </c>
      <c r="H12" s="443">
        <v>0</v>
      </c>
      <c r="I12" s="443">
        <f>'SO Agustus 2026 Rev.3'!BC12+'SO Agustus 2026 Rev.3'!BD12</f>
        <v>3587.0967741935483</v>
      </c>
      <c r="J12" s="442">
        <v>0</v>
      </c>
      <c r="K12" s="442">
        <f>'SO Agustus 2026 Rev.3'!BE12</f>
        <v>13500</v>
      </c>
      <c r="L12" s="780">
        <f>'Summary sales'!L14</f>
        <v>0</v>
      </c>
    </row>
    <row r="13" spans="1:12" ht="15.75">
      <c r="A13" s="853">
        <f>WEEKNUM(B13)</f>
        <v>32</v>
      </c>
      <c r="B13" s="501">
        <f>B12+1</f>
        <v>46240</v>
      </c>
      <c r="C13" s="501" t="str">
        <f t="shared" si="0"/>
        <v>Kam</v>
      </c>
      <c r="D13" s="441">
        <f t="shared" si="6"/>
        <v>182074.09677419355</v>
      </c>
      <c r="E13" s="439">
        <v>108187</v>
      </c>
      <c r="F13" s="442">
        <v>46000</v>
      </c>
      <c r="G13" s="442">
        <f t="shared" si="2"/>
        <v>10800</v>
      </c>
      <c r="H13" s="443">
        <v>0</v>
      </c>
      <c r="I13" s="443">
        <f>'SO Agustus 2026 Rev.3'!BC13+'SO Agustus 2026 Rev.3'!BD13</f>
        <v>3587.0967741935483</v>
      </c>
      <c r="J13" s="442">
        <v>0</v>
      </c>
      <c r="K13" s="442">
        <f>'SO Agustus 2026 Rev.3'!BE13</f>
        <v>13500</v>
      </c>
      <c r="L13" s="780">
        <f>'Summary sales'!L15</f>
        <v>0</v>
      </c>
    </row>
    <row r="14" spans="1:12" ht="15.75">
      <c r="A14" s="853"/>
      <c r="B14" s="501">
        <f t="shared" ref="B14:B21" si="7">B13+1</f>
        <v>46241</v>
      </c>
      <c r="C14" s="501" t="str">
        <f t="shared" si="0"/>
        <v>Jum</v>
      </c>
      <c r="D14" s="441">
        <f t="shared" si="6"/>
        <v>216713.09677419355</v>
      </c>
      <c r="E14" s="442">
        <v>142826</v>
      </c>
      <c r="F14" s="442">
        <v>46000</v>
      </c>
      <c r="G14" s="442">
        <f t="shared" si="2"/>
        <v>10800</v>
      </c>
      <c r="H14" s="443">
        <v>0</v>
      </c>
      <c r="I14" s="443">
        <f>'SO Agustus 2026 Rev.3'!BC14+'SO Agustus 2026 Rev.3'!BD14</f>
        <v>3587.0967741935483</v>
      </c>
      <c r="J14" s="442">
        <v>0</v>
      </c>
      <c r="K14" s="442">
        <f>'SO Agustus 2026 Rev.3'!BE14</f>
        <v>13500</v>
      </c>
      <c r="L14" s="780">
        <f>'Summary sales'!L16</f>
        <v>0</v>
      </c>
    </row>
    <row r="15" spans="1:12" ht="15.75">
      <c r="A15" s="853"/>
      <c r="B15" s="501">
        <f t="shared" si="7"/>
        <v>46242</v>
      </c>
      <c r="C15" s="501" t="str">
        <f t="shared" si="0"/>
        <v>Sab</v>
      </c>
      <c r="D15" s="441">
        <f t="shared" si="6"/>
        <v>216713.09677419355</v>
      </c>
      <c r="E15" s="442">
        <v>142826</v>
      </c>
      <c r="F15" s="442">
        <v>46000</v>
      </c>
      <c r="G15" s="442">
        <f t="shared" si="2"/>
        <v>10800</v>
      </c>
      <c r="H15" s="443">
        <v>0</v>
      </c>
      <c r="I15" s="443">
        <f>'SO Agustus 2026 Rev.3'!BC15+'SO Agustus 2026 Rev.3'!BD15</f>
        <v>3587.0967741935483</v>
      </c>
      <c r="J15" s="442">
        <v>0</v>
      </c>
      <c r="K15" s="442">
        <f>'SO Agustus 2026 Rev.3'!BE15</f>
        <v>13500</v>
      </c>
      <c r="L15" s="780">
        <f>'Summary sales'!L17</f>
        <v>0</v>
      </c>
    </row>
    <row r="16" spans="1:12" ht="15.75">
      <c r="A16" s="853"/>
      <c r="B16" s="501">
        <f t="shared" si="7"/>
        <v>46243</v>
      </c>
      <c r="C16" s="501" t="str">
        <f t="shared" si="0"/>
        <v>Mgg</v>
      </c>
      <c r="D16" s="441">
        <f t="shared" si="6"/>
        <v>216713.09677419355</v>
      </c>
      <c r="E16" s="442">
        <v>142826</v>
      </c>
      <c r="F16" s="442">
        <v>46000</v>
      </c>
      <c r="G16" s="442">
        <f t="shared" si="2"/>
        <v>10800</v>
      </c>
      <c r="H16" s="443">
        <v>0</v>
      </c>
      <c r="I16" s="443">
        <f>'SO Agustus 2026 Rev.3'!BC16+'SO Agustus 2026 Rev.3'!BD16</f>
        <v>3587.0967741935483</v>
      </c>
      <c r="J16" s="442">
        <v>0</v>
      </c>
      <c r="K16" s="442">
        <f>'SO Agustus 2026 Rev.3'!BE16</f>
        <v>13500</v>
      </c>
      <c r="L16" s="780">
        <f>'Summary sales'!L18</f>
        <v>0</v>
      </c>
    </row>
    <row r="17" spans="1:12" s="374" customFormat="1" ht="15.75">
      <c r="A17" s="853"/>
      <c r="B17" s="759" t="s">
        <v>18</v>
      </c>
      <c r="C17" s="501"/>
      <c r="D17" s="545">
        <f>SUM(D10:D16)</f>
        <v>1344115.6774193547</v>
      </c>
      <c r="E17" s="545">
        <f t="shared" ref="E17:F17" si="8">SUM(E10:E16)</f>
        <v>861226</v>
      </c>
      <c r="F17" s="545">
        <f t="shared" si="8"/>
        <v>287680</v>
      </c>
      <c r="G17" s="545">
        <f t="shared" ref="G17" si="9">SUM(G10:G16)</f>
        <v>75600</v>
      </c>
      <c r="H17" s="545">
        <f t="shared" ref="H17" si="10">SUM(H10:H16)</f>
        <v>0</v>
      </c>
      <c r="I17" s="545">
        <f t="shared" ref="I17" si="11">SUM(I10:I16)</f>
        <v>25109.677419354841</v>
      </c>
      <c r="J17" s="545">
        <f t="shared" ref="J17" si="12">SUM(J10:J16)</f>
        <v>0</v>
      </c>
      <c r="K17" s="545">
        <f t="shared" ref="K17" si="13">SUM(K10:K16)</f>
        <v>94500</v>
      </c>
      <c r="L17" s="760">
        <f t="shared" ref="L17" si="14">SUM(L10:L16)</f>
        <v>0</v>
      </c>
    </row>
    <row r="18" spans="1:12" s="374" customFormat="1" ht="15.75">
      <c r="A18" s="853"/>
      <c r="B18" s="501"/>
      <c r="C18" s="501"/>
      <c r="D18" s="395"/>
      <c r="E18" s="395"/>
      <c r="F18" s="395"/>
      <c r="G18" s="395"/>
      <c r="H18" s="395"/>
      <c r="I18" s="395"/>
      <c r="J18" s="395"/>
      <c r="K18" s="395"/>
      <c r="L18" s="761"/>
    </row>
    <row r="19" spans="1:12" ht="15.75">
      <c r="A19" s="853"/>
      <c r="B19" s="501">
        <f>B16+1</f>
        <v>46244</v>
      </c>
      <c r="C19" s="501" t="str">
        <f t="shared" si="0"/>
        <v>Sen</v>
      </c>
      <c r="D19" s="441">
        <f t="shared" ref="D19:D25" si="15">SUM(E19:O19)</f>
        <v>216713.09677419355</v>
      </c>
      <c r="E19" s="442">
        <v>142826</v>
      </c>
      <c r="F19" s="442">
        <v>46000</v>
      </c>
      <c r="G19" s="442">
        <f t="shared" ref="G19:G34" si="16">0.45*24000</f>
        <v>10800</v>
      </c>
      <c r="H19" s="443">
        <v>0</v>
      </c>
      <c r="I19" s="443">
        <f>'SO Agustus 2026 Rev.3'!BC19+'SO Agustus 2026 Rev.3'!BD19</f>
        <v>3587.0967741935483</v>
      </c>
      <c r="J19" s="442">
        <v>0</v>
      </c>
      <c r="K19" s="442">
        <f>'SO Agustus 2026 Rev.3'!BE19</f>
        <v>13500</v>
      </c>
      <c r="L19" s="780">
        <f>'Summary sales'!L21</f>
        <v>0</v>
      </c>
    </row>
    <row r="20" spans="1:12" ht="15.75">
      <c r="A20" s="853"/>
      <c r="B20" s="415">
        <f t="shared" si="7"/>
        <v>46245</v>
      </c>
      <c r="C20" s="415" t="str">
        <f t="shared" si="0"/>
        <v>Sel</v>
      </c>
      <c r="D20" s="441">
        <f t="shared" si="15"/>
        <v>216713.09677419355</v>
      </c>
      <c r="E20" s="442">
        <v>142826</v>
      </c>
      <c r="F20" s="442">
        <v>46000</v>
      </c>
      <c r="G20" s="442">
        <f t="shared" si="16"/>
        <v>10800</v>
      </c>
      <c r="H20" s="443">
        <v>0</v>
      </c>
      <c r="I20" s="443">
        <f>'SO Agustus 2026 Rev.3'!BC20+'SO Agustus 2026 Rev.3'!BD20</f>
        <v>3587.0967741935483</v>
      </c>
      <c r="J20" s="442">
        <v>0</v>
      </c>
      <c r="K20" s="442">
        <f>'SO Agustus 2026 Rev.3'!BE20</f>
        <v>13500</v>
      </c>
      <c r="L20" s="780">
        <f>'Summary sales'!L22</f>
        <v>0</v>
      </c>
    </row>
    <row r="21" spans="1:12" ht="15.75">
      <c r="A21" s="762"/>
      <c r="B21" s="415">
        <f t="shared" si="7"/>
        <v>46246</v>
      </c>
      <c r="C21" s="415" t="str">
        <f t="shared" si="0"/>
        <v>Rab</v>
      </c>
      <c r="D21" s="441">
        <f t="shared" si="15"/>
        <v>216713.09677419355</v>
      </c>
      <c r="E21" s="442">
        <v>142826</v>
      </c>
      <c r="F21" s="442">
        <v>46000</v>
      </c>
      <c r="G21" s="442">
        <f t="shared" si="16"/>
        <v>10800</v>
      </c>
      <c r="H21" s="443">
        <v>0</v>
      </c>
      <c r="I21" s="443">
        <f>'SO Agustus 2026 Rev.3'!BC21+'SO Agustus 2026 Rev.3'!BD21</f>
        <v>3587.0967741935483</v>
      </c>
      <c r="J21" s="442">
        <v>0</v>
      </c>
      <c r="K21" s="442">
        <f>'SO Agustus 2026 Rev.3'!BE21</f>
        <v>13500</v>
      </c>
      <c r="L21" s="780">
        <f>'Summary sales'!L23</f>
        <v>0</v>
      </c>
    </row>
    <row r="22" spans="1:12" ht="15.75">
      <c r="A22" s="853">
        <f>WEEKNUM(B22)</f>
        <v>33</v>
      </c>
      <c r="B22" s="501">
        <f>B21+1</f>
        <v>46247</v>
      </c>
      <c r="C22" s="501" t="str">
        <f t="shared" si="0"/>
        <v>Kam</v>
      </c>
      <c r="D22" s="441">
        <f t="shared" si="15"/>
        <v>216713.09677419355</v>
      </c>
      <c r="E22" s="442">
        <v>142826</v>
      </c>
      <c r="F22" s="442">
        <v>46000</v>
      </c>
      <c r="G22" s="442">
        <f t="shared" si="16"/>
        <v>10800</v>
      </c>
      <c r="H22" s="443">
        <v>0</v>
      </c>
      <c r="I22" s="443">
        <f>'SO Agustus 2026 Rev.3'!BC22+'SO Agustus 2026 Rev.3'!BD22</f>
        <v>3587.0967741935483</v>
      </c>
      <c r="J22" s="442">
        <v>0</v>
      </c>
      <c r="K22" s="442">
        <f>'SO Agustus 2026 Rev.3'!BE22</f>
        <v>13500</v>
      </c>
      <c r="L22" s="780">
        <f>'Summary sales'!L24</f>
        <v>0</v>
      </c>
    </row>
    <row r="23" spans="1:12" ht="15.75">
      <c r="A23" s="853"/>
      <c r="B23" s="501">
        <f t="shared" ref="B23:B30" si="17">B22+1</f>
        <v>46248</v>
      </c>
      <c r="C23" s="501" t="str">
        <f t="shared" si="0"/>
        <v>Jum</v>
      </c>
      <c r="D23" s="441">
        <f t="shared" si="15"/>
        <v>216713.09677419355</v>
      </c>
      <c r="E23" s="442">
        <v>142826</v>
      </c>
      <c r="F23" s="442">
        <v>46000</v>
      </c>
      <c r="G23" s="442">
        <f t="shared" si="16"/>
        <v>10800</v>
      </c>
      <c r="H23" s="443">
        <v>0</v>
      </c>
      <c r="I23" s="443">
        <f>'SO Agustus 2026 Rev.3'!BC23+'SO Agustus 2026 Rev.3'!BD23</f>
        <v>3587.0967741935483</v>
      </c>
      <c r="J23" s="442">
        <v>0</v>
      </c>
      <c r="K23" s="442">
        <f>'SO Agustus 2026 Rev.3'!BE23</f>
        <v>13500</v>
      </c>
      <c r="L23" s="780">
        <f>'Summary sales'!L25</f>
        <v>0</v>
      </c>
    </row>
    <row r="24" spans="1:12" ht="15.75">
      <c r="A24" s="853"/>
      <c r="B24" s="501">
        <f t="shared" si="17"/>
        <v>46249</v>
      </c>
      <c r="C24" s="501" t="str">
        <f t="shared" si="0"/>
        <v>Sab</v>
      </c>
      <c r="D24" s="441">
        <f t="shared" si="15"/>
        <v>216713.09677419355</v>
      </c>
      <c r="E24" s="442">
        <v>142826</v>
      </c>
      <c r="F24" s="442">
        <v>46000</v>
      </c>
      <c r="G24" s="442">
        <f t="shared" si="16"/>
        <v>10800</v>
      </c>
      <c r="H24" s="443">
        <v>0</v>
      </c>
      <c r="I24" s="443">
        <f>'SO Agustus 2026 Rev.3'!BC24+'SO Agustus 2026 Rev.3'!BD24</f>
        <v>3587.0967741935483</v>
      </c>
      <c r="J24" s="442">
        <v>0</v>
      </c>
      <c r="K24" s="442">
        <f>'SO Agustus 2026 Rev.3'!BE24</f>
        <v>13500</v>
      </c>
      <c r="L24" s="780">
        <f>'Summary sales'!L26</f>
        <v>0</v>
      </c>
    </row>
    <row r="25" spans="1:12" ht="15.75">
      <c r="A25" s="853"/>
      <c r="B25" s="501">
        <f t="shared" si="17"/>
        <v>46250</v>
      </c>
      <c r="C25" s="501" t="str">
        <f t="shared" si="0"/>
        <v>Mgg</v>
      </c>
      <c r="D25" s="441">
        <f t="shared" si="15"/>
        <v>216713.09677419355</v>
      </c>
      <c r="E25" s="442">
        <v>142826</v>
      </c>
      <c r="F25" s="442">
        <v>46000</v>
      </c>
      <c r="G25" s="442">
        <f t="shared" si="16"/>
        <v>10800</v>
      </c>
      <c r="H25" s="443">
        <v>0</v>
      </c>
      <c r="I25" s="443">
        <f>'SO Agustus 2026 Rev.3'!BC25+'SO Agustus 2026 Rev.3'!BD25</f>
        <v>3587.0967741935483</v>
      </c>
      <c r="J25" s="442">
        <v>0</v>
      </c>
      <c r="K25" s="442">
        <f>'SO Agustus 2026 Rev.3'!BE25</f>
        <v>13500</v>
      </c>
      <c r="L25" s="780">
        <f>'Summary sales'!L27</f>
        <v>0</v>
      </c>
    </row>
    <row r="26" spans="1:12" s="374" customFormat="1" ht="15.75">
      <c r="A26" s="853"/>
      <c r="B26" s="759" t="s">
        <v>18</v>
      </c>
      <c r="C26" s="501"/>
      <c r="D26" s="545">
        <f>SUM(D19:D25)</f>
        <v>1516991.6774193547</v>
      </c>
      <c r="E26" s="545">
        <f t="shared" ref="E26" si="18">SUM(E19:E25)</f>
        <v>999782</v>
      </c>
      <c r="F26" s="545">
        <f t="shared" ref="F26" si="19">SUM(F19:F25)</f>
        <v>322000</v>
      </c>
      <c r="G26" s="545">
        <f t="shared" ref="G26" si="20">SUM(G19:G25)</f>
        <v>75600</v>
      </c>
      <c r="H26" s="545">
        <f t="shared" ref="H26" si="21">SUM(H19:H25)</f>
        <v>0</v>
      </c>
      <c r="I26" s="545">
        <f t="shared" ref="I26" si="22">SUM(I19:I25)</f>
        <v>25109.677419354841</v>
      </c>
      <c r="J26" s="545">
        <f t="shared" ref="J26" si="23">SUM(J19:J25)</f>
        <v>0</v>
      </c>
      <c r="K26" s="545">
        <f t="shared" ref="K26" si="24">SUM(K19:K25)</f>
        <v>94500</v>
      </c>
      <c r="L26" s="760">
        <f t="shared" ref="L26" si="25">SUM(L19:L25)</f>
        <v>0</v>
      </c>
    </row>
    <row r="27" spans="1:12" s="374" customFormat="1" ht="15.75">
      <c r="A27" s="853"/>
      <c r="B27" s="501"/>
      <c r="C27" s="501"/>
      <c r="D27" s="395"/>
      <c r="E27" s="395"/>
      <c r="F27" s="395"/>
      <c r="G27" s="395"/>
      <c r="H27" s="395"/>
      <c r="I27" s="395"/>
      <c r="J27" s="395"/>
      <c r="K27" s="395"/>
      <c r="L27" s="761"/>
    </row>
    <row r="28" spans="1:12" ht="15.75">
      <c r="A28" s="853"/>
      <c r="B28" s="501">
        <f>B25+1</f>
        <v>46251</v>
      </c>
      <c r="C28" s="501" t="str">
        <f t="shared" si="0"/>
        <v>Sen</v>
      </c>
      <c r="D28" s="441">
        <f t="shared" ref="D28:D34" si="26">SUM(E28:O28)</f>
        <v>216713.09677419355</v>
      </c>
      <c r="E28" s="442">
        <v>142826</v>
      </c>
      <c r="F28" s="442">
        <v>46000</v>
      </c>
      <c r="G28" s="442">
        <f t="shared" si="16"/>
        <v>10800</v>
      </c>
      <c r="H28" s="443">
        <v>0</v>
      </c>
      <c r="I28" s="443">
        <f>'SO Agustus 2026 Rev.3'!BC28+'SO Agustus 2026 Rev.3'!BD28</f>
        <v>3587.0967741935483</v>
      </c>
      <c r="J28" s="442">
        <v>0</v>
      </c>
      <c r="K28" s="442">
        <f>'SO Agustus 2026 Rev.3'!BE28</f>
        <v>13500</v>
      </c>
      <c r="L28" s="780">
        <f>'Summary sales'!L30</f>
        <v>0</v>
      </c>
    </row>
    <row r="29" spans="1:12" ht="15.75">
      <c r="A29" s="853"/>
      <c r="B29" s="415">
        <f t="shared" si="17"/>
        <v>46252</v>
      </c>
      <c r="C29" s="415" t="str">
        <f t="shared" si="0"/>
        <v>Sel</v>
      </c>
      <c r="D29" s="441">
        <f t="shared" si="26"/>
        <v>216713.09677419355</v>
      </c>
      <c r="E29" s="442">
        <v>142826</v>
      </c>
      <c r="F29" s="442">
        <v>46000</v>
      </c>
      <c r="G29" s="442">
        <f t="shared" si="16"/>
        <v>10800</v>
      </c>
      <c r="H29" s="443">
        <v>0</v>
      </c>
      <c r="I29" s="443">
        <f>'SO Agustus 2026 Rev.3'!BC29+'SO Agustus 2026 Rev.3'!BD29</f>
        <v>3587.0967741935483</v>
      </c>
      <c r="J29" s="442">
        <v>0</v>
      </c>
      <c r="K29" s="442">
        <f>'SO Agustus 2026 Rev.3'!BE29</f>
        <v>13500</v>
      </c>
      <c r="L29" s="780">
        <f>'Summary sales'!L31</f>
        <v>0</v>
      </c>
    </row>
    <row r="30" spans="1:12" ht="15.75">
      <c r="A30" s="762"/>
      <c r="B30" s="415">
        <f t="shared" si="17"/>
        <v>46253</v>
      </c>
      <c r="C30" s="415" t="str">
        <f t="shared" si="0"/>
        <v>Rab</v>
      </c>
      <c r="D30" s="441">
        <f t="shared" si="26"/>
        <v>216713.09677419355</v>
      </c>
      <c r="E30" s="442">
        <v>142826</v>
      </c>
      <c r="F30" s="442">
        <v>46000</v>
      </c>
      <c r="G30" s="442">
        <f t="shared" si="16"/>
        <v>10800</v>
      </c>
      <c r="H30" s="443">
        <v>0</v>
      </c>
      <c r="I30" s="443">
        <f>'SO Agustus 2026 Rev.3'!BC30+'SO Agustus 2026 Rev.3'!BD30</f>
        <v>3587.0967741935483</v>
      </c>
      <c r="J30" s="442">
        <v>0</v>
      </c>
      <c r="K30" s="442">
        <f>'SO Agustus 2026 Rev.3'!BE30</f>
        <v>13500</v>
      </c>
      <c r="L30" s="780">
        <f>'Summary sales'!L32</f>
        <v>0</v>
      </c>
    </row>
    <row r="31" spans="1:12" ht="15.75">
      <c r="A31" s="853">
        <f>WEEKNUM(B31)</f>
        <v>34</v>
      </c>
      <c r="B31" s="501">
        <f>B30+1</f>
        <v>46254</v>
      </c>
      <c r="C31" s="501" t="str">
        <f t="shared" si="0"/>
        <v>Kam</v>
      </c>
      <c r="D31" s="441">
        <f t="shared" si="26"/>
        <v>216713.09677419355</v>
      </c>
      <c r="E31" s="442">
        <v>142826</v>
      </c>
      <c r="F31" s="442">
        <v>46000</v>
      </c>
      <c r="G31" s="442">
        <f t="shared" si="16"/>
        <v>10800</v>
      </c>
      <c r="H31" s="443">
        <v>0</v>
      </c>
      <c r="I31" s="443">
        <f>'SO Agustus 2026 Rev.3'!BC31+'SO Agustus 2026 Rev.3'!BD31</f>
        <v>3587.0967741935483</v>
      </c>
      <c r="J31" s="442">
        <v>0</v>
      </c>
      <c r="K31" s="442">
        <f>'SO Agustus 2026 Rev.3'!BE31</f>
        <v>13500</v>
      </c>
      <c r="L31" s="780">
        <f>'Summary sales'!L33</f>
        <v>0</v>
      </c>
    </row>
    <row r="32" spans="1:12" ht="15.75">
      <c r="A32" s="853"/>
      <c r="B32" s="501">
        <f t="shared" ref="B32:B39" si="27">B31+1</f>
        <v>46255</v>
      </c>
      <c r="C32" s="501" t="str">
        <f t="shared" si="0"/>
        <v>Jum</v>
      </c>
      <c r="D32" s="441">
        <f t="shared" si="26"/>
        <v>216713.09677419355</v>
      </c>
      <c r="E32" s="442">
        <v>142826</v>
      </c>
      <c r="F32" s="442">
        <v>46000</v>
      </c>
      <c r="G32" s="442">
        <f t="shared" si="16"/>
        <v>10800</v>
      </c>
      <c r="H32" s="443">
        <v>0</v>
      </c>
      <c r="I32" s="443">
        <f>'SO Agustus 2026 Rev.3'!BC32+'SO Agustus 2026 Rev.3'!BD32</f>
        <v>3587.0967741935483</v>
      </c>
      <c r="J32" s="442">
        <v>0</v>
      </c>
      <c r="K32" s="442">
        <f>'SO Agustus 2026 Rev.3'!BE32</f>
        <v>13500</v>
      </c>
      <c r="L32" s="780">
        <f>'Summary sales'!L34</f>
        <v>0</v>
      </c>
    </row>
    <row r="33" spans="1:12" ht="15.75">
      <c r="A33" s="853"/>
      <c r="B33" s="501">
        <f t="shared" si="27"/>
        <v>46256</v>
      </c>
      <c r="C33" s="501" t="str">
        <f t="shared" si="0"/>
        <v>Sab</v>
      </c>
      <c r="D33" s="441">
        <f t="shared" si="26"/>
        <v>216713.09677419355</v>
      </c>
      <c r="E33" s="442">
        <v>142826</v>
      </c>
      <c r="F33" s="442">
        <v>46000</v>
      </c>
      <c r="G33" s="442">
        <f t="shared" si="16"/>
        <v>10800</v>
      </c>
      <c r="H33" s="443">
        <v>0</v>
      </c>
      <c r="I33" s="443">
        <f>'SO Agustus 2026 Rev.3'!BC33+'SO Agustus 2026 Rev.3'!BD33</f>
        <v>3587.0967741935483</v>
      </c>
      <c r="J33" s="442">
        <v>0</v>
      </c>
      <c r="K33" s="442">
        <f>'SO Agustus 2026 Rev.3'!BE33</f>
        <v>13500</v>
      </c>
      <c r="L33" s="780">
        <f>'Summary sales'!L35</f>
        <v>0</v>
      </c>
    </row>
    <row r="34" spans="1:12" ht="15.75">
      <c r="A34" s="853"/>
      <c r="B34" s="501">
        <f t="shared" si="27"/>
        <v>46257</v>
      </c>
      <c r="C34" s="501" t="str">
        <f t="shared" si="0"/>
        <v>Mgg</v>
      </c>
      <c r="D34" s="441">
        <f t="shared" si="26"/>
        <v>216713.09677419355</v>
      </c>
      <c r="E34" s="442">
        <v>142826</v>
      </c>
      <c r="F34" s="442">
        <v>46000</v>
      </c>
      <c r="G34" s="442">
        <f t="shared" si="16"/>
        <v>10800</v>
      </c>
      <c r="H34" s="443">
        <v>0</v>
      </c>
      <c r="I34" s="443">
        <f>'SO Agustus 2026 Rev.3'!BC34+'SO Agustus 2026 Rev.3'!BD34</f>
        <v>3587.0967741935483</v>
      </c>
      <c r="J34" s="442">
        <v>0</v>
      </c>
      <c r="K34" s="442">
        <f>'SO Agustus 2026 Rev.3'!BE34</f>
        <v>13500</v>
      </c>
      <c r="L34" s="780">
        <f>'Summary sales'!L36</f>
        <v>0</v>
      </c>
    </row>
    <row r="35" spans="1:12" s="374" customFormat="1" ht="15.75">
      <c r="A35" s="853"/>
      <c r="B35" s="759" t="s">
        <v>18</v>
      </c>
      <c r="C35" s="501"/>
      <c r="D35" s="545">
        <f>SUM(D28:D34)</f>
        <v>1516991.6774193547</v>
      </c>
      <c r="E35" s="545">
        <f t="shared" ref="E35" si="28">SUM(E28:E34)</f>
        <v>999782</v>
      </c>
      <c r="F35" s="545">
        <f t="shared" ref="F35" si="29">SUM(F28:F34)</f>
        <v>322000</v>
      </c>
      <c r="G35" s="545">
        <f t="shared" ref="G35" si="30">SUM(G28:G34)</f>
        <v>75600</v>
      </c>
      <c r="H35" s="545">
        <f t="shared" ref="H35" si="31">SUM(H28:H34)</f>
        <v>0</v>
      </c>
      <c r="I35" s="545">
        <f t="shared" ref="I35" si="32">SUM(I28:I34)</f>
        <v>25109.677419354841</v>
      </c>
      <c r="J35" s="545">
        <f t="shared" ref="J35" si="33">SUM(J28:J34)</f>
        <v>0</v>
      </c>
      <c r="K35" s="545">
        <f t="shared" ref="K35" si="34">SUM(K28:K34)</f>
        <v>94500</v>
      </c>
      <c r="L35" s="760">
        <f t="shared" ref="L35" si="35">SUM(L28:L34)</f>
        <v>0</v>
      </c>
    </row>
    <row r="36" spans="1:12" s="374" customFormat="1" ht="15.75">
      <c r="A36" s="853"/>
      <c r="B36" s="501"/>
      <c r="C36" s="501"/>
      <c r="D36" s="395"/>
      <c r="E36" s="395"/>
      <c r="F36" s="395"/>
      <c r="G36" s="395"/>
      <c r="H36" s="395"/>
      <c r="I36" s="395"/>
      <c r="J36" s="395"/>
      <c r="K36" s="395"/>
      <c r="L36" s="761"/>
    </row>
    <row r="37" spans="1:12" ht="15.75">
      <c r="A37" s="853"/>
      <c r="B37" s="501">
        <f>B34+1</f>
        <v>46258</v>
      </c>
      <c r="C37" s="501" t="str">
        <f t="shared" si="0"/>
        <v>Sen</v>
      </c>
      <c r="D37" s="441">
        <f t="shared" ref="D37:D43" si="36">SUM(E37:O37)</f>
        <v>216713.09677419355</v>
      </c>
      <c r="E37" s="442">
        <v>142826</v>
      </c>
      <c r="F37" s="442">
        <v>46000</v>
      </c>
      <c r="G37" s="442">
        <f t="shared" ref="G37:G46" si="37">0.45*24000</f>
        <v>10800</v>
      </c>
      <c r="H37" s="443">
        <v>0</v>
      </c>
      <c r="I37" s="443">
        <f>'SO Agustus 2026 Rev.3'!BC37+'SO Agustus 2026 Rev.3'!BD37</f>
        <v>3587.0967741935483</v>
      </c>
      <c r="J37" s="442">
        <v>0</v>
      </c>
      <c r="K37" s="442">
        <f>'SO Agustus 2026 Rev.3'!BE37</f>
        <v>13500</v>
      </c>
      <c r="L37" s="780">
        <f>'Summary sales'!L39</f>
        <v>0</v>
      </c>
    </row>
    <row r="38" spans="1:12" ht="15.75">
      <c r="A38" s="853"/>
      <c r="B38" s="415">
        <f t="shared" si="27"/>
        <v>46259</v>
      </c>
      <c r="C38" s="415" t="str">
        <f t="shared" si="0"/>
        <v>Sel</v>
      </c>
      <c r="D38" s="441">
        <f t="shared" si="36"/>
        <v>216713.09677419355</v>
      </c>
      <c r="E38" s="442">
        <v>142826</v>
      </c>
      <c r="F38" s="442">
        <v>46000</v>
      </c>
      <c r="G38" s="442">
        <f t="shared" si="37"/>
        <v>10800</v>
      </c>
      <c r="H38" s="443">
        <v>0</v>
      </c>
      <c r="I38" s="443">
        <f>'SO Agustus 2026 Rev.3'!BC38+'SO Agustus 2026 Rev.3'!BD38</f>
        <v>3587.0967741935483</v>
      </c>
      <c r="J38" s="442">
        <v>0</v>
      </c>
      <c r="K38" s="442">
        <f>'SO Agustus 2026 Rev.3'!BE38</f>
        <v>13500</v>
      </c>
      <c r="L38" s="780">
        <f>'Summary sales'!L40</f>
        <v>0</v>
      </c>
    </row>
    <row r="39" spans="1:12" ht="15.75">
      <c r="A39" s="762"/>
      <c r="B39" s="415">
        <f t="shared" si="27"/>
        <v>46260</v>
      </c>
      <c r="C39" s="415" t="str">
        <f t="shared" si="0"/>
        <v>Rab</v>
      </c>
      <c r="D39" s="441">
        <f t="shared" si="36"/>
        <v>216713.09677419355</v>
      </c>
      <c r="E39" s="442">
        <v>142826</v>
      </c>
      <c r="F39" s="442">
        <v>46000</v>
      </c>
      <c r="G39" s="442">
        <f t="shared" si="37"/>
        <v>10800</v>
      </c>
      <c r="H39" s="443">
        <v>0</v>
      </c>
      <c r="I39" s="443">
        <f>'SO Agustus 2026 Rev.3'!BC39+'SO Agustus 2026 Rev.3'!BD39</f>
        <v>3587.0967741935483</v>
      </c>
      <c r="J39" s="442">
        <v>0</v>
      </c>
      <c r="K39" s="442">
        <f>'SO Agustus 2026 Rev.3'!BE39</f>
        <v>13500</v>
      </c>
      <c r="L39" s="780">
        <f>'Summary sales'!L41</f>
        <v>0</v>
      </c>
    </row>
    <row r="40" spans="1:12" ht="15.75">
      <c r="A40" s="853">
        <f>WEEKNUM(B40)</f>
        <v>35</v>
      </c>
      <c r="B40" s="501">
        <f>B39+1</f>
        <v>46261</v>
      </c>
      <c r="C40" s="501" t="str">
        <f t="shared" si="0"/>
        <v>Kam</v>
      </c>
      <c r="D40" s="441">
        <f t="shared" si="36"/>
        <v>216713.09677419355</v>
      </c>
      <c r="E40" s="442">
        <v>142826</v>
      </c>
      <c r="F40" s="442">
        <v>46000</v>
      </c>
      <c r="G40" s="442">
        <f t="shared" si="37"/>
        <v>10800</v>
      </c>
      <c r="H40" s="443">
        <v>0</v>
      </c>
      <c r="I40" s="443">
        <f>'SO Agustus 2026 Rev.3'!BC40+'SO Agustus 2026 Rev.3'!BD40</f>
        <v>3587.0967741935483</v>
      </c>
      <c r="J40" s="442">
        <v>0</v>
      </c>
      <c r="K40" s="442">
        <f>'SO Agustus 2026 Rev.3'!BE40</f>
        <v>13500</v>
      </c>
      <c r="L40" s="780">
        <f>'Summary sales'!L42</f>
        <v>0</v>
      </c>
    </row>
    <row r="41" spans="1:12" ht="15.75">
      <c r="A41" s="853"/>
      <c r="B41" s="501">
        <f t="shared" ref="B41:B43" si="38">B40+1</f>
        <v>46262</v>
      </c>
      <c r="C41" s="501" t="str">
        <f t="shared" si="0"/>
        <v>Jum</v>
      </c>
      <c r="D41" s="441">
        <f t="shared" si="36"/>
        <v>216713.09677419355</v>
      </c>
      <c r="E41" s="442">
        <v>142826</v>
      </c>
      <c r="F41" s="442">
        <v>46000</v>
      </c>
      <c r="G41" s="442">
        <f t="shared" si="37"/>
        <v>10800</v>
      </c>
      <c r="H41" s="443">
        <v>0</v>
      </c>
      <c r="I41" s="443">
        <f>'SO Agustus 2026 Rev.3'!BC41+'SO Agustus 2026 Rev.3'!BD41</f>
        <v>3587.0967741935483</v>
      </c>
      <c r="J41" s="442">
        <v>0</v>
      </c>
      <c r="K41" s="442">
        <f>'SO Agustus 2026 Rev.3'!BE41</f>
        <v>13500</v>
      </c>
      <c r="L41" s="780">
        <f>'Summary sales'!L43</f>
        <v>0</v>
      </c>
    </row>
    <row r="42" spans="1:12" ht="15.75">
      <c r="A42" s="853"/>
      <c r="B42" s="501">
        <f t="shared" si="38"/>
        <v>46263</v>
      </c>
      <c r="C42" s="501" t="str">
        <f t="shared" si="0"/>
        <v>Sab</v>
      </c>
      <c r="D42" s="441">
        <f t="shared" si="36"/>
        <v>216713.09677419355</v>
      </c>
      <c r="E42" s="442">
        <v>142826</v>
      </c>
      <c r="F42" s="442">
        <v>46000</v>
      </c>
      <c r="G42" s="442">
        <f t="shared" si="37"/>
        <v>10800</v>
      </c>
      <c r="H42" s="443">
        <v>0</v>
      </c>
      <c r="I42" s="443">
        <f>'SO Agustus 2026 Rev.3'!BC42+'SO Agustus 2026 Rev.3'!BD42</f>
        <v>3587.0967741935483</v>
      </c>
      <c r="J42" s="442">
        <v>0</v>
      </c>
      <c r="K42" s="442">
        <f>'SO Agustus 2026 Rev.3'!BE42</f>
        <v>13500</v>
      </c>
      <c r="L42" s="780">
        <f>'Summary sales'!L44</f>
        <v>0</v>
      </c>
    </row>
    <row r="43" spans="1:12" ht="15.75">
      <c r="A43" s="853"/>
      <c r="B43" s="501">
        <f t="shared" si="38"/>
        <v>46264</v>
      </c>
      <c r="C43" s="501" t="str">
        <f t="shared" si="0"/>
        <v>Mgg</v>
      </c>
      <c r="D43" s="441">
        <f t="shared" si="36"/>
        <v>216713.09677419355</v>
      </c>
      <c r="E43" s="442">
        <v>142826</v>
      </c>
      <c r="F43" s="442">
        <v>46000</v>
      </c>
      <c r="G43" s="442">
        <f t="shared" si="37"/>
        <v>10800</v>
      </c>
      <c r="H43" s="443">
        <v>0</v>
      </c>
      <c r="I43" s="443">
        <f>'SO Agustus 2026 Rev.3'!BC43+'SO Agustus 2026 Rev.3'!BD43</f>
        <v>3587.0967741935483</v>
      </c>
      <c r="J43" s="442">
        <v>0</v>
      </c>
      <c r="K43" s="442">
        <f>'SO Agustus 2026 Rev.3'!BE43</f>
        <v>13500</v>
      </c>
      <c r="L43" s="780">
        <f>'Summary sales'!L45</f>
        <v>0</v>
      </c>
    </row>
    <row r="44" spans="1:12" ht="15.75">
      <c r="A44" s="853"/>
      <c r="B44" s="759" t="s">
        <v>18</v>
      </c>
      <c r="C44" s="501"/>
      <c r="D44" s="545">
        <f>SUM(D37:D43)</f>
        <v>1516991.6774193547</v>
      </c>
      <c r="E44" s="545">
        <f t="shared" ref="E44" si="39">SUM(E37:E43)</f>
        <v>999782</v>
      </c>
      <c r="F44" s="545">
        <f t="shared" ref="F44" si="40">SUM(F37:F43)</f>
        <v>322000</v>
      </c>
      <c r="G44" s="545">
        <f t="shared" ref="G44" si="41">SUM(G37:G43)</f>
        <v>75600</v>
      </c>
      <c r="H44" s="545">
        <f t="shared" ref="H44" si="42">SUM(H37:H43)</f>
        <v>0</v>
      </c>
      <c r="I44" s="545">
        <f t="shared" ref="I44" si="43">SUM(I37:I43)</f>
        <v>25109.677419354841</v>
      </c>
      <c r="J44" s="545">
        <f t="shared" ref="J44" si="44">SUM(J37:J43)</f>
        <v>0</v>
      </c>
      <c r="K44" s="545">
        <f t="shared" ref="K44" si="45">SUM(K37:K43)</f>
        <v>94500</v>
      </c>
      <c r="L44" s="760">
        <f t="shared" ref="L44" si="46">SUM(L37:L43)</f>
        <v>0</v>
      </c>
    </row>
    <row r="45" spans="1:12" ht="15.75">
      <c r="A45" s="853"/>
      <c r="B45" s="501"/>
      <c r="C45" s="501"/>
      <c r="D45" s="444"/>
      <c r="E45" s="444"/>
      <c r="F45" s="444"/>
      <c r="G45" s="444"/>
      <c r="H45" s="444"/>
      <c r="I45" s="444"/>
      <c r="J45" s="444"/>
      <c r="K45" s="444"/>
      <c r="L45" s="781"/>
    </row>
    <row r="46" spans="1:12" ht="15.75">
      <c r="A46" s="782"/>
      <c r="B46" s="501">
        <f>B43+1</f>
        <v>46265</v>
      </c>
      <c r="C46" s="501" t="str">
        <f t="shared" si="0"/>
        <v>Sen</v>
      </c>
      <c r="D46" s="441">
        <f t="shared" ref="D46" si="47">SUM(E46:O46)</f>
        <v>216713.09677419355</v>
      </c>
      <c r="E46" s="442">
        <v>142826</v>
      </c>
      <c r="F46" s="442">
        <v>46000</v>
      </c>
      <c r="G46" s="442">
        <f t="shared" si="37"/>
        <v>10800</v>
      </c>
      <c r="H46" s="443">
        <v>0</v>
      </c>
      <c r="I46" s="443">
        <f>'SO Agustus 2026 Rev.3'!BC46+'SO Agustus 2026 Rev.3'!BD46</f>
        <v>3587.0967741935483</v>
      </c>
      <c r="J46" s="442">
        <v>0</v>
      </c>
      <c r="K46" s="442">
        <f>'SO Agustus 2026 Rev.3'!BE46</f>
        <v>13500</v>
      </c>
      <c r="L46" s="780">
        <f>'Summary sales'!L48</f>
        <v>0</v>
      </c>
    </row>
    <row r="47" spans="1:12" s="374" customFormat="1" ht="16.5" thickBot="1">
      <c r="A47" s="783"/>
      <c r="B47" s="784" t="s">
        <v>18</v>
      </c>
      <c r="C47" s="785"/>
      <c r="D47" s="786">
        <f>SUM(D45:D46)</f>
        <v>216713.09677419355</v>
      </c>
      <c r="E47" s="786">
        <f t="shared" ref="E47:F47" si="48">SUM(E45:E46)</f>
        <v>142826</v>
      </c>
      <c r="F47" s="786">
        <f t="shared" si="48"/>
        <v>46000</v>
      </c>
      <c r="G47" s="786">
        <f t="shared" ref="G47" si="49">SUM(G45:G46)</f>
        <v>10800</v>
      </c>
      <c r="H47" s="786">
        <f t="shared" ref="H47" si="50">SUM(H45:H46)</f>
        <v>0</v>
      </c>
      <c r="I47" s="786">
        <f t="shared" ref="I47" si="51">SUM(I45:I46)</f>
        <v>3587.0967741935483</v>
      </c>
      <c r="J47" s="786">
        <f t="shared" ref="J47" si="52">SUM(J45:J46)</f>
        <v>0</v>
      </c>
      <c r="K47" s="786">
        <f t="shared" ref="K47" si="53">SUM(K45:K46)</f>
        <v>13500</v>
      </c>
      <c r="L47" s="787">
        <f t="shared" ref="L47" si="54">SUM(L45:L46)</f>
        <v>0</v>
      </c>
    </row>
    <row r="48" spans="1:12" ht="17.25" thickTop="1" thickBot="1">
      <c r="A48" s="576"/>
      <c r="B48" s="747"/>
      <c r="C48" s="748"/>
      <c r="D48" s="773"/>
      <c r="E48" s="774"/>
      <c r="F48" s="774"/>
      <c r="G48" s="774"/>
      <c r="H48" s="774"/>
      <c r="I48" s="774"/>
      <c r="J48" s="774"/>
      <c r="K48" s="774"/>
      <c r="L48" s="775"/>
    </row>
    <row r="49" spans="1:12" ht="16.5" thickTop="1">
      <c r="A49" s="576"/>
      <c r="B49" s="390" t="s">
        <v>18</v>
      </c>
      <c r="C49" s="384"/>
      <c r="D49" s="396">
        <f>D8+D17+D26+D35+D44+D47</f>
        <v>6452831.9999999991</v>
      </c>
      <c r="E49" s="396">
        <f t="shared" ref="E49:L49" si="55">E8+E17+E26+E35+E44+E47</f>
        <v>4219772</v>
      </c>
      <c r="F49" s="396">
        <f t="shared" si="55"/>
        <v>1368560</v>
      </c>
      <c r="G49" s="396">
        <f t="shared" si="55"/>
        <v>334800</v>
      </c>
      <c r="H49" s="396">
        <f t="shared" si="55"/>
        <v>0</v>
      </c>
      <c r="I49" s="396">
        <f t="shared" si="55"/>
        <v>111200</v>
      </c>
      <c r="J49" s="396">
        <f t="shared" si="55"/>
        <v>0</v>
      </c>
      <c r="K49" s="396">
        <f t="shared" si="55"/>
        <v>418500</v>
      </c>
      <c r="L49" s="396">
        <f t="shared" si="55"/>
        <v>0</v>
      </c>
    </row>
    <row r="50" spans="1:12" ht="16.5" thickBot="1">
      <c r="A50" s="578"/>
      <c r="B50" s="583" t="s">
        <v>19</v>
      </c>
      <c r="C50" s="584"/>
      <c r="D50" s="579">
        <f>SUM(D37:D43,D28:D34,D18:D25,D9:D16,D6:D7)+D46</f>
        <v>6452831.9999999981</v>
      </c>
      <c r="E50" s="579">
        <f t="shared" ref="E50:L50" si="56">SUM(E37:E43,E28:E34,E18:E25,E9:E16,E6:E7)+E46</f>
        <v>4219772</v>
      </c>
      <c r="F50" s="579">
        <f t="shared" si="56"/>
        <v>1368560</v>
      </c>
      <c r="G50" s="579">
        <f t="shared" si="56"/>
        <v>334800</v>
      </c>
      <c r="H50" s="579">
        <f t="shared" si="56"/>
        <v>0</v>
      </c>
      <c r="I50" s="579">
        <f t="shared" si="56"/>
        <v>111199.99999999994</v>
      </c>
      <c r="J50" s="579">
        <f t="shared" si="56"/>
        <v>0</v>
      </c>
      <c r="K50" s="579">
        <f t="shared" si="56"/>
        <v>418500</v>
      </c>
      <c r="L50" s="579">
        <f t="shared" si="56"/>
        <v>0</v>
      </c>
    </row>
    <row r="51" spans="1:12" ht="16.5" thickTop="1">
      <c r="A51" s="448"/>
      <c r="B51" s="448"/>
      <c r="C51" s="448"/>
    </row>
    <row r="52" spans="1:12">
      <c r="A52" s="432"/>
      <c r="B52" s="432"/>
      <c r="C52" s="432"/>
    </row>
    <row r="53" spans="1:12">
      <c r="A53" s="432"/>
      <c r="B53" s="432"/>
      <c r="C53" s="432"/>
    </row>
    <row r="54" spans="1:12" ht="15.75">
      <c r="A54" s="449"/>
      <c r="B54" s="449"/>
      <c r="C54" s="449"/>
      <c r="D54" s="449"/>
    </row>
    <row r="55" spans="1:12">
      <c r="A55" s="432"/>
      <c r="B55" s="432"/>
      <c r="C55" s="432"/>
      <c r="E55" s="450"/>
    </row>
    <row r="56" spans="1:12">
      <c r="A56" s="432"/>
      <c r="B56" s="432"/>
      <c r="C56" s="432"/>
    </row>
  </sheetData>
  <mergeCells count="7">
    <mergeCell ref="A31:A38"/>
    <mergeCell ref="A40:A45"/>
    <mergeCell ref="A4:C4"/>
    <mergeCell ref="B5:C5"/>
    <mergeCell ref="A6:A11"/>
    <mergeCell ref="A13:A20"/>
    <mergeCell ref="A22:A29"/>
  </mergeCells>
  <conditionalFormatting sqref="A5:B5 D48">
    <cfRule type="cellIs" dxfId="70" priority="283" operator="lessThan">
      <formula>0</formula>
    </cfRule>
  </conditionalFormatting>
  <conditionalFormatting sqref="A51:C55">
    <cfRule type="cellIs" dxfId="69" priority="282" operator="lessThan">
      <formula>0</formula>
    </cfRule>
  </conditionalFormatting>
  <conditionalFormatting sqref="B6:C44 B45:B47">
    <cfRule type="cellIs" dxfId="68" priority="31" operator="lessThan">
      <formula>0</formula>
    </cfRule>
  </conditionalFormatting>
  <conditionalFormatting sqref="B47:C50">
    <cfRule type="cellIs" dxfId="67" priority="30" operator="lessThan">
      <formula>0</formula>
    </cfRule>
  </conditionalFormatting>
  <conditionalFormatting sqref="C45:L46">
    <cfRule type="cellIs" dxfId="66" priority="5" operator="lessThan">
      <formula>0</formula>
    </cfRule>
  </conditionalFormatting>
  <conditionalFormatting sqref="D6:D7 D10:L16">
    <cfRule type="cellIs" dxfId="65" priority="35" operator="lessThan">
      <formula>0</formula>
    </cfRule>
  </conditionalFormatting>
  <conditionalFormatting sqref="D7:L7">
    <cfRule type="cellIs" dxfId="64" priority="133" operator="lessThan">
      <formula>0</formula>
    </cfRule>
  </conditionalFormatting>
  <conditionalFormatting sqref="D17:L18">
    <cfRule type="cellIs" dxfId="63" priority="28" operator="lessThan">
      <formula>0</formula>
    </cfRule>
  </conditionalFormatting>
  <conditionalFormatting sqref="D19:L25">
    <cfRule type="cellIs" dxfId="62" priority="24" operator="lessThan">
      <formula>0</formula>
    </cfRule>
  </conditionalFormatting>
  <conditionalFormatting sqref="D26:L27">
    <cfRule type="cellIs" dxfId="61" priority="21" operator="lessThan">
      <formula>0</formula>
    </cfRule>
  </conditionalFormatting>
  <conditionalFormatting sqref="D28:L34">
    <cfRule type="cellIs" dxfId="60" priority="17" operator="lessThan">
      <formula>0</formula>
    </cfRule>
  </conditionalFormatting>
  <conditionalFormatting sqref="D35:L36">
    <cfRule type="cellIs" dxfId="59" priority="14" operator="lessThan">
      <formula>0</formula>
    </cfRule>
  </conditionalFormatting>
  <conditionalFormatting sqref="D37:L43">
    <cfRule type="cellIs" dxfId="58" priority="10" operator="lessThan">
      <formula>0</formula>
    </cfRule>
  </conditionalFormatting>
  <conditionalFormatting sqref="D44:L44">
    <cfRule type="cellIs" dxfId="57" priority="8" operator="lessThan">
      <formula>0</formula>
    </cfRule>
  </conditionalFormatting>
  <conditionalFormatting sqref="D47:L47">
    <cfRule type="cellIs" dxfId="56" priority="3" operator="lessThan">
      <formula>0</formula>
    </cfRule>
  </conditionalFormatting>
  <conditionalFormatting sqref="D49:L50">
    <cfRule type="cellIs" dxfId="55" priority="2" operator="lessThan">
      <formula>0</formula>
    </cfRule>
  </conditionalFormatting>
  <conditionalFormatting sqref="D8:XFD9">
    <cfRule type="cellIs" dxfId="54" priority="29" operator="lessThan">
      <formula>0</formula>
    </cfRule>
  </conditionalFormatting>
  <conditionalFormatting sqref="E15:E16">
    <cfRule type="cellIs" dxfId="53" priority="1" operator="lessThan">
      <formula>0</formula>
    </cfRule>
  </conditionalFormatting>
  <conditionalFormatting sqref="E6:L7 E10:L16 G17:L18 G26:L27 G35:L36 G44:L44 G47:L47 E48:L48">
    <cfRule type="cellIs" dxfId="52" priority="34" operator="lessThan">
      <formula>0</formula>
    </cfRule>
  </conditionalFormatting>
  <conditionalFormatting sqref="E19:L25">
    <cfRule type="cellIs" dxfId="51" priority="23" operator="lessThan">
      <formula>0</formula>
    </cfRule>
  </conditionalFormatting>
  <conditionalFormatting sqref="E28:L34">
    <cfRule type="cellIs" dxfId="50" priority="16" operator="lessThan">
      <formula>0</formula>
    </cfRule>
  </conditionalFormatting>
  <conditionalFormatting sqref="E37:L43">
    <cfRule type="cellIs" dxfId="49" priority="9" operator="lessThan">
      <formula>0</formula>
    </cfRule>
  </conditionalFormatting>
  <conditionalFormatting sqref="E45:L46">
    <cfRule type="cellIs" dxfId="48" priority="4" operator="lessThan">
      <formula>0</formula>
    </cfRule>
  </conditionalFormatting>
  <conditionalFormatting sqref="E49:L50">
    <cfRule type="cellIs" dxfId="47" priority="157" operator="lessThan">
      <formula>0</formula>
    </cfRule>
  </conditionalFormatting>
  <conditionalFormatting sqref="G47:L47">
    <cfRule type="cellIs" dxfId="46" priority="77" operator="lessThan">
      <formula>0</formula>
    </cfRule>
  </conditionalFormatting>
  <pageMargins left="0.7" right="0.7" top="0.75" bottom="0.75" header="0.3" footer="0.3"/>
  <pageSetup paperSize="9" orientation="portrait" horizontalDpi="360" verticalDpi="36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R92"/>
  <sheetViews>
    <sheetView tabSelected="1" zoomScale="70" zoomScaleNormal="70" workbookViewId="0">
      <pane xSplit="3" ySplit="4" topLeftCell="D32" activePane="bottomRight" state="frozen"/>
      <selection pane="topRight"/>
      <selection pane="bottomLeft"/>
      <selection pane="bottomRight" activeCell="E42" sqref="E42"/>
    </sheetView>
  </sheetViews>
  <sheetFormatPr defaultColWidth="9.140625" defaultRowHeight="15.75"/>
  <cols>
    <col min="1" max="1" width="13" style="406" customWidth="1"/>
    <col min="2" max="2" width="39" style="406" customWidth="1"/>
    <col min="3" max="3" width="19.7109375" style="406" customWidth="1"/>
    <col min="4" max="4" width="24.140625" style="407" customWidth="1"/>
    <col min="5" max="5" width="30.42578125" style="407" customWidth="1"/>
    <col min="6" max="6" width="24.140625" style="407" customWidth="1"/>
    <col min="7" max="7" width="24.140625" style="408" customWidth="1"/>
    <col min="8" max="8" width="19.7109375" style="409" customWidth="1"/>
    <col min="9" max="9" width="21.140625" style="409" customWidth="1"/>
    <col min="10" max="10" width="22.5703125" style="409" customWidth="1"/>
    <col min="11" max="11" width="24.140625" style="408" customWidth="1"/>
    <col min="12" max="12" width="21.140625" style="409" customWidth="1"/>
    <col min="13" max="14" width="19.7109375" style="409" customWidth="1"/>
    <col min="15" max="15" width="24.140625" style="408" customWidth="1"/>
    <col min="16" max="18" width="19.7109375" style="409" customWidth="1"/>
    <col min="19" max="19" width="24.140625" style="408" customWidth="1"/>
    <col min="20" max="22" width="19.7109375" style="409" customWidth="1"/>
    <col min="23" max="23" width="24.140625" style="408" customWidth="1"/>
    <col min="24" max="26" width="19.7109375" style="409" customWidth="1"/>
    <col min="27" max="27" width="24.140625" style="408" customWidth="1"/>
    <col min="28" max="30" width="19.7109375" style="409" customWidth="1"/>
    <col min="31" max="31" width="24.140625" style="408" customWidth="1"/>
    <col min="32" max="34" width="19.7109375" style="409" customWidth="1"/>
    <col min="35" max="35" width="24.140625" style="408" customWidth="1"/>
    <col min="36" max="38" width="19.7109375" style="409" customWidth="1"/>
    <col min="39" max="39" width="24.140625" style="408" customWidth="1"/>
    <col min="40" max="42" width="19.7109375" style="409" customWidth="1"/>
    <col min="43" max="43" width="24.140625" style="408" customWidth="1"/>
    <col min="44" max="46" width="19.7109375" style="409" customWidth="1"/>
    <col min="47" max="47" width="24.140625" style="408" customWidth="1"/>
    <col min="48" max="50" width="19.7109375" style="409" customWidth="1"/>
    <col min="51" max="51" width="24.140625" style="408" customWidth="1"/>
    <col min="52" max="54" width="19.7109375" style="409" customWidth="1"/>
    <col min="55" max="55" width="24.140625" style="408" customWidth="1"/>
    <col min="56" max="58" width="19.7109375" style="409" customWidth="1"/>
    <col min="59" max="59" width="24.140625" style="408" customWidth="1"/>
    <col min="60" max="62" width="19.7109375" style="409" customWidth="1"/>
    <col min="63" max="63" width="24.140625" style="408" customWidth="1"/>
    <col min="64" max="66" width="19.7109375" style="409" customWidth="1"/>
    <col min="67" max="67" width="24.140625" style="408" customWidth="1"/>
    <col min="68" max="70" width="19.7109375" style="409" customWidth="1"/>
    <col min="71" max="71" width="24.140625" style="408" customWidth="1"/>
    <col min="72" max="74" width="19.7109375" style="409" customWidth="1"/>
    <col min="75" max="75" width="24.140625" style="408" customWidth="1"/>
    <col min="76" max="78" width="19.7109375" style="409" customWidth="1"/>
    <col min="79" max="79" width="24.140625" style="408" customWidth="1"/>
    <col min="80" max="82" width="19.7109375" style="409" customWidth="1"/>
    <col min="83" max="83" width="24.140625" style="408" customWidth="1"/>
    <col min="84" max="86" width="19.7109375" style="409" customWidth="1"/>
    <col min="87" max="87" width="24.140625" style="408" customWidth="1"/>
    <col min="88" max="90" width="19.7109375" style="409" customWidth="1"/>
    <col min="91" max="91" width="24.140625" style="408" customWidth="1"/>
    <col min="92" max="94" width="19.7109375" style="409" customWidth="1"/>
    <col min="95" max="95" width="24.140625" style="408" customWidth="1"/>
    <col min="96" max="98" width="19.7109375" style="409" customWidth="1"/>
    <col min="99" max="99" width="24.140625" style="408" customWidth="1"/>
    <col min="100" max="102" width="19.7109375" style="409" customWidth="1"/>
    <col min="103" max="103" width="24.140625" style="408" customWidth="1"/>
    <col min="104" max="106" width="19.7109375" style="409" customWidth="1"/>
    <col min="107" max="107" width="24.140625" style="408" customWidth="1"/>
    <col min="108" max="110" width="19.7109375" style="409" customWidth="1"/>
    <col min="111" max="111" width="24.140625" style="408" customWidth="1"/>
    <col min="112" max="114" width="19.7109375" style="409" customWidth="1"/>
    <col min="115" max="115" width="24.140625" style="408" customWidth="1"/>
    <col min="116" max="118" width="19.7109375" style="409" customWidth="1"/>
    <col min="119" max="119" width="24.140625" style="408" customWidth="1"/>
    <col min="120" max="122" width="19.7109375" style="409" customWidth="1"/>
    <col min="123" max="123" width="24.140625" style="408" customWidth="1"/>
    <col min="124" max="126" width="19.7109375" style="409" customWidth="1"/>
    <col min="127" max="127" width="24.140625" style="408" customWidth="1"/>
    <col min="128" max="130" width="19.7109375" style="409" customWidth="1"/>
    <col min="131" max="131" width="24.140625" style="408" customWidth="1"/>
    <col min="132" max="132" width="17.7109375" style="407" customWidth="1"/>
    <col min="133" max="133" width="18.5703125" style="407" customWidth="1"/>
    <col min="134" max="134" width="16.42578125" style="407" customWidth="1"/>
    <col min="135" max="135" width="24.140625" style="408" customWidth="1"/>
    <col min="136" max="136" width="18.28515625" style="407" customWidth="1"/>
    <col min="137" max="137" width="17.5703125" style="407" customWidth="1"/>
    <col min="138" max="138" width="22" style="407" customWidth="1"/>
    <col min="139" max="139" width="24.140625" style="408" customWidth="1"/>
    <col min="140" max="142" width="22" style="407" customWidth="1"/>
    <col min="143" max="143" width="24.140625" style="408" customWidth="1"/>
    <col min="144" max="146" width="22" style="407" customWidth="1"/>
    <col min="147" max="147" width="24.140625" style="408" customWidth="1"/>
    <col min="148" max="150" width="22" style="407" customWidth="1"/>
    <col min="151" max="151" width="24.140625" style="408" customWidth="1"/>
    <col min="152" max="154" width="22" style="407" customWidth="1"/>
    <col min="155" max="155" width="24.140625" style="408" customWidth="1"/>
    <col min="156" max="156" width="18.28515625" style="407" customWidth="1"/>
    <col min="157" max="157" width="17.5703125" style="407" customWidth="1"/>
    <col min="158" max="158" width="22" style="407" customWidth="1"/>
    <col min="159" max="159" width="24.140625" style="408" customWidth="1"/>
    <col min="160" max="160" width="18.28515625" style="407" customWidth="1"/>
    <col min="161" max="161" width="17.5703125" style="407" customWidth="1"/>
    <col min="162" max="162" width="22" style="407" customWidth="1"/>
    <col min="163" max="163" width="24.140625" style="408" customWidth="1"/>
    <col min="164" max="165" width="22" style="407" customWidth="1"/>
    <col min="166" max="166" width="18.85546875" style="407" customWidth="1"/>
    <col min="167" max="167" width="19.85546875" style="408" customWidth="1"/>
    <col min="168" max="168" width="18.28515625" style="407" customWidth="1"/>
    <col min="169" max="169" width="17.5703125" style="407" customWidth="1"/>
    <col min="170" max="170" width="22" style="407" customWidth="1"/>
    <col min="171" max="171" width="24.140625" style="408" customWidth="1"/>
    <col min="172" max="172" width="18.28515625" style="407" customWidth="1"/>
    <col min="173" max="173" width="17.5703125" style="407" customWidth="1"/>
    <col min="174" max="174" width="22" style="407" customWidth="1"/>
    <col min="175" max="175" width="24.140625" style="408" customWidth="1"/>
    <col min="176" max="176" width="17.7109375" style="407" customWidth="1"/>
    <col min="177" max="177" width="18.5703125" style="407" customWidth="1"/>
    <col min="178" max="178" width="16.42578125" style="407" customWidth="1"/>
    <col min="179" max="179" width="24.140625" style="408" customWidth="1"/>
    <col min="180" max="180" width="18.28515625" style="407" customWidth="1"/>
    <col min="181" max="181" width="17.5703125" style="407" customWidth="1"/>
    <col min="182" max="182" width="22" style="407" customWidth="1"/>
    <col min="183" max="183" width="24.140625" style="408" customWidth="1"/>
    <col min="184" max="184" width="18.28515625" style="407" customWidth="1"/>
    <col min="185" max="185" width="17.5703125" style="407" customWidth="1"/>
    <col min="186" max="186" width="22" style="407" customWidth="1"/>
    <col min="187" max="187" width="24.140625" style="408" customWidth="1"/>
    <col min="188" max="188" width="17.7109375" style="407" customWidth="1"/>
    <col min="189" max="189" width="18.5703125" style="407" customWidth="1"/>
    <col min="190" max="190" width="16.42578125" style="407" customWidth="1"/>
    <col min="191" max="191" width="24.140625" style="408" customWidth="1"/>
    <col min="192" max="192" width="17.7109375" style="407" customWidth="1"/>
    <col min="193" max="193" width="18.5703125" style="407" customWidth="1"/>
    <col min="194" max="194" width="16.42578125" style="407" customWidth="1"/>
    <col min="195" max="195" width="24.140625" style="408" customWidth="1"/>
    <col min="196" max="196" width="17.7109375" style="407" customWidth="1"/>
    <col min="197" max="197" width="18.5703125" style="407" customWidth="1"/>
    <col min="198" max="198" width="16.42578125" style="407" customWidth="1"/>
    <col min="199" max="203" width="24.140625" style="408" customWidth="1"/>
    <col min="204" max="204" width="17.7109375" style="407" customWidth="1"/>
    <col min="205" max="205" width="18.5703125" style="407" customWidth="1"/>
    <col min="206" max="206" width="16.42578125" style="407" customWidth="1"/>
    <col min="207" max="207" width="24.140625" style="408" customWidth="1"/>
    <col min="208" max="208" width="17.7109375" style="407" customWidth="1"/>
    <col min="209" max="209" width="18.5703125" style="407" customWidth="1"/>
    <col min="210" max="210" width="16.42578125" style="407" customWidth="1"/>
    <col min="211" max="211" width="24.140625" style="408" customWidth="1"/>
    <col min="212" max="212" width="9.140625" style="406"/>
    <col min="213" max="213" width="11.42578125" style="406" customWidth="1"/>
    <col min="214" max="16384" width="9.140625" style="406"/>
  </cols>
  <sheetData>
    <row r="1" spans="1:226" ht="15.75" customHeight="1">
      <c r="A1" s="410" t="s">
        <v>89</v>
      </c>
      <c r="B1" s="410"/>
      <c r="C1" s="410"/>
      <c r="H1" s="407"/>
      <c r="I1" s="407"/>
      <c r="J1" s="407"/>
      <c r="L1" s="407"/>
      <c r="M1" s="407"/>
      <c r="N1" s="407"/>
      <c r="P1" s="407"/>
      <c r="Q1" s="407"/>
      <c r="R1" s="407"/>
      <c r="T1" s="407"/>
      <c r="U1" s="407"/>
      <c r="V1" s="407"/>
      <c r="X1" s="407"/>
      <c r="Y1" s="407"/>
      <c r="Z1" s="407"/>
      <c r="AB1" s="407"/>
      <c r="AC1" s="407"/>
      <c r="AD1" s="407"/>
      <c r="AF1" s="407"/>
      <c r="AG1" s="407"/>
      <c r="AH1" s="407"/>
      <c r="AJ1" s="407"/>
      <c r="AK1" s="407"/>
      <c r="AL1" s="407"/>
      <c r="AN1" s="407"/>
      <c r="AO1" s="407"/>
      <c r="AP1" s="407"/>
      <c r="AR1" s="407"/>
      <c r="AS1" s="407"/>
      <c r="AT1" s="407"/>
      <c r="AV1" s="407"/>
      <c r="AW1" s="407"/>
      <c r="AX1" s="407"/>
      <c r="AZ1" s="407"/>
      <c r="BA1" s="407"/>
      <c r="BB1" s="407"/>
      <c r="BD1" s="407"/>
      <c r="BE1" s="407"/>
      <c r="BF1" s="407"/>
      <c r="BH1" s="407"/>
      <c r="BI1" s="407"/>
      <c r="BJ1" s="407"/>
      <c r="BL1" s="407"/>
      <c r="BM1" s="407"/>
      <c r="BN1" s="407"/>
      <c r="BP1" s="407"/>
      <c r="BQ1" s="407"/>
      <c r="BR1" s="407"/>
      <c r="BT1" s="407"/>
      <c r="BU1" s="407"/>
      <c r="BV1" s="407"/>
      <c r="BX1" s="407"/>
      <c r="BY1" s="407"/>
      <c r="BZ1" s="407"/>
      <c r="CB1" s="407"/>
      <c r="CC1" s="407"/>
      <c r="CD1" s="407"/>
      <c r="CF1" s="407"/>
      <c r="CG1" s="407"/>
      <c r="CH1" s="407"/>
      <c r="CJ1" s="407"/>
      <c r="CK1" s="407"/>
      <c r="CL1" s="407"/>
      <c r="CN1" s="407"/>
      <c r="CO1" s="407"/>
      <c r="CP1" s="407"/>
      <c r="CR1" s="407"/>
      <c r="CS1" s="407"/>
      <c r="CT1" s="407"/>
      <c r="CV1" s="407"/>
      <c r="CW1" s="407"/>
      <c r="CX1" s="407"/>
      <c r="CZ1" s="407"/>
      <c r="DA1" s="407"/>
      <c r="DB1" s="407"/>
      <c r="DD1" s="407"/>
      <c r="DE1" s="407"/>
      <c r="DF1" s="407"/>
      <c r="DH1" s="407"/>
      <c r="DI1" s="407"/>
      <c r="DJ1" s="407"/>
      <c r="DL1" s="407"/>
      <c r="DM1" s="407"/>
      <c r="DN1" s="407"/>
      <c r="DP1" s="407"/>
      <c r="DQ1" s="407"/>
      <c r="DR1" s="407"/>
      <c r="DT1" s="407"/>
      <c r="DU1" s="407"/>
      <c r="DV1" s="407"/>
      <c r="DX1" s="407"/>
      <c r="DY1" s="407"/>
      <c r="DZ1" s="407"/>
      <c r="HD1" s="407"/>
      <c r="HE1" s="407"/>
      <c r="HF1" s="407"/>
      <c r="HG1" s="407"/>
      <c r="HH1" s="407"/>
      <c r="HI1" s="407"/>
      <c r="HJ1" s="407"/>
      <c r="HK1" s="407"/>
      <c r="HL1" s="407"/>
      <c r="HM1" s="407"/>
      <c r="HN1" s="407"/>
      <c r="HO1" s="407"/>
      <c r="HP1" s="407"/>
      <c r="HQ1" s="407"/>
      <c r="HR1" s="407"/>
    </row>
    <row r="2" spans="1:226" ht="85.5" customHeight="1" thickBot="1">
      <c r="A2" s="876">
        <v>46235</v>
      </c>
      <c r="B2" s="876"/>
      <c r="C2" s="876"/>
      <c r="H2" s="409">
        <f>H19/24</f>
        <v>49.982204301075285</v>
      </c>
      <c r="I2" s="407"/>
      <c r="J2" s="407"/>
      <c r="L2" s="409">
        <f>L19/24</f>
        <v>54.166666666666664</v>
      </c>
      <c r="M2" s="407"/>
      <c r="N2" s="407"/>
      <c r="P2" s="409">
        <f>P19/24</f>
        <v>50</v>
      </c>
      <c r="Q2" s="407"/>
      <c r="R2" s="407"/>
      <c r="T2" s="409">
        <f>T19/24</f>
        <v>137.5</v>
      </c>
      <c r="X2" s="409">
        <f>X19/24</f>
        <v>33.333333333333336</v>
      </c>
      <c r="AB2" s="409">
        <f>AB19/24</f>
        <v>6.25</v>
      </c>
      <c r="AF2" s="409">
        <f>AF19/24</f>
        <v>25.156801075268703</v>
      </c>
      <c r="AJ2" s="409">
        <f>AJ19/24</f>
        <v>28.053145161290292</v>
      </c>
      <c r="AN2" s="409">
        <f>AN19/24</f>
        <v>229.16666666666666</v>
      </c>
      <c r="AR2" s="409">
        <f>AR19/24</f>
        <v>208.33333333333334</v>
      </c>
      <c r="AV2" s="409">
        <f>AV19/24</f>
        <v>104.16666666666667</v>
      </c>
      <c r="AZ2" s="409">
        <f>AZ19/24</f>
        <v>20.833333333333332</v>
      </c>
      <c r="BD2" s="409">
        <f>BD19/24</f>
        <v>429.16666666666669</v>
      </c>
      <c r="BH2" s="409">
        <f>BH19/24</f>
        <v>375.00237903225798</v>
      </c>
      <c r="BL2" s="409">
        <f>BL19/24</f>
        <v>41.666666666666664</v>
      </c>
      <c r="BP2" s="409">
        <f>BP19/24</f>
        <v>229.16666666666666</v>
      </c>
      <c r="BT2" s="409">
        <f>BT19/24</f>
        <v>62.5</v>
      </c>
      <c r="CB2" s="409">
        <f>CB19/24</f>
        <v>145.83333333333334</v>
      </c>
      <c r="CF2" s="409">
        <f>CF19/24</f>
        <v>54.166666666666664</v>
      </c>
      <c r="CJ2" s="409">
        <f>CJ19/12</f>
        <v>250</v>
      </c>
      <c r="CN2" s="409">
        <f>CN19/24</f>
        <v>270.83333333333331</v>
      </c>
      <c r="CR2" s="409">
        <f>CR39/24</f>
        <v>500</v>
      </c>
      <c r="CV2" s="409">
        <f>CV19/24</f>
        <v>666.66666666666663</v>
      </c>
      <c r="CZ2" s="409">
        <f>CZ19/24</f>
        <v>83.333333333333329</v>
      </c>
      <c r="DD2" s="409">
        <f>DD19/24</f>
        <v>33.333333333333336</v>
      </c>
      <c r="DH2" s="409">
        <f>DH19/24</f>
        <v>300</v>
      </c>
      <c r="DL2" s="409">
        <f>DL19/17</f>
        <v>117.64705882352941</v>
      </c>
      <c r="DP2" s="409">
        <f>DP19/24</f>
        <v>83.333333333333329</v>
      </c>
      <c r="DT2" s="409">
        <f>DT19/24</f>
        <v>41.666666666666664</v>
      </c>
      <c r="DX2" s="409">
        <f>DX19/24</f>
        <v>458.33333333333331</v>
      </c>
      <c r="EB2" s="409">
        <f>EB19/24</f>
        <v>83.333333333333329</v>
      </c>
      <c r="EF2" s="409">
        <f>EF19/24</f>
        <v>166.66666666666666</v>
      </c>
      <c r="EJ2" s="409">
        <f>EJ19/24</f>
        <v>291.66666666666669</v>
      </c>
      <c r="EN2" s="409">
        <f>EN19/24</f>
        <v>208.33333333333334</v>
      </c>
      <c r="ER2" s="409">
        <f>ER33/24</f>
        <v>791.66666666666663</v>
      </c>
      <c r="EV2" s="409">
        <f>EV19/16</f>
        <v>500</v>
      </c>
      <c r="EZ2" s="409">
        <f>EZ19/24</f>
        <v>145.83333333333334</v>
      </c>
      <c r="FP2" s="409">
        <f>FP19/24</f>
        <v>270.83333333333331</v>
      </c>
      <c r="FT2" s="409">
        <f>FT19/24</f>
        <v>145.83333333333334</v>
      </c>
      <c r="FX2" s="409">
        <f>FX19/24</f>
        <v>83.333333333333329</v>
      </c>
      <c r="GB2" s="409">
        <f>GB19/24</f>
        <v>15.400446236559022</v>
      </c>
      <c r="GF2" s="409">
        <f>GF19/24</f>
        <v>562.5</v>
      </c>
      <c r="GJ2" s="409">
        <f>GJ19/24</f>
        <v>46.745846774193126</v>
      </c>
      <c r="GV2" s="409">
        <f>GV19/24</f>
        <v>104.15427419354874</v>
      </c>
      <c r="GZ2" s="409">
        <f>GZ19/24</f>
        <v>0</v>
      </c>
      <c r="HD2" s="407"/>
    </row>
    <row r="3" spans="1:226" ht="23.25" customHeight="1" thickTop="1">
      <c r="A3" s="870" t="s">
        <v>1</v>
      </c>
      <c r="B3" s="868" t="s">
        <v>2</v>
      </c>
      <c r="C3" s="868" t="s">
        <v>90</v>
      </c>
      <c r="D3" s="877" t="s">
        <v>19</v>
      </c>
      <c r="E3" s="878"/>
      <c r="F3" s="878"/>
      <c r="G3" s="879"/>
      <c r="H3" s="863" t="s">
        <v>21</v>
      </c>
      <c r="I3" s="863"/>
      <c r="J3" s="863"/>
      <c r="K3" s="411"/>
      <c r="L3" s="863" t="s">
        <v>22</v>
      </c>
      <c r="M3" s="863"/>
      <c r="N3" s="863"/>
      <c r="O3" s="411"/>
      <c r="P3" s="863" t="s">
        <v>23</v>
      </c>
      <c r="Q3" s="863"/>
      <c r="R3" s="863"/>
      <c r="S3" s="411"/>
      <c r="T3" s="863" t="s">
        <v>24</v>
      </c>
      <c r="U3" s="863"/>
      <c r="V3" s="863"/>
      <c r="W3" s="411"/>
      <c r="X3" s="863" t="s">
        <v>25</v>
      </c>
      <c r="Y3" s="863"/>
      <c r="Z3" s="863"/>
      <c r="AA3" s="411"/>
      <c r="AB3" s="863" t="s">
        <v>27</v>
      </c>
      <c r="AC3" s="863"/>
      <c r="AD3" s="863"/>
      <c r="AE3" s="411"/>
      <c r="AF3" s="863" t="s">
        <v>28</v>
      </c>
      <c r="AG3" s="863"/>
      <c r="AH3" s="863"/>
      <c r="AI3" s="411"/>
      <c r="AJ3" s="863" t="s">
        <v>29</v>
      </c>
      <c r="AK3" s="863"/>
      <c r="AL3" s="863"/>
      <c r="AM3" s="411"/>
      <c r="AN3" s="863" t="s">
        <v>30</v>
      </c>
      <c r="AO3" s="863"/>
      <c r="AP3" s="863"/>
      <c r="AQ3" s="411"/>
      <c r="AR3" s="863" t="s">
        <v>31</v>
      </c>
      <c r="AS3" s="863"/>
      <c r="AT3" s="863"/>
      <c r="AU3" s="411"/>
      <c r="AV3" s="863" t="s">
        <v>32</v>
      </c>
      <c r="AW3" s="863"/>
      <c r="AX3" s="863"/>
      <c r="AY3" s="411"/>
      <c r="AZ3" s="863" t="s">
        <v>39</v>
      </c>
      <c r="BA3" s="863"/>
      <c r="BB3" s="863"/>
      <c r="BC3" s="411"/>
      <c r="BD3" s="863" t="s">
        <v>35</v>
      </c>
      <c r="BE3" s="863"/>
      <c r="BF3" s="863"/>
      <c r="BG3" s="411"/>
      <c r="BH3" s="863" t="s">
        <v>36</v>
      </c>
      <c r="BI3" s="863"/>
      <c r="BJ3" s="863"/>
      <c r="BK3" s="411"/>
      <c r="BL3" s="863" t="s">
        <v>40</v>
      </c>
      <c r="BM3" s="863"/>
      <c r="BN3" s="863"/>
      <c r="BO3" s="411"/>
      <c r="BP3" s="865" t="s">
        <v>41</v>
      </c>
      <c r="BQ3" s="863"/>
      <c r="BR3" s="863"/>
      <c r="BS3" s="411"/>
      <c r="BT3" s="865" t="s">
        <v>26</v>
      </c>
      <c r="BU3" s="863"/>
      <c r="BV3" s="863"/>
      <c r="BW3" s="411"/>
      <c r="BX3" s="865" t="s">
        <v>44</v>
      </c>
      <c r="BY3" s="863"/>
      <c r="BZ3" s="863"/>
      <c r="CA3" s="411"/>
      <c r="CB3" s="865" t="s">
        <v>45</v>
      </c>
      <c r="CC3" s="863"/>
      <c r="CD3" s="863"/>
      <c r="CE3" s="411"/>
      <c r="CF3" s="865" t="s">
        <v>46</v>
      </c>
      <c r="CG3" s="863"/>
      <c r="CH3" s="863"/>
      <c r="CI3" s="411"/>
      <c r="CJ3" s="865" t="s">
        <v>47</v>
      </c>
      <c r="CK3" s="863"/>
      <c r="CL3" s="863"/>
      <c r="CM3" s="411"/>
      <c r="CN3" s="865" t="s">
        <v>38</v>
      </c>
      <c r="CO3" s="863"/>
      <c r="CP3" s="863"/>
      <c r="CQ3" s="411"/>
      <c r="CR3" s="863" t="s">
        <v>51</v>
      </c>
      <c r="CS3" s="863"/>
      <c r="CT3" s="863"/>
      <c r="CU3" s="411"/>
      <c r="CV3" s="863" t="s">
        <v>33</v>
      </c>
      <c r="CW3" s="863"/>
      <c r="CX3" s="863"/>
      <c r="CY3" s="411"/>
      <c r="CZ3" s="863" t="s">
        <v>52</v>
      </c>
      <c r="DA3" s="863"/>
      <c r="DB3" s="863"/>
      <c r="DC3" s="411"/>
      <c r="DD3" s="865" t="s">
        <v>53</v>
      </c>
      <c r="DE3" s="863"/>
      <c r="DF3" s="863"/>
      <c r="DG3" s="411"/>
      <c r="DH3" s="863" t="s">
        <v>54</v>
      </c>
      <c r="DI3" s="863"/>
      <c r="DJ3" s="863"/>
      <c r="DK3" s="411"/>
      <c r="DL3" s="863" t="s">
        <v>55</v>
      </c>
      <c r="DM3" s="863"/>
      <c r="DN3" s="863"/>
      <c r="DO3" s="411"/>
      <c r="DP3" s="863" t="s">
        <v>56</v>
      </c>
      <c r="DQ3" s="863"/>
      <c r="DR3" s="863"/>
      <c r="DS3" s="411"/>
      <c r="DT3" s="863" t="s">
        <v>57</v>
      </c>
      <c r="DU3" s="863"/>
      <c r="DV3" s="863"/>
      <c r="DW3" s="411"/>
      <c r="DX3" s="863" t="s">
        <v>58</v>
      </c>
      <c r="DY3" s="863"/>
      <c r="DZ3" s="863"/>
      <c r="EA3" s="411"/>
      <c r="EB3" s="863" t="s">
        <v>59</v>
      </c>
      <c r="EC3" s="863"/>
      <c r="ED3" s="863"/>
      <c r="EE3" s="411"/>
      <c r="EF3" s="863" t="s">
        <v>60</v>
      </c>
      <c r="EG3" s="863"/>
      <c r="EH3" s="863"/>
      <c r="EI3" s="411"/>
      <c r="EJ3" s="863" t="s">
        <v>61</v>
      </c>
      <c r="EK3" s="863"/>
      <c r="EL3" s="863"/>
      <c r="EM3" s="411"/>
      <c r="EN3" s="863" t="s">
        <v>37</v>
      </c>
      <c r="EO3" s="863"/>
      <c r="EP3" s="863"/>
      <c r="EQ3" s="411"/>
      <c r="ER3" s="863" t="s">
        <v>62</v>
      </c>
      <c r="ES3" s="863"/>
      <c r="ET3" s="863"/>
      <c r="EU3" s="411"/>
      <c r="EV3" s="863" t="s">
        <v>63</v>
      </c>
      <c r="EW3" s="863"/>
      <c r="EX3" s="863"/>
      <c r="EY3" s="411"/>
      <c r="EZ3" s="863" t="s">
        <v>64</v>
      </c>
      <c r="FA3" s="863"/>
      <c r="FB3" s="863"/>
      <c r="FC3" s="411"/>
      <c r="FD3" s="863" t="s">
        <v>301</v>
      </c>
      <c r="FE3" s="863"/>
      <c r="FF3" s="863"/>
      <c r="FG3" s="411"/>
      <c r="FH3" s="863" t="s">
        <v>66</v>
      </c>
      <c r="FI3" s="863"/>
      <c r="FJ3" s="863"/>
      <c r="FK3" s="411"/>
      <c r="FL3" s="863" t="s">
        <v>67</v>
      </c>
      <c r="FM3" s="863"/>
      <c r="FN3" s="863"/>
      <c r="FO3" s="411"/>
      <c r="FP3" s="863" t="s">
        <v>276</v>
      </c>
      <c r="FQ3" s="863"/>
      <c r="FR3" s="863"/>
      <c r="FS3" s="411"/>
      <c r="FT3" s="863" t="s">
        <v>69</v>
      </c>
      <c r="FU3" s="863"/>
      <c r="FV3" s="863"/>
      <c r="FW3" s="411"/>
      <c r="FX3" s="863" t="s">
        <v>70</v>
      </c>
      <c r="FY3" s="863"/>
      <c r="FZ3" s="863"/>
      <c r="GA3" s="411"/>
      <c r="GB3" s="863" t="s">
        <v>71</v>
      </c>
      <c r="GC3" s="863"/>
      <c r="GD3" s="863"/>
      <c r="GE3" s="411"/>
      <c r="GF3" s="863" t="s">
        <v>277</v>
      </c>
      <c r="GG3" s="863" t="s">
        <v>277</v>
      </c>
      <c r="GH3" s="863" t="s">
        <v>277</v>
      </c>
      <c r="GI3" s="411"/>
      <c r="GJ3" s="863" t="s">
        <v>73</v>
      </c>
      <c r="GK3" s="863"/>
      <c r="GL3" s="863"/>
      <c r="GM3" s="411"/>
      <c r="GN3" s="863" t="s">
        <v>75</v>
      </c>
      <c r="GO3" s="863"/>
      <c r="GP3" s="863"/>
      <c r="GQ3" s="411"/>
      <c r="GR3" s="863" t="s">
        <v>284</v>
      </c>
      <c r="GS3" s="863"/>
      <c r="GT3" s="863"/>
      <c r="GU3" s="411"/>
      <c r="GV3" s="863" t="s">
        <v>76</v>
      </c>
      <c r="GW3" s="863"/>
      <c r="GX3" s="863"/>
      <c r="GY3" s="411"/>
      <c r="GZ3" s="863" t="s">
        <v>77</v>
      </c>
      <c r="HA3" s="863"/>
      <c r="HB3" s="863"/>
      <c r="HC3" s="864"/>
    </row>
    <row r="4" spans="1:226" ht="15.75" customHeight="1" thickBot="1">
      <c r="A4" s="871"/>
      <c r="B4" s="869"/>
      <c r="C4" s="869"/>
      <c r="D4" s="412" t="s">
        <v>91</v>
      </c>
      <c r="E4" s="412" t="s">
        <v>92</v>
      </c>
      <c r="F4" s="412" t="s">
        <v>93</v>
      </c>
      <c r="G4" s="413" t="s">
        <v>94</v>
      </c>
      <c r="H4" s="414" t="s">
        <v>91</v>
      </c>
      <c r="I4" s="414" t="s">
        <v>92</v>
      </c>
      <c r="J4" s="414" t="s">
        <v>93</v>
      </c>
      <c r="K4" s="429" t="s">
        <v>94</v>
      </c>
      <c r="L4" s="414" t="s">
        <v>91</v>
      </c>
      <c r="M4" s="414" t="s">
        <v>92</v>
      </c>
      <c r="N4" s="414" t="s">
        <v>93</v>
      </c>
      <c r="O4" s="429" t="s">
        <v>94</v>
      </c>
      <c r="P4" s="414" t="s">
        <v>91</v>
      </c>
      <c r="Q4" s="414" t="s">
        <v>92</v>
      </c>
      <c r="R4" s="414" t="s">
        <v>93</v>
      </c>
      <c r="S4" s="429" t="s">
        <v>94</v>
      </c>
      <c r="T4" s="414" t="s">
        <v>91</v>
      </c>
      <c r="U4" s="414" t="s">
        <v>92</v>
      </c>
      <c r="V4" s="414" t="s">
        <v>93</v>
      </c>
      <c r="W4" s="429" t="s">
        <v>94</v>
      </c>
      <c r="X4" s="414" t="s">
        <v>91</v>
      </c>
      <c r="Y4" s="414" t="s">
        <v>92</v>
      </c>
      <c r="Z4" s="414" t="s">
        <v>93</v>
      </c>
      <c r="AA4" s="429" t="s">
        <v>94</v>
      </c>
      <c r="AB4" s="414" t="s">
        <v>91</v>
      </c>
      <c r="AC4" s="414" t="s">
        <v>92</v>
      </c>
      <c r="AD4" s="414" t="s">
        <v>93</v>
      </c>
      <c r="AE4" s="429" t="s">
        <v>94</v>
      </c>
      <c r="AF4" s="414" t="s">
        <v>91</v>
      </c>
      <c r="AG4" s="414" t="s">
        <v>92</v>
      </c>
      <c r="AH4" s="414" t="s">
        <v>93</v>
      </c>
      <c r="AI4" s="429" t="s">
        <v>94</v>
      </c>
      <c r="AJ4" s="414" t="s">
        <v>91</v>
      </c>
      <c r="AK4" s="414" t="s">
        <v>92</v>
      </c>
      <c r="AL4" s="414" t="s">
        <v>93</v>
      </c>
      <c r="AM4" s="429" t="s">
        <v>94</v>
      </c>
      <c r="AN4" s="414" t="s">
        <v>91</v>
      </c>
      <c r="AO4" s="414" t="s">
        <v>92</v>
      </c>
      <c r="AP4" s="414" t="s">
        <v>93</v>
      </c>
      <c r="AQ4" s="429" t="s">
        <v>94</v>
      </c>
      <c r="AR4" s="414" t="s">
        <v>91</v>
      </c>
      <c r="AS4" s="414" t="s">
        <v>92</v>
      </c>
      <c r="AT4" s="414" t="s">
        <v>93</v>
      </c>
      <c r="AU4" s="429" t="s">
        <v>94</v>
      </c>
      <c r="AV4" s="414" t="s">
        <v>91</v>
      </c>
      <c r="AW4" s="414" t="s">
        <v>92</v>
      </c>
      <c r="AX4" s="414" t="s">
        <v>93</v>
      </c>
      <c r="AY4" s="429" t="s">
        <v>94</v>
      </c>
      <c r="AZ4" s="414" t="s">
        <v>91</v>
      </c>
      <c r="BA4" s="414" t="s">
        <v>92</v>
      </c>
      <c r="BB4" s="414" t="s">
        <v>93</v>
      </c>
      <c r="BC4" s="429" t="s">
        <v>94</v>
      </c>
      <c r="BD4" s="414" t="s">
        <v>91</v>
      </c>
      <c r="BE4" s="414" t="s">
        <v>92</v>
      </c>
      <c r="BF4" s="414" t="s">
        <v>93</v>
      </c>
      <c r="BG4" s="429" t="s">
        <v>94</v>
      </c>
      <c r="BH4" s="414" t="s">
        <v>91</v>
      </c>
      <c r="BI4" s="414" t="s">
        <v>92</v>
      </c>
      <c r="BJ4" s="414" t="s">
        <v>93</v>
      </c>
      <c r="BK4" s="429" t="s">
        <v>94</v>
      </c>
      <c r="BL4" s="414" t="s">
        <v>91</v>
      </c>
      <c r="BM4" s="414" t="s">
        <v>92</v>
      </c>
      <c r="BN4" s="414" t="s">
        <v>93</v>
      </c>
      <c r="BO4" s="429" t="s">
        <v>94</v>
      </c>
      <c r="BP4" s="414" t="s">
        <v>91</v>
      </c>
      <c r="BQ4" s="414" t="s">
        <v>92</v>
      </c>
      <c r="BR4" s="414" t="s">
        <v>93</v>
      </c>
      <c r="BS4" s="429" t="s">
        <v>94</v>
      </c>
      <c r="BT4" s="414" t="s">
        <v>91</v>
      </c>
      <c r="BU4" s="414" t="s">
        <v>92</v>
      </c>
      <c r="BV4" s="414" t="s">
        <v>93</v>
      </c>
      <c r="BW4" s="429" t="s">
        <v>94</v>
      </c>
      <c r="BX4" s="414" t="s">
        <v>91</v>
      </c>
      <c r="BY4" s="414" t="s">
        <v>92</v>
      </c>
      <c r="BZ4" s="414" t="s">
        <v>93</v>
      </c>
      <c r="CA4" s="429" t="s">
        <v>94</v>
      </c>
      <c r="CB4" s="414" t="s">
        <v>91</v>
      </c>
      <c r="CC4" s="414" t="s">
        <v>92</v>
      </c>
      <c r="CD4" s="414" t="s">
        <v>93</v>
      </c>
      <c r="CE4" s="429" t="s">
        <v>94</v>
      </c>
      <c r="CF4" s="414" t="s">
        <v>91</v>
      </c>
      <c r="CG4" s="414" t="s">
        <v>92</v>
      </c>
      <c r="CH4" s="414" t="s">
        <v>93</v>
      </c>
      <c r="CI4" s="429" t="s">
        <v>94</v>
      </c>
      <c r="CJ4" s="414" t="s">
        <v>91</v>
      </c>
      <c r="CK4" s="414" t="s">
        <v>92</v>
      </c>
      <c r="CL4" s="414" t="s">
        <v>93</v>
      </c>
      <c r="CM4" s="429" t="s">
        <v>94</v>
      </c>
      <c r="CN4" s="414" t="s">
        <v>91</v>
      </c>
      <c r="CO4" s="414" t="s">
        <v>92</v>
      </c>
      <c r="CP4" s="414" t="s">
        <v>93</v>
      </c>
      <c r="CQ4" s="429" t="s">
        <v>94</v>
      </c>
      <c r="CR4" s="414" t="s">
        <v>91</v>
      </c>
      <c r="CS4" s="414" t="s">
        <v>92</v>
      </c>
      <c r="CT4" s="414" t="s">
        <v>93</v>
      </c>
      <c r="CU4" s="429" t="s">
        <v>94</v>
      </c>
      <c r="CV4" s="414" t="s">
        <v>91</v>
      </c>
      <c r="CW4" s="414" t="s">
        <v>92</v>
      </c>
      <c r="CX4" s="414" t="s">
        <v>93</v>
      </c>
      <c r="CY4" s="429" t="s">
        <v>94</v>
      </c>
      <c r="CZ4" s="414" t="s">
        <v>91</v>
      </c>
      <c r="DA4" s="414" t="s">
        <v>92</v>
      </c>
      <c r="DB4" s="414" t="s">
        <v>93</v>
      </c>
      <c r="DC4" s="429" t="s">
        <v>94</v>
      </c>
      <c r="DD4" s="414" t="s">
        <v>91</v>
      </c>
      <c r="DE4" s="414" t="s">
        <v>92</v>
      </c>
      <c r="DF4" s="414" t="s">
        <v>93</v>
      </c>
      <c r="DG4" s="429" t="s">
        <v>94</v>
      </c>
      <c r="DH4" s="414" t="s">
        <v>91</v>
      </c>
      <c r="DI4" s="414" t="s">
        <v>92</v>
      </c>
      <c r="DJ4" s="414" t="s">
        <v>93</v>
      </c>
      <c r="DK4" s="429" t="s">
        <v>94</v>
      </c>
      <c r="DL4" s="414" t="s">
        <v>91</v>
      </c>
      <c r="DM4" s="414" t="s">
        <v>92</v>
      </c>
      <c r="DN4" s="414" t="s">
        <v>93</v>
      </c>
      <c r="DO4" s="429" t="s">
        <v>94</v>
      </c>
      <c r="DP4" s="414" t="s">
        <v>91</v>
      </c>
      <c r="DQ4" s="414" t="s">
        <v>92</v>
      </c>
      <c r="DR4" s="414" t="s">
        <v>93</v>
      </c>
      <c r="DS4" s="429" t="s">
        <v>94</v>
      </c>
      <c r="DT4" s="414" t="s">
        <v>91</v>
      </c>
      <c r="DU4" s="414" t="s">
        <v>92</v>
      </c>
      <c r="DV4" s="414" t="s">
        <v>93</v>
      </c>
      <c r="DW4" s="429" t="s">
        <v>94</v>
      </c>
      <c r="DX4" s="414" t="s">
        <v>91</v>
      </c>
      <c r="DY4" s="414" t="s">
        <v>92</v>
      </c>
      <c r="DZ4" s="414" t="s">
        <v>93</v>
      </c>
      <c r="EA4" s="429" t="s">
        <v>94</v>
      </c>
      <c r="EB4" s="414" t="s">
        <v>91</v>
      </c>
      <c r="EC4" s="414" t="s">
        <v>92</v>
      </c>
      <c r="ED4" s="414" t="s">
        <v>93</v>
      </c>
      <c r="EE4" s="429" t="s">
        <v>94</v>
      </c>
      <c r="EF4" s="414" t="s">
        <v>91</v>
      </c>
      <c r="EG4" s="414" t="s">
        <v>92</v>
      </c>
      <c r="EH4" s="414" t="s">
        <v>93</v>
      </c>
      <c r="EI4" s="429" t="s">
        <v>94</v>
      </c>
      <c r="EJ4" s="414" t="s">
        <v>91</v>
      </c>
      <c r="EK4" s="414" t="s">
        <v>92</v>
      </c>
      <c r="EL4" s="414" t="s">
        <v>93</v>
      </c>
      <c r="EM4" s="429" t="s">
        <v>94</v>
      </c>
      <c r="EN4" s="414" t="s">
        <v>91</v>
      </c>
      <c r="EO4" s="414" t="s">
        <v>92</v>
      </c>
      <c r="EP4" s="414" t="s">
        <v>93</v>
      </c>
      <c r="EQ4" s="429" t="s">
        <v>94</v>
      </c>
      <c r="ER4" s="414" t="s">
        <v>91</v>
      </c>
      <c r="ES4" s="414" t="s">
        <v>92</v>
      </c>
      <c r="ET4" s="414" t="s">
        <v>93</v>
      </c>
      <c r="EU4" s="429" t="s">
        <v>94</v>
      </c>
      <c r="EV4" s="414" t="s">
        <v>91</v>
      </c>
      <c r="EW4" s="414" t="s">
        <v>92</v>
      </c>
      <c r="EX4" s="414" t="s">
        <v>93</v>
      </c>
      <c r="EY4" s="429" t="s">
        <v>94</v>
      </c>
      <c r="EZ4" s="414" t="s">
        <v>91</v>
      </c>
      <c r="FA4" s="414" t="s">
        <v>92</v>
      </c>
      <c r="FB4" s="414" t="s">
        <v>93</v>
      </c>
      <c r="FC4" s="429" t="s">
        <v>94</v>
      </c>
      <c r="FD4" s="414" t="s">
        <v>91</v>
      </c>
      <c r="FE4" s="414" t="s">
        <v>92</v>
      </c>
      <c r="FF4" s="414" t="s">
        <v>93</v>
      </c>
      <c r="FG4" s="429" t="s">
        <v>94</v>
      </c>
      <c r="FH4" s="414" t="s">
        <v>91</v>
      </c>
      <c r="FI4" s="414" t="s">
        <v>92</v>
      </c>
      <c r="FJ4" s="414" t="s">
        <v>93</v>
      </c>
      <c r="FK4" s="429" t="s">
        <v>94</v>
      </c>
      <c r="FL4" s="414" t="s">
        <v>91</v>
      </c>
      <c r="FM4" s="414" t="s">
        <v>92</v>
      </c>
      <c r="FN4" s="414" t="s">
        <v>93</v>
      </c>
      <c r="FO4" s="429" t="s">
        <v>94</v>
      </c>
      <c r="FP4" s="414" t="s">
        <v>91</v>
      </c>
      <c r="FQ4" s="414" t="s">
        <v>92</v>
      </c>
      <c r="FR4" s="414" t="s">
        <v>93</v>
      </c>
      <c r="FS4" s="429" t="s">
        <v>94</v>
      </c>
      <c r="FT4" s="414" t="s">
        <v>91</v>
      </c>
      <c r="FU4" s="414" t="s">
        <v>92</v>
      </c>
      <c r="FV4" s="414" t="s">
        <v>93</v>
      </c>
      <c r="FW4" s="429" t="s">
        <v>94</v>
      </c>
      <c r="FX4" s="414" t="s">
        <v>91</v>
      </c>
      <c r="FY4" s="414" t="s">
        <v>92</v>
      </c>
      <c r="FZ4" s="414" t="s">
        <v>93</v>
      </c>
      <c r="GA4" s="429" t="s">
        <v>94</v>
      </c>
      <c r="GB4" s="414" t="s">
        <v>91</v>
      </c>
      <c r="GC4" s="414" t="s">
        <v>92</v>
      </c>
      <c r="GD4" s="414" t="s">
        <v>93</v>
      </c>
      <c r="GE4" s="429" t="s">
        <v>94</v>
      </c>
      <c r="GF4" s="414" t="s">
        <v>91</v>
      </c>
      <c r="GG4" s="414" t="s">
        <v>92</v>
      </c>
      <c r="GH4" s="414" t="s">
        <v>93</v>
      </c>
      <c r="GI4" s="429" t="s">
        <v>94</v>
      </c>
      <c r="GJ4" s="414" t="s">
        <v>91</v>
      </c>
      <c r="GK4" s="414" t="s">
        <v>92</v>
      </c>
      <c r="GL4" s="414" t="s">
        <v>93</v>
      </c>
      <c r="GM4" s="429" t="s">
        <v>94</v>
      </c>
      <c r="GN4" s="414" t="s">
        <v>91</v>
      </c>
      <c r="GO4" s="414" t="s">
        <v>92</v>
      </c>
      <c r="GP4" s="414" t="s">
        <v>93</v>
      </c>
      <c r="GQ4" s="429" t="s">
        <v>94</v>
      </c>
      <c r="GR4" s="414" t="s">
        <v>91</v>
      </c>
      <c r="GS4" s="414" t="s">
        <v>92</v>
      </c>
      <c r="GT4" s="414" t="s">
        <v>93</v>
      </c>
      <c r="GU4" s="429" t="s">
        <v>94</v>
      </c>
      <c r="GV4" s="414" t="s">
        <v>91</v>
      </c>
      <c r="GW4" s="414" t="s">
        <v>92</v>
      </c>
      <c r="GX4" s="414" t="s">
        <v>93</v>
      </c>
      <c r="GY4" s="429" t="s">
        <v>94</v>
      </c>
      <c r="GZ4" s="414" t="s">
        <v>91</v>
      </c>
      <c r="HA4" s="414" t="s">
        <v>92</v>
      </c>
      <c r="HB4" s="414" t="s">
        <v>93</v>
      </c>
      <c r="HC4" s="430" t="s">
        <v>94</v>
      </c>
    </row>
    <row r="5" spans="1:226" ht="15" customHeight="1" thickTop="1">
      <c r="A5" s="848">
        <f>WEEKNUM(B5)</f>
        <v>31</v>
      </c>
      <c r="B5" s="517">
        <f>A2</f>
        <v>46235</v>
      </c>
      <c r="C5" s="517" t="str">
        <f t="shared" ref="C5:C6" si="0">TEXT(B5,"ddd")</f>
        <v>Sab</v>
      </c>
      <c r="D5" s="385">
        <f>SUMIF($H$4:$HB$4,$D$4,H5:HB5)</f>
        <v>187116.62361290323</v>
      </c>
      <c r="E5" s="385">
        <f ca="1">SUMIF($H$4:$HB$4,$E$4,H5:HB5)</f>
        <v>157373.2000000031</v>
      </c>
      <c r="F5" s="385">
        <f t="shared" ref="F5:F6" ca="1" si="1">E5-D5</f>
        <v>-29743.423612900137</v>
      </c>
      <c r="G5" s="543">
        <f t="shared" ref="G5:G6" ca="1" si="2">E5/D5</f>
        <v>0.84104339294603925</v>
      </c>
      <c r="H5" s="385">
        <f>INDEX('SO Agustus 2026 Rev.3'!$B$6:$BK$52,MATCH(B5,'SO Agustus 2026 Rev.3'!$B$6:$B$52,0),MATCH($H$3,'SO Agustus 2026 Rev.3'!$B$5:$XK$5,0))</f>
        <v>700</v>
      </c>
      <c r="I5" s="385">
        <f>INDEX('Summary sales'!$A$6:$CB$50,MATCH($B5,'Summary sales'!$A$6:$A$50,0),MATCH($H$3,'Summary sales'!$A$7:$CB$7,0))</f>
        <v>1061.8699999998789</v>
      </c>
      <c r="J5" s="385">
        <f t="shared" ref="J5:J6" si="3">I5-H5</f>
        <v>361.86999999987893</v>
      </c>
      <c r="K5" s="543">
        <f t="shared" ref="K5:K6" si="4">I5/H5</f>
        <v>1.5169571428569699</v>
      </c>
      <c r="L5" s="385">
        <f>INDEX('SO Agustus 2026 Rev.3'!$B$6:$BK$52,MATCH(B5,'SO Agustus 2026 Rev.3'!$B$6:$B$52,0),MATCH($L$3,'SO Agustus 2026 Rev.3'!$B$5:$XK$5,0))</f>
        <v>1000</v>
      </c>
      <c r="M5" s="385">
        <f>INDEX('Summary sales'!$A$6:$CB$50,MATCH($B5,'Summary sales'!$A$6:$A$50,0),MATCH($L$3,'Summary sales'!$A$7:$CB$7,0))</f>
        <v>1012.9000000003725</v>
      </c>
      <c r="N5" s="385">
        <f t="shared" ref="N5:N6" si="5">M5-L5</f>
        <v>12.900000000372529</v>
      </c>
      <c r="O5" s="543">
        <f t="shared" ref="O5:O6" si="6">M5/L5</f>
        <v>1.0129000000003725</v>
      </c>
      <c r="P5" s="385">
        <f>INDEX('SO Agustus 2026 Rev.3'!$B$6:$BK$52,MATCH(B5,'SO Agustus 2026 Rev.3'!$B$6:$B$52,0),MATCH($P$3,'SO Agustus 2026 Rev.3'!$B$5:$XK$5,0))</f>
        <v>1200</v>
      </c>
      <c r="Q5" s="385">
        <f>INDEX('Summary sales'!$A$6:$CB$50,MATCH($B5,'Summary sales'!$A$6:$A$50,0),MATCH($P$3,'Summary sales'!$A$7:$CB$7,0))</f>
        <v>791.12000000011176</v>
      </c>
      <c r="R5" s="385">
        <f t="shared" ref="R5:R6" si="7">Q5-P5</f>
        <v>-408.87999999988824</v>
      </c>
      <c r="S5" s="543">
        <f t="shared" ref="S5:S6" si="8">Q5/P5</f>
        <v>0.65926666666675982</v>
      </c>
      <c r="T5" s="385">
        <f>INDEX('SO Agustus 2026 Rev.3'!$B$6:$BK$52,MATCH(B5,'SO Agustus 2026 Rev.3'!$B$6:$B$52,0),MATCH($T$3,'SO Agustus 2026 Rev.3'!$B$5:$XK$5,0))</f>
        <v>3300</v>
      </c>
      <c r="U5" s="385">
        <f>INDEX('Summary sales'!$A$6:$CB$50,MATCH($B5,'Summary sales'!$A$6:$A$50,0),MATCH($T$3,'Summary sales'!$A$7:$CB$7,0))</f>
        <v>898.20000000018626</v>
      </c>
      <c r="V5" s="385">
        <f t="shared" ref="V5:V6" si="9">U5-T5</f>
        <v>-2401.7999999998137</v>
      </c>
      <c r="W5" s="543">
        <f t="shared" ref="W5:W6" si="10">U5/T5</f>
        <v>0.27218181818187465</v>
      </c>
      <c r="X5" s="385">
        <f>INDEX('SO Agustus 2026 Rev.3'!$B$6:$BK$52,MATCH(B5,'SO Agustus 2026 Rev.3'!$B$6:$B$52,0),MATCH($X$3,'SO Agustus 2026 Rev.3'!$B$5:$XK$5,0))</f>
        <v>644.02064516129087</v>
      </c>
      <c r="Y5" s="385">
        <f>INDEX('Summary sales'!$A$6:$CB$50,MATCH($B5,'Summary sales'!$A$6:$A$50,0),MATCH($X$3,'Summary sales'!$A$7:$CB$7,0))</f>
        <v>802.72999999998137</v>
      </c>
      <c r="Z5" s="385">
        <f t="shared" ref="Z5:Z6" si="11">Y5-X5</f>
        <v>158.7093548386905</v>
      </c>
      <c r="AA5" s="543">
        <f t="shared" ref="AA5:AA6" si="12">Y5/X5</f>
        <v>1.2464351974290246</v>
      </c>
      <c r="AB5" s="385">
        <f>INDEX('SO Agustus 2026 Rev.3'!$B$6:$BK$52,MATCH(B5,'SO Agustus 2026 Rev.3'!$B$6:$B$52,0),MATCH($AB$3,'SO Agustus 2026 Rev.3'!$B$5:$XK$5,0))</f>
        <v>150</v>
      </c>
      <c r="AC5" s="385">
        <f>INDEX('Summary sales'!$A$6:$CB$50,MATCH($B5,'Summary sales'!$A$6:$A$50,0),MATCH($AB$3,'Summary sales'!$A$7:$CB$7,0))</f>
        <v>2.3900000000139698</v>
      </c>
      <c r="AD5" s="385">
        <f t="shared" ref="AD5:AD6" si="13">AC5-AB5</f>
        <v>-147.60999999998603</v>
      </c>
      <c r="AE5" s="543">
        <f t="shared" ref="AE5:AE6" si="14">AC5/AB5</f>
        <v>1.5933333333426464E-2</v>
      </c>
      <c r="AF5" s="385">
        <f>INDEX('SO Agustus 2026 Rev.3'!$B$6:$BK$52,MATCH(B5,'SO Agustus 2026 Rev.3'!$B$6:$B$52,0),MATCH($AF$3,'SO Agustus 2026 Rev.3'!$B$5:$XK$5,0))</f>
        <v>603.76322580644887</v>
      </c>
      <c r="AG5" s="385">
        <f>INDEX('Summary sales'!$A$6:$CB$50,MATCH($B5,'Summary sales'!$A$6:$A$50,0),MATCH($AF$3,'Summary sales'!$A$7:$CB$7,0))</f>
        <v>694.21999999997206</v>
      </c>
      <c r="AH5" s="385">
        <f t="shared" ref="AH5:AH6" si="15">AG5-AF5</f>
        <v>90.456774193523188</v>
      </c>
      <c r="AI5" s="543">
        <f t="shared" ref="AI5:AI6" si="16">AG5/AF5</f>
        <v>1.149821602785926</v>
      </c>
      <c r="AJ5" s="385">
        <f>INDEX('SO Agustus 2026 Rev.3'!$B$6:$BK$52,MATCH(B5,'SO Agustus 2026 Rev.3'!$B$6:$B$52,0),MATCH($AJ$3,'SO Agustus 2026 Rev.3'!$B$5:$XK$5,0))</f>
        <v>673.27548387096704</v>
      </c>
      <c r="AK5" s="385">
        <f>INDEX('Summary sales'!$A$6:$CB$50,MATCH($B5,'Summary sales'!$A$6:$A$50,0),MATCH($AJ$3,'Summary sales'!$A$7:$CB$7,0))</f>
        <v>527.29000000003725</v>
      </c>
      <c r="AL5" s="385">
        <f t="shared" ref="AL5:AL6" si="17">AK5-AJ5</f>
        <v>-145.98548387092978</v>
      </c>
      <c r="AM5" s="543">
        <f t="shared" ref="AM5:AM6" si="18">AK5/AJ5</f>
        <v>0.78317124658751447</v>
      </c>
      <c r="AN5" s="385">
        <f>INDEX('SO Agustus 2026 Rev.3'!$B$6:$BK$52,MATCH(B5,'SO Agustus 2026 Rev.3'!$B$6:$B$52,0),MATCH($AN$3,'SO Agustus 2026 Rev.3'!$B$5:$XK$5,0))</f>
        <v>4500</v>
      </c>
      <c r="AO5" s="385">
        <f>INDEX('Summary sales'!$A$6:$CB$50,MATCH($B5,'Summary sales'!$A$6:$A$50,0),MATCH($AN$3,'Summary sales'!$A$7:$CB$7,0))</f>
        <v>5257.1500000003725</v>
      </c>
      <c r="AP5" s="385">
        <f t="shared" ref="AP5:AP6" si="19">AO5-AN5</f>
        <v>757.15000000037253</v>
      </c>
      <c r="AQ5" s="543">
        <f t="shared" ref="AQ5:AQ6" si="20">AO5/AN5</f>
        <v>1.1682555555556384</v>
      </c>
      <c r="AR5" s="385">
        <f>INDEX('SO Agustus 2026 Rev.3'!$B$6:$BK$52,MATCH(B5,'SO Agustus 2026 Rev.3'!$B$6:$B$52,0),MATCH($AR$3,'SO Agustus 2026 Rev.3'!$B$5:$XK$5,0))</f>
        <v>5000</v>
      </c>
      <c r="AS5" s="385">
        <f ca="1">INDEX('Summary sales'!$A$6:$CB$50,MATCH($B5,'Summary sales'!$A$6:$A$50,0),MATCH($AR$3,'Summary sales'!$A$7:$CB$7,0))</f>
        <v>2085.6699999999255</v>
      </c>
      <c r="AT5" s="385">
        <f t="shared" ref="AT5:AT6" ca="1" si="21">AS5-AR5</f>
        <v>-2914.3300000000745</v>
      </c>
      <c r="AU5" s="543">
        <f t="shared" ref="AU5:AU6" ca="1" si="22">AS5/AR5</f>
        <v>0.41713399999998507</v>
      </c>
      <c r="AV5" s="385">
        <f>INDEX('SO Agustus 2026 Rev.3'!$B$6:$BK$52,MATCH(B5,'SO Agustus 2026 Rev.3'!$B$6:$B$52,0),MATCH($AV$3,'SO Agustus 2026 Rev.3'!$B$5:$XK$5,0))</f>
        <v>1000</v>
      </c>
      <c r="AW5" s="385">
        <f>INDEX('Summary sales'!$A$6:$CB$50,MATCH($B5,'Summary sales'!$A$6:$A$50,0),MATCH($AV$3,'Summary sales'!$A$7:$CB$7,0))</f>
        <v>953.60999999986961</v>
      </c>
      <c r="AX5" s="385">
        <f t="shared" ref="AX5:AX6" si="23">AW5-AV5</f>
        <v>-46.390000000130385</v>
      </c>
      <c r="AY5" s="543">
        <f t="shared" ref="AY5:AY6" si="24">AW5/AV5</f>
        <v>0.95360999999986962</v>
      </c>
      <c r="AZ5" s="385">
        <f>INDEX('SO Agustus 2026 Rev.3'!$B$6:$BK$52,MATCH(B5,'SO Agustus 2026 Rev.3'!$B$6:$B$52,0),MATCH($AZ$3,'SO Agustus 2026 Rev.3'!$B$5:$XK$5,0))</f>
        <v>500</v>
      </c>
      <c r="BA5" s="385">
        <f>INDEX('Summary sales'!$A$6:$CB$50,MATCH($B5,'Summary sales'!$A$6:$A$50,0),MATCH($AZ$3,'Summary sales'!$A$7:$CB$7,0))</f>
        <v>1229.0899999999965</v>
      </c>
      <c r="BB5" s="385">
        <f t="shared" ref="BB5:BB6" si="25">BA5-AZ5</f>
        <v>729.08999999999651</v>
      </c>
      <c r="BC5" s="543">
        <f t="shared" ref="BC5:BC6" si="26">BA5/AZ5</f>
        <v>2.4581799999999929</v>
      </c>
      <c r="BD5" s="385">
        <f>INDEX('SO Agustus 2026 Rev.3'!$B$6:$BK$52,MATCH(B5,'SO Agustus 2026 Rev.3'!$B$6:$B$52,0),MATCH($BD$3,'SO Agustus 2026 Rev.3'!$B$5:$XK$5,0))</f>
        <v>10300</v>
      </c>
      <c r="BE5" s="385">
        <f>INDEX('Summary sales'!$A$6:$CB$50,MATCH($B5,'Summary sales'!$A$6:$A$50,0),MATCH($BD$3,'Summary sales'!$A$7:$CB$7,0))</f>
        <v>10995.680000000168</v>
      </c>
      <c r="BF5" s="385">
        <f t="shared" ref="BF5:BF6" si="27">BE5-BD5</f>
        <v>695.68000000016764</v>
      </c>
      <c r="BG5" s="543">
        <f t="shared" ref="BG5:BG6" si="28">BE5/BD5</f>
        <v>1.0675417475728317</v>
      </c>
      <c r="BH5" s="385">
        <f>INDEX('SO Agustus 2026 Rev.3'!$B$6:$BK$52,MATCH(B5,'SO Agustus 2026 Rev.3'!$B$6:$B$52,0),MATCH($BH$3,'SO Agustus 2026 Rev.3'!$B$5:$XK$5,0))</f>
        <v>6000</v>
      </c>
      <c r="BI5" s="385">
        <f>INDEX('Summary sales'!$A$6:$CB$50,MATCH($B5,'Summary sales'!$A$6:$A$50,0),MATCH($BH$3,'Summary sales'!$A$7:$CB$7,0))</f>
        <v>7106.1699999999255</v>
      </c>
      <c r="BJ5" s="385">
        <f t="shared" ref="BJ5:BJ6" si="29">BI5-BH5</f>
        <v>1106.1699999999255</v>
      </c>
      <c r="BK5" s="543">
        <f t="shared" ref="BK5:BK6" si="30">BI5/BH5</f>
        <v>1.1843616666666543</v>
      </c>
      <c r="BL5" s="385">
        <f>INDEX('SO Agustus 2026 Rev.3'!$B$6:$BK$52,MATCH(B5,'SO Agustus 2026 Rev.3'!$B$6:$B$52,0),MATCH($BL$3,'SO Agustus 2026 Rev.3'!$B$5:$XK$5,0))</f>
        <v>1000</v>
      </c>
      <c r="BM5" s="385">
        <f>INDEX('Summary sales'!$A$6:$CB$50,MATCH($B5,'Summary sales'!$A$6:$A$50,0),MATCH($BL$3,'Summary sales'!$A$7:$CB$7,0))</f>
        <v>0</v>
      </c>
      <c r="BN5" s="385">
        <f t="shared" ref="BN5:BN6" si="31">BM5-BL5</f>
        <v>-1000</v>
      </c>
      <c r="BO5" s="543">
        <f t="shared" ref="BO5:BO6" si="32">BM5/BL5</f>
        <v>0</v>
      </c>
      <c r="BP5" s="385">
        <f>INDEX('SO Agustus 2026 Rev.3'!$B$6:$BK$52,MATCH(B5,'SO Agustus 2026 Rev.3'!$B$6:$B$52,0),MATCH($BP$3,'SO Agustus 2026 Rev.3'!$B$5:$XK$5,0))</f>
        <v>5500</v>
      </c>
      <c r="BQ5" s="385">
        <f ca="1">INDEX('Summary sales'!$A$6:$CB$50,MATCH($B5,'Summary sales'!$A$6:$A$50,0),MATCH($BP$3,'Summary sales'!$A$7:$CB$7,0))</f>
        <v>0</v>
      </c>
      <c r="BR5" s="385">
        <f t="shared" ref="BR5:BR6" ca="1" si="33">BQ5-BP5</f>
        <v>-5500</v>
      </c>
      <c r="BS5" s="543">
        <f t="shared" ref="BS5:BS6" ca="1" si="34">BQ5/BP5</f>
        <v>0</v>
      </c>
      <c r="BT5" s="385">
        <f>INDEX('SO Agustus 2026 Rev.3'!$B$6:$BK$52,MATCH(B5,'SO Agustus 2026 Rev.3'!$B$6:$B$52,0),MATCH($BT$3,'SO Agustus 2026 Rev.3'!$B$5:$XK$5,0))</f>
        <v>0</v>
      </c>
      <c r="BU5" s="385">
        <f>INDEX('Summary sales'!$A$6:$CB$50,MATCH($B5,'Summary sales'!$A$6:$A$50,0),MATCH($BT$3,'Summary sales'!$A$7:$CB$7,0))</f>
        <v>0</v>
      </c>
      <c r="BV5" s="385">
        <f t="shared" ref="BV5:BV6" si="35">BU5-BT5</f>
        <v>0</v>
      </c>
      <c r="BW5" s="543" t="e">
        <f t="shared" ref="BW5:BW6" si="36">BU5/BT5</f>
        <v>#DIV/0!</v>
      </c>
      <c r="BX5" s="385">
        <f>INDEX('SO Agustus 2026 Rev.3'!$B$6:$BK$52,MATCH(B5,'SO Agustus 2026 Rev.3'!$B$6:$B$52,0),MATCH($BX$3,'SO Agustus 2026 Rev.3'!$B$5:$XK$5,0))</f>
        <v>89.451612903225808</v>
      </c>
      <c r="BY5" s="385">
        <f>INDEX('Summary sales'!$A$6:$CB$50,MATCH($B5,'Summary sales'!$A$6:$A$50,0),MATCH($BX$3,'Summary sales'!$A$7:$CB$7,0))</f>
        <v>113.60000000000582</v>
      </c>
      <c r="BZ5" s="385">
        <f t="shared" ref="BZ5:BZ6" si="37">BY5-BX5</f>
        <v>24.148387096780013</v>
      </c>
      <c r="CA5" s="543">
        <f t="shared" ref="CA5:CA6" si="38">BY5/BX5</f>
        <v>1.2699603317707107</v>
      </c>
      <c r="CB5" s="385">
        <f>INDEX('SO Agustus 2026 Rev.3'!$B$6:$BK$52,MATCH(B5,'SO Agustus 2026 Rev.3'!$B$6:$B$52,0),MATCH($CB$3,'SO Agustus 2026 Rev.3'!$B$5:$XK$5,0))</f>
        <v>3500</v>
      </c>
      <c r="CC5" s="385">
        <f>INDEX('Summary sales'!$A$6:$CB$50,MATCH($B5,'Summary sales'!$A$6:$A$50,0),MATCH($CB$3,'Summary sales'!$A$7:$CB$7,0))</f>
        <v>2426.1999999997206</v>
      </c>
      <c r="CD5" s="385">
        <f t="shared" ref="CD5:CD6" si="39">CC5-CB5</f>
        <v>-1073.8000000002794</v>
      </c>
      <c r="CE5" s="543">
        <f t="shared" ref="CE5:CE6" si="40">CC5/CB5</f>
        <v>0.69319999999992021</v>
      </c>
      <c r="CF5" s="385">
        <f>INDEX('SO Agustus 2026 Rev.3'!$B$6:$BK$52,MATCH(B5,'SO Agustus 2026 Rev.3'!$B$6:$B$52,0),MATCH($CF$3,'SO Agustus 2026 Rev.3'!$B$5:$XK$5,0))</f>
        <v>1300</v>
      </c>
      <c r="CG5" s="385">
        <f>INDEX('Summary sales'!$A$6:$CB$50,MATCH($B5,'Summary sales'!$A$6:$A$50,0),MATCH($CF$3,'Summary sales'!$A$7:$CB$7,0))</f>
        <v>958.13000000000466</v>
      </c>
      <c r="CH5" s="385">
        <f t="shared" ref="CH5:CH6" si="41">CG5-CF5</f>
        <v>-341.86999999999534</v>
      </c>
      <c r="CI5" s="543">
        <f t="shared" ref="CI5:CI6" si="42">CG5/CF5</f>
        <v>0.73702307692308056</v>
      </c>
      <c r="CJ5" s="385">
        <f>INDEX('SO Agustus 2026 Rev.3'!$B$6:$BK$52,MATCH(B5,'SO Agustus 2026 Rev.3'!$B$6:$B$52,0),MATCH($CJ$3,'SO Agustus 2026 Rev.3'!$B$5:$XK$5,0))</f>
        <v>0</v>
      </c>
      <c r="CK5" s="385">
        <f>INDEX('Summary sales'!$A$6:$CB$50,MATCH($B5,'Summary sales'!$A$6:$A$50,0),MATCH($CJ$3,'Summary sales'!$A$7:$CB$7,0))</f>
        <v>0</v>
      </c>
      <c r="CL5" s="385">
        <f t="shared" ref="CL5:CL6" si="43">CK5-CJ5</f>
        <v>0</v>
      </c>
      <c r="CM5" s="543" t="e">
        <f t="shared" ref="CM5:CM6" si="44">CK5/CJ5</f>
        <v>#DIV/0!</v>
      </c>
      <c r="CN5" s="385">
        <f>INDEX('SO Agustus 2026 Rev.3'!$B$6:$BK$52,MATCH(B5,'SO Agustus 2026 Rev.3'!$B$6:$B$52,0),MATCH($CN$3,'SO Agustus 2026 Rev.3'!$B$5:$XK$5,0))</f>
        <v>6500</v>
      </c>
      <c r="CO5" s="385">
        <f>INDEX('Summary sales'!$A$6:$CB$50,MATCH($B5,'Summary sales'!$A$6:$A$50,0),MATCH($CN$3,'Summary sales'!$A$7:$CB$7,0))</f>
        <v>3523.5100000000093</v>
      </c>
      <c r="CP5" s="385">
        <f t="shared" ref="CP5:CP6" si="45">CO5-CN5</f>
        <v>-2976.4899999999907</v>
      </c>
      <c r="CQ5" s="543">
        <f t="shared" ref="CQ5:CQ6" si="46">CO5/CN5</f>
        <v>0.54207846153846295</v>
      </c>
      <c r="CR5" s="385">
        <f>INDEX('SO Agustus 2026 Rev.3'!$B$6:$BK$52,MATCH(B5,'SO Agustus 2026 Rev.3'!$B$6:$B$52,0),MATCH($CR$3,'SO Agustus 2026 Rev.3'!$B$5:$XK$5,0))</f>
        <v>15000</v>
      </c>
      <c r="CS5" s="385">
        <f>INDEX('Summary sales'!$A$6:$CB$50,MATCH($B5,'Summary sales'!$A$6:$A$50,0),MATCH($CR$3,'Summary sales'!$A$7:$CB$7,0))</f>
        <v>10735.299999999814</v>
      </c>
      <c r="CT5" s="385">
        <f t="shared" ref="CT5:CT6" si="47">CS5-CR5</f>
        <v>-4264.7000000001863</v>
      </c>
      <c r="CU5" s="543">
        <f t="shared" ref="CU5:CU6" si="48">CS5/CR5</f>
        <v>0.71568666666665426</v>
      </c>
      <c r="CV5" s="385">
        <f>INDEX('SO Agustus 2026 Rev.3'!$B$6:$BK$52,MATCH(B5,'SO Agustus 2026 Rev.3'!$B$6:$B$52,0),MATCH($CV$3,'SO Agustus 2026 Rev.3'!$B$5:$XK$5,0))</f>
        <v>16000</v>
      </c>
      <c r="CW5" s="385">
        <f>INDEX('Summary sales'!$A$6:$CB$50,MATCH($B5,'Summary sales'!$A$6:$A$50,0),MATCH($CV$3,'Summary sales'!$A$7:$CB$7,0))</f>
        <v>12900.431000001729</v>
      </c>
      <c r="CX5" s="385">
        <f t="shared" ref="CX5:CX6" si="49">CW5-CV5</f>
        <v>-3099.5689999982715</v>
      </c>
      <c r="CY5" s="543">
        <f t="shared" ref="CY5:CY6" si="50">CW5/CV5</f>
        <v>0.80627693750010798</v>
      </c>
      <c r="CZ5" s="385">
        <f>INDEX('SO Agustus 2026 Rev.3'!$B$6:$BK$52,MATCH(B5,'SO Agustus 2026 Rev.3'!$B$6:$B$52,0),MATCH($CZ$3,'SO Agustus 2026 Rev.3'!$B$5:$XK$5,0))</f>
        <v>2000</v>
      </c>
      <c r="DA5" s="385">
        <f>INDEX('Summary sales'!$A$6:$CB$50,MATCH($B5,'Summary sales'!$A$6:$A$50,0),MATCH($CZ$3,'Summary sales'!$A$7:$CB$7,0))</f>
        <v>2191.3000000007451</v>
      </c>
      <c r="DB5" s="385">
        <f t="shared" ref="DB5:DB6" si="51">DA5-CZ5</f>
        <v>191.30000000074506</v>
      </c>
      <c r="DC5" s="543">
        <f t="shared" ref="DC5:DC6" si="52">DA5/CZ5</f>
        <v>1.0956500000003726</v>
      </c>
      <c r="DD5" s="385">
        <f>INDEX('SO Agustus 2026 Rev.3'!$B$6:$BK$52,MATCH(B5,'SO Agustus 2026 Rev.3'!$B$6:$B$52,0),MATCH($DD$3,'SO Agustus 2026 Rev.3'!$B$5:$XK$5,0))</f>
        <v>800</v>
      </c>
      <c r="DE5" s="385">
        <f>INDEX('Summary sales'!$A$6:$CB$50,MATCH($B5,'Summary sales'!$A$6:$A$50,0),MATCH($DD$3,'Summary sales'!$A$7:$CB$7,0))</f>
        <v>991.44000000006054</v>
      </c>
      <c r="DF5" s="385">
        <f t="shared" ref="DF5:DF6" si="53">DE5-DD5</f>
        <v>191.44000000006054</v>
      </c>
      <c r="DG5" s="543">
        <f t="shared" ref="DG5:DG6" si="54">DE5/DD5</f>
        <v>1.2393000000000756</v>
      </c>
      <c r="DH5" s="385">
        <f>INDEX('SO Agustus 2026 Rev.3'!$B$6:$BK$52,MATCH(B5,'SO Agustus 2026 Rev.3'!$B$6:$B$52,0),MATCH($DH$3,'SO Agustus 2026 Rev.3'!$B$5:$XK$5,0))</f>
        <v>7200</v>
      </c>
      <c r="DI5" s="385">
        <f>INDEX('Summary sales'!$A$6:$CB$50,MATCH($B5,'Summary sales'!$A$6:$A$50,0),MATCH($DH$3,'Summary sales'!$A$7:$CB$7,0))</f>
        <v>3828.769999999553</v>
      </c>
      <c r="DJ5" s="385">
        <f t="shared" ref="DJ5:DJ6" si="55">DI5-DH5</f>
        <v>-3371.230000000447</v>
      </c>
      <c r="DK5" s="543">
        <f t="shared" ref="DK5:DK6" si="56">DI5/DH5</f>
        <v>0.53177361111104904</v>
      </c>
      <c r="DL5" s="385">
        <f>INDEX('SO Agustus 2026 Rev.3'!$B$6:$BK$52,MATCH(B5,'SO Agustus 2026 Rev.3'!$B$6:$B$52,0),MATCH($DL$3,'SO Agustus 2026 Rev.3'!$B$5:$XK$5,0))</f>
        <v>0</v>
      </c>
      <c r="DM5" s="385">
        <f>INDEX('Summary sales'!$A$6:$CB$50,MATCH($B5,'Summary sales'!$A$6:$A$50,0),MATCH($DL$3,'Summary sales'!$A$7:$CB$7,0))</f>
        <v>0</v>
      </c>
      <c r="DN5" s="385">
        <f t="shared" ref="DN5:DN6" si="57">DM5-DL5</f>
        <v>0</v>
      </c>
      <c r="DO5" s="543" t="e">
        <f t="shared" ref="DO5:DO6" si="58">DM5/DL5</f>
        <v>#DIV/0!</v>
      </c>
      <c r="DP5" s="385">
        <f>INDEX('SO Agustus 2026 Rev.3'!$B$6:$BK$52,MATCH(B5,'SO Agustus 2026 Rev.3'!$B$6:$B$52,0),MATCH($DP$3,'SO Agustus 2026 Rev.3'!$B$5:$XK$5,0))</f>
        <v>2000</v>
      </c>
      <c r="DQ5" s="385">
        <f>INDEX('Summary sales'!$A$6:$CB$50,MATCH($B5,'Summary sales'!$A$6:$A$50,0),MATCH($DP$3,'Summary sales'!$A$7:$CB$7,0))</f>
        <v>1948.8000000000466</v>
      </c>
      <c r="DR5" s="385">
        <f t="shared" ref="DR5:DR6" si="59">DQ5-DP5</f>
        <v>-51.199999999953434</v>
      </c>
      <c r="DS5" s="543">
        <f t="shared" ref="DS5:DS6" si="60">DQ5/DP5</f>
        <v>0.97440000000002325</v>
      </c>
      <c r="DT5" s="385">
        <f>INDEX('SO Agustus 2026 Rev.3'!$B$6:$BK$52,MATCH(B5,'SO Agustus 2026 Rev.3'!$B$6:$B$52,0),MATCH($DT$3,'SO Agustus 2026 Rev.3'!$B$5:$XK$5,0))</f>
        <v>1000</v>
      </c>
      <c r="DU5" s="385">
        <f>INDEX('Summary sales'!$A$6:$CB$50,MATCH($B5,'Summary sales'!$A$6:$A$50,0),MATCH($DT$3,'Summary sales'!$A$7:$CB$7,0))</f>
        <v>0</v>
      </c>
      <c r="DV5" s="385">
        <f t="shared" ref="DV5:DV6" si="61">DU5-DT5</f>
        <v>-1000</v>
      </c>
      <c r="DW5" s="543">
        <f t="shared" ref="DW5:DW6" si="62">DU5/DT5</f>
        <v>0</v>
      </c>
      <c r="DX5" s="385">
        <f>INDEX('SO Agustus 2026 Rev.3'!$B$6:$BK$52,MATCH(B5,'SO Agustus 2026 Rev.3'!$B$6:$B$52,0),MATCH($DX$3,'SO Agustus 2026 Rev.3'!$B$5:$XK$5,0))</f>
        <v>11000</v>
      </c>
      <c r="DY5" s="385">
        <f>INDEX('Summary sales'!$A$6:$CB$50,MATCH($B5,'Summary sales'!$A$6:$A$50,0),MATCH($DX$3,'Summary sales'!$A$7:$CB$7,0))</f>
        <v>11976.209999999963</v>
      </c>
      <c r="DZ5" s="385">
        <f t="shared" ref="DZ5:DZ6" si="63">DY5-DX5</f>
        <v>976.20999999996275</v>
      </c>
      <c r="EA5" s="543">
        <f t="shared" ref="EA5:EA6" si="64">DY5/DX5</f>
        <v>1.0887463636363603</v>
      </c>
      <c r="EB5" s="385">
        <f>INDEX('SO Agustus 2026 Rev.3'!$B$6:$BK$52,MATCH(B5,'SO Agustus 2026 Rev.3'!$B$6:$B$52,0),MATCH($EB$3,'SO Agustus 2026 Rev.3'!$B$5:$XK$5,0))</f>
        <v>2000</v>
      </c>
      <c r="EC5" s="385">
        <f>INDEX('Summary sales'!$A$6:$CB$50,MATCH($B5,'Summary sales'!$A$6:$A$50,0),MATCH($EB$3,'Summary sales'!$A$7:$CB$7,0))</f>
        <v>2426.2999999998137</v>
      </c>
      <c r="ED5" s="385">
        <f t="shared" ref="ED5:ED6" si="65">EC5-EB5</f>
        <v>426.29999999981374</v>
      </c>
      <c r="EE5" s="543">
        <f t="shared" ref="EE5:EE6" si="66">EC5/EB5</f>
        <v>1.2131499999999069</v>
      </c>
      <c r="EF5" s="385">
        <f>INDEX('SO Agustus 2026 Rev.3'!$B$6:$BK$52,MATCH(B5,'SO Agustus 2026 Rev.3'!$B$6:$B$52,0),MATCH($EF$3,'SO Agustus 2026 Rev.3'!$B$5:$XK$5,0))</f>
        <v>5500</v>
      </c>
      <c r="EG5" s="385">
        <f>INDEX('Summary sales'!$A$6:$CB$50,MATCH($B5,'Summary sales'!$A$6:$A$50,0),MATCH($EF$3,'Summary sales'!$A$7:$CB$7,0))</f>
        <v>6733.3400000007823</v>
      </c>
      <c r="EH5" s="385">
        <f t="shared" ref="EH5:EH6" si="67">EG5-EF5</f>
        <v>1233.3400000007823</v>
      </c>
      <c r="EI5" s="543">
        <f t="shared" ref="EI5:EI6" si="68">EG5/EF5</f>
        <v>1.2242436363637785</v>
      </c>
      <c r="EJ5" s="385">
        <f>INDEX('SO Agustus 2026 Rev.3'!$B$6:$BK$52,MATCH(B5,'SO Agustus 2026 Rev.3'!$B$6:$B$52,0),MATCH($EJ$3,'SO Agustus 2026 Rev.3'!$B$5:$XK$5,0))</f>
        <v>0</v>
      </c>
      <c r="EK5" s="385">
        <f>INDEX('Summary sales'!$A$6:$CB$50,MATCH(B5,'Summary sales'!$A$6:$A$50,0),MATCH($EJ$3,'Summary sales'!$A$7:$CB$7,0))</f>
        <v>2805.0200000000186</v>
      </c>
      <c r="EL5" s="385">
        <f t="shared" ref="EL5:EL6" si="69">EK5-EJ5</f>
        <v>2805.0200000000186</v>
      </c>
      <c r="EM5" s="543" t="e">
        <f t="shared" ref="EM5:EM6" si="70">EK5/EJ5</f>
        <v>#DIV/0!</v>
      </c>
      <c r="EN5" s="385">
        <f>INDEX('SO Agustus 2026 Rev.3'!$B$6:$BK$52,MATCH(B5,'SO Agustus 2026 Rev.3'!$B$6:$B$52,0),MATCH($EN$3,'SO Agustus 2026 Rev.3'!$B$5:$XK$5,0))</f>
        <v>5000</v>
      </c>
      <c r="EO5" s="385">
        <f>INDEX('Summary sales'!$A$6:$CB$50,MATCH($B5,'Summary sales'!$A$6:$A$50,0),MATCH($EN$3,'Summary sales'!$A$7:$CB$7,0))</f>
        <v>8207.8799999998882</v>
      </c>
      <c r="EP5" s="385">
        <f t="shared" ref="EP5:EP6" si="71">EO5-EN5</f>
        <v>3207.8799999998882</v>
      </c>
      <c r="EQ5" s="543">
        <f t="shared" ref="EQ5:EQ6" si="72">EO5/EN5</f>
        <v>1.6415759999999777</v>
      </c>
      <c r="ER5" s="385">
        <f>INDEX('SO Agustus 2026 Rev.3'!$B$6:$BK$52,MATCH(B5,'SO Agustus 2026 Rev.3'!$B$6:$B$52,0),MATCH($ER$3,'SO Agustus 2026 Rev.3'!$B$5:$XK$5,0))</f>
        <v>19000</v>
      </c>
      <c r="ES5" s="385">
        <f>INDEX('Summary sales'!$A$6:$CB$50,MATCH($B5,'Summary sales'!$A$6:$A$50,0),MATCH($ER$3,'Summary sales'!$A$7:$CB$7,0))</f>
        <v>14299.390000000596</v>
      </c>
      <c r="ET5" s="385">
        <f t="shared" ref="ET5:ET6" si="73">ES5-ER5</f>
        <v>-4700.609999999404</v>
      </c>
      <c r="EU5" s="543">
        <f t="shared" ref="EU5:EU6" si="74">ES5/ER5</f>
        <v>0.75259947368424185</v>
      </c>
      <c r="EV5" s="385">
        <f>INDEX('SO Agustus 2026 Rev.3'!$B$6:$BK$52,MATCH(B5,'SO Agustus 2026 Rev.3'!$B$6:$B$52,0),MATCH($EV$3,'SO Agustus 2026 Rev.3'!$B$5:$XK$5,0))</f>
        <v>8000</v>
      </c>
      <c r="EW5" s="385">
        <f>INDEX('Summary sales'!$A$6:$CB$50,MATCH(B5,'Summary sales'!$A$6:$A$50,0),MATCH($EV$3,'Summary sales'!$A$7:$CB$7,0))</f>
        <v>9184.2399999997579</v>
      </c>
      <c r="EX5" s="385">
        <f t="shared" ref="EX5:EX6" si="75">EW5-EV5</f>
        <v>1184.2399999997579</v>
      </c>
      <c r="EY5" s="543">
        <f t="shared" ref="EY5:EY6" si="76">EW5/EV5</f>
        <v>1.1480299999999697</v>
      </c>
      <c r="EZ5" s="385">
        <f>INDEX('SO Agustus 2026 Rev.3'!$B$6:$BK$52,MATCH(B5,'SO Agustus 2026 Rev.3'!$B$6:$B$52,0),MATCH($EZ$3,'SO Agustus 2026 Rev.3'!$B$5:$XK$5,0))</f>
        <v>3500</v>
      </c>
      <c r="FA5" s="385">
        <f>INDEX('Summary sales'!$A$6:$CB$50,MATCH(B5,'Summary sales'!$A$6:$A$50,0),MATCH($EZ$3,'Summary sales'!$A$7:$CB$7,0))</f>
        <v>1573</v>
      </c>
      <c r="FB5" s="385">
        <f t="shared" ref="FB5:FB6" si="77">FA5-EZ5</f>
        <v>-1927</v>
      </c>
      <c r="FC5" s="543">
        <f t="shared" ref="FC5:FC6" si="78">FA5/EZ5</f>
        <v>0.44942857142857146</v>
      </c>
      <c r="FD5" s="385">
        <f>INDEX('SO Agustus 2026 Rev.3'!$B$6:$BK$52,MATCH(B5,'SO Agustus 2026 Rev.3'!$B$6:$B$52,0),MATCH($FD$3,'SO Agustus 2026 Rev.3'!$B$5:$XK$5,0))</f>
        <v>500</v>
      </c>
      <c r="FE5" s="385">
        <f>INDEX('Summary sales'!$A$6:$CB$50,MATCH(B5,'Summary sales'!$A$6:$A$50,0),MATCH($FD$3,'Summary sales'!$A$7:$CB$7,0))</f>
        <v>0</v>
      </c>
      <c r="FF5" s="385">
        <f t="shared" ref="FF5:FF6" si="79">FE5-FD5</f>
        <v>-500</v>
      </c>
      <c r="FG5" s="543">
        <f t="shared" ref="FG5:FG6" si="80">FE5/FD5</f>
        <v>0</v>
      </c>
      <c r="FH5" s="385">
        <f>INDEX('SO Agustus 2026 Rev.3'!$B$6:$BK$52,MATCH(B5,'SO Agustus 2026 Rev.3'!$B$6:$B$52,0),MATCH($FH$3,'SO Agustus 2026 Rev.3'!$B$5:$XK$5,0))</f>
        <v>0</v>
      </c>
      <c r="FI5" s="385">
        <f>INDEX('Summary sales'!$A$6:$CB$50,MATCH(B5,'Summary sales'!$A$6:$A$50,0),MATCH($FH$3,'Summary sales'!$A$7:$CB$7,0))</f>
        <v>0</v>
      </c>
      <c r="FJ5" s="385">
        <f t="shared" ref="FJ5:FJ6" si="81">FI5-FH5</f>
        <v>0</v>
      </c>
      <c r="FK5" s="543" t="e">
        <f t="shared" ref="FK5:FK6" si="82">FI5/FH5</f>
        <v>#DIV/0!</v>
      </c>
      <c r="FL5" s="385">
        <f>INDEX('SO Agustus 2026 Rev.3'!$B$6:$BK$52,MATCH(B5,'SO Agustus 2026 Rev.3'!$B$6:$B$52,0),MATCH($FL$3,'SO Agustus 2026 Rev.3'!$B$5:$XK$5,0))</f>
        <v>700</v>
      </c>
      <c r="FM5" s="385">
        <f>INDEX('Summary sales'!$A$6:$CB$50,MATCH(B5,'Summary sales'!$A$6:$A$50,0),MATCH($FL$3,'Summary sales'!$A$7:$CB$7,0))</f>
        <v>1484.9000000000233</v>
      </c>
      <c r="FN5" s="385">
        <f t="shared" ref="FN5:FN6" si="83">FM5-FL5</f>
        <v>784.90000000002328</v>
      </c>
      <c r="FO5" s="543">
        <f t="shared" ref="FO5:FO6" si="84">FM5/FL5</f>
        <v>2.1212857142857477</v>
      </c>
      <c r="FP5" s="385">
        <f>INDEX('SO Agustus 2026 Rev.3'!$B$6:$BK$52,MATCH(B5,'SO Agustus 2026 Rev.3'!$B$6:$B$52,0),MATCH($FP$3,'SO Agustus 2026 Rev.3'!$B$5:$XK$5,0))</f>
        <v>6500</v>
      </c>
      <c r="FQ5" s="385">
        <f>INDEX('Summary sales'!$A$6:$CB$50,MATCH(B5,'Summary sales'!$A$6:$A$50,0),MATCH($FP$3,'Summary sales'!$A$7:$CB$7,0))</f>
        <v>7777.820000000007</v>
      </c>
      <c r="FR5" s="385">
        <f t="shared" ref="FR5:FR6" si="85">FQ5-FP5</f>
        <v>1277.820000000007</v>
      </c>
      <c r="FS5" s="543">
        <f t="shared" ref="FS5:FS6" si="86">FQ5/FP5</f>
        <v>1.1965876923076935</v>
      </c>
      <c r="FT5" s="385">
        <f>INDEX('SO Agustus 2026 Rev.3'!$B$6:$BK$52,MATCH(B5,'SO Agustus 2026 Rev.3'!$B$6:$B$52,0),MATCH($FT$3,'SO Agustus 2026 Rev.3'!$B$5:$XK$5,0))</f>
        <v>3500</v>
      </c>
      <c r="FU5" s="385">
        <f>INDEX('Summary sales'!$A$6:$CB$50,MATCH(B5,'Summary sales'!$A$6:$A$50,0),MATCH($FT$3,'Summary sales'!$A$7:$CB$7,0))</f>
        <v>4153.9399999999441</v>
      </c>
      <c r="FV5" s="385">
        <f t="shared" ref="FV5:FV6" si="87">FU5-FT5</f>
        <v>653.93999999994412</v>
      </c>
      <c r="FW5" s="543">
        <f t="shared" ref="FW5:FW6" si="88">FU5/FT5</f>
        <v>1.1868399999999841</v>
      </c>
      <c r="FX5" s="385">
        <f>INDEX('SO Agustus 2026 Rev.3'!$B$6:$BK$52,MATCH(B5,'SO Agustus 2026 Rev.3'!$B$6:$B$52,0),MATCH($FX$3,'SO Agustus 2026 Rev.3'!$B$5:$XK$5,0))</f>
        <v>2000</v>
      </c>
      <c r="FY5" s="385">
        <f>INDEX('Summary sales'!$A$6:$CB$50,MATCH(B5,'Summary sales'!$A$6:$A$50,0),MATCH($FX$3,'Summary sales'!$A$7:$CB$7,0))</f>
        <v>1416.6399999998976</v>
      </c>
      <c r="FZ5" s="385">
        <f t="shared" ref="FZ5:FZ6" si="89">FY5-FX5</f>
        <v>-583.36000000010245</v>
      </c>
      <c r="GA5" s="543">
        <f t="shared" ref="GA5:GA6" si="90">FY5/FX5</f>
        <v>0.70831999999994877</v>
      </c>
      <c r="GB5" s="385">
        <f>INDEX('SO Agustus 2026 Rev.3'!$B$6:$BK$52,MATCH(B5,'SO Agustus 2026 Rev.3'!$B$6:$B$52,0),MATCH($GB$3,'SO Agustus 2026 Rev.3'!$B$5:$XK$5,0))</f>
        <v>369.61070967741654</v>
      </c>
      <c r="GC5" s="385">
        <f>INDEX('Summary sales'!$A$6:$CB$50,MATCH(B5,'Summary sales'!$A$6:$A$50,0),MATCH($GB$3,'Summary sales'!$A$7:$CB$7,0))</f>
        <v>0</v>
      </c>
      <c r="GD5" s="385">
        <f t="shared" ref="GD5:GD6" si="91">GC5-GB5</f>
        <v>-369.61070967741654</v>
      </c>
      <c r="GE5" s="543">
        <f t="shared" ref="GE5:GE6" si="92">GC5/GB5</f>
        <v>0</v>
      </c>
      <c r="GF5" s="385">
        <f>INDEX('SO Agustus 2026 Rev.3'!$B$6:$BK$52,MATCH(B5,'SO Agustus 2026 Rev.3'!$B$6:$B$52,0),MATCH($GF$3,'SO Agustus 2026 Rev.3'!$B$5:$XK$5,0))</f>
        <v>13500</v>
      </c>
      <c r="GG5" s="385">
        <f>INDEX('Summary sales'!$A$6:$CB$50,MATCH(B5,'Summary sales'!$A$6:$A$50,0),MATCH($GF$3,'Summary sales'!$A$7:$CB$7,0))</f>
        <v>8630.7089999999989</v>
      </c>
      <c r="GH5" s="385">
        <f t="shared" ref="GH5:GH6" si="93">GG5-GF5</f>
        <v>-4869.2910000000011</v>
      </c>
      <c r="GI5" s="543">
        <f t="shared" ref="GI5:GI6" si="94">GG5/GF5</f>
        <v>0.6393117777777777</v>
      </c>
      <c r="GJ5" s="385">
        <f>INDEX('SO Agustus 2026 Rev.3'!$B$6:$BK$52,MATCH(B5,'SO Agustus 2026 Rev.3'!$B$6:$B$52,0),MATCH($GJ$3,'SO Agustus 2026 Rev.3'!$B$5:$XK$5,0))</f>
        <v>0</v>
      </c>
      <c r="GK5" s="385">
        <f>INDEX('Summary sales'!$A$6:$CB$50,MATCH($B5,'Summary sales'!$A$6:$A$50,0),MATCH($GJ$3,'Summary sales'!$A$7:$CB$7,0))</f>
        <v>4.0400000000372529</v>
      </c>
      <c r="GL5" s="385">
        <f t="shared" ref="GL5:GL6" si="95">GK5-GJ5</f>
        <v>4.0400000000372529</v>
      </c>
      <c r="GM5" s="543" t="e">
        <f t="shared" ref="GM5:GM6" si="96">GK5/GJ5</f>
        <v>#DIV/0!</v>
      </c>
      <c r="GN5" s="385">
        <f>INDEX('SO Agustus 2026 Rev.3'!$B$6:$BK$52,MATCH(B5,'SO Agustus 2026 Rev.3'!$B$6:$B$52,0),MATCH($GN$3,'SO Agustus 2026 Rev.3'!$B$5:$XK$5,0))</f>
        <v>2499.7025806451697</v>
      </c>
      <c r="GO5" s="385">
        <f>INDEX('Summary sales'!$A$6:$CB$50,MATCH(B5,'Summary sales'!$A$6:$A$50,0),MATCH($GN$3,'Summary sales'!$A$7:$CB$7,0))</f>
        <v>2578.8199999999779</v>
      </c>
      <c r="GP5" s="385">
        <f t="shared" ref="GP5:GP6" si="97">GO5-GN5</f>
        <v>79.117419354808135</v>
      </c>
      <c r="GQ5" s="543">
        <f t="shared" ref="GQ5:GQ6" si="98">GO5/GN5</f>
        <v>1.0316507331581777</v>
      </c>
      <c r="GR5" s="385">
        <f>INDEX('SO Agustus 2026 Rev.3'!$B$6:$BK$52,MATCH(B5,'SO Agustus 2026 Rev.3'!$B$6:$B$52,0),MATCH($GR$3,'SO Agustus 2026 Rev.3'!$B$5:$XK$5,0))</f>
        <v>3587.0967741935483</v>
      </c>
      <c r="GS5" s="385">
        <f>INDEX('Summary sales'!$A$6:$CB$50,MATCH(B5,'Summary sales'!$A$6:$A$50,0),MATCH($GR$3,'Summary sales'!$A$7:$CB$7,0))</f>
        <v>0</v>
      </c>
      <c r="GT5" s="385">
        <f t="shared" ref="GT5" si="99">GS5-GR5</f>
        <v>-3587.0967741935483</v>
      </c>
      <c r="GU5" s="543">
        <f t="shared" ref="GU5" si="100">GS5/GR5</f>
        <v>0</v>
      </c>
      <c r="GV5" s="385">
        <f>INDEX('SO Agustus 2026 Rev.3'!$B$6:$BK$52,MATCH(B5,'SO Agustus 2026 Rev.3'!$B$6:$B$52,0),MATCH($GV$3,'SO Agustus 2026 Rev.3'!$B$5:$XK$5,0))</f>
        <v>2499.7025806451697</v>
      </c>
      <c r="GW5" s="385">
        <f>INDEX('Summary sales'!$A$6:$CB$50,MATCH(B5,'Summary sales'!$A$6:$A$50,0),MATCH($GV$3,'Summary sales'!$A$7:$CB$7,0))</f>
        <v>1085.3799999998882</v>
      </c>
      <c r="GX5" s="385">
        <f t="shared" ref="GX5:GX6" si="101">GW5-GV5</f>
        <v>-1414.3225806452815</v>
      </c>
      <c r="GY5" s="543">
        <f t="shared" ref="GY5:GY6" si="102">GW5/GV5</f>
        <v>0.43420365622847545</v>
      </c>
      <c r="GZ5" s="385">
        <f>INDEX('SO Agustus 2026 Rev.3'!$B$6:$BK$52,MATCH(B5,'SO Agustus 2026 Rev.3'!$B$6:$B$52,0),MATCH($GZ$3,'SO Agustus 2026 Rev.3'!$B$5:$XK$5,0))</f>
        <v>0</v>
      </c>
      <c r="HA5" s="385">
        <f>INDEX('Summary sales'!$A$6:$CB$50,MATCH(B5,'Summary sales'!$A$6:$A$50,0),MATCH($GZ$3,'Summary sales'!$A$7:$CB$7,0))</f>
        <v>0</v>
      </c>
      <c r="HB5" s="385">
        <f t="shared" ref="HB5:HB6" si="103">HA5-GZ5</f>
        <v>0</v>
      </c>
      <c r="HC5" s="544" t="e">
        <f t="shared" ref="HC5:HC6" si="104">HA5/GZ5</f>
        <v>#DIV/0!</v>
      </c>
    </row>
    <row r="6" spans="1:226" ht="15" customHeight="1">
      <c r="A6" s="845"/>
      <c r="B6" s="469">
        <f t="shared" ref="B6" si="105">B5+1</f>
        <v>46236</v>
      </c>
      <c r="C6" s="469" t="str">
        <f t="shared" si="0"/>
        <v>Mgg</v>
      </c>
      <c r="D6" s="385">
        <f>SUMIF($H$4:$HB$4,$D$4,H6:HB6)</f>
        <v>156625.54622580644</v>
      </c>
      <c r="E6" s="385">
        <f ca="1">SUMIF($H$4:$HB$4,$E$4,H6:HB6)</f>
        <v>126716.37899999993</v>
      </c>
      <c r="F6" s="385">
        <f t="shared" ca="1" si="1"/>
        <v>-29909.167225806508</v>
      </c>
      <c r="G6" s="543">
        <f t="shared" ca="1" si="2"/>
        <v>0.80904030059894205</v>
      </c>
      <c r="H6" s="385">
        <f>INDEX('SO Agustus 2026 Rev.3'!$B$6:$BK$52,MATCH(B6,'SO Agustus 2026 Rev.3'!$B$6:$B$52,0),MATCH($H$3,'SO Agustus 2026 Rev.3'!$B$5:$XK$5,0))</f>
        <v>700</v>
      </c>
      <c r="I6" s="385">
        <f>INDEX('Summary sales'!$A$6:$CB$50,MATCH($B6,'Summary sales'!$A$6:$A$50,0),MATCH($H$3,'Summary sales'!$A$7:$CB$7,0))</f>
        <v>715.22999999998137</v>
      </c>
      <c r="J6" s="385">
        <f t="shared" si="3"/>
        <v>15.229999999981374</v>
      </c>
      <c r="K6" s="543">
        <f t="shared" si="4"/>
        <v>1.0217571428571162</v>
      </c>
      <c r="L6" s="385">
        <f>INDEX('SO Agustus 2026 Rev.3'!$B$6:$BK$52,MATCH(B6,'SO Agustus 2026 Rev.3'!$B$6:$B$52,0),MATCH($L$3,'SO Agustus 2026 Rev.3'!$B$5:$XK$5,0))</f>
        <v>1000</v>
      </c>
      <c r="M6" s="385">
        <f>INDEX('Summary sales'!$A$6:$CB$50,MATCH($B6,'Summary sales'!$A$6:$A$50,0),MATCH($L$3,'Summary sales'!$A$7:$CB$7,0))</f>
        <v>1108.1699999999255</v>
      </c>
      <c r="N6" s="385">
        <f t="shared" si="5"/>
        <v>108.16999999992549</v>
      </c>
      <c r="O6" s="543">
        <f t="shared" si="6"/>
        <v>1.1081699999999255</v>
      </c>
      <c r="P6" s="385">
        <f>INDEX('SO Agustus 2026 Rev.3'!$B$6:$BK$52,MATCH(B6,'SO Agustus 2026 Rev.3'!$B$6:$B$52,0),MATCH($P$3,'SO Agustus 2026 Rev.3'!$B$5:$XK$5,0))</f>
        <v>1200</v>
      </c>
      <c r="Q6" s="385">
        <f>INDEX('Summary sales'!$A$6:$CB$50,MATCH($B6,'Summary sales'!$A$6:$A$50,0),MATCH($P$3,'Summary sales'!$A$7:$CB$7,0))</f>
        <v>547.60999999986961</v>
      </c>
      <c r="R6" s="385">
        <f t="shared" si="7"/>
        <v>-652.39000000013039</v>
      </c>
      <c r="S6" s="543">
        <f t="shared" si="8"/>
        <v>0.45634166666655801</v>
      </c>
      <c r="T6" s="385">
        <f>INDEX('SO Agustus 2026 Rev.3'!$B$6:$BK$52,MATCH(B6,'SO Agustus 2026 Rev.3'!$B$6:$B$52,0),MATCH($T$3,'SO Agustus 2026 Rev.3'!$B$5:$XK$5,0))</f>
        <v>999.51612903226578</v>
      </c>
      <c r="U6" s="385">
        <f>INDEX('Summary sales'!$A$6:$CB$50,MATCH($B6,'Summary sales'!$A$6:$A$50,0),MATCH($T$3,'Summary sales'!$A$7:$CB$7,0))</f>
        <v>0</v>
      </c>
      <c r="V6" s="385">
        <f t="shared" si="9"/>
        <v>-999.51612903226578</v>
      </c>
      <c r="W6" s="543">
        <f t="shared" si="10"/>
        <v>0</v>
      </c>
      <c r="X6" s="385">
        <f>INDEX('SO Agustus 2026 Rev.3'!$B$6:$BK$52,MATCH(B6,'SO Agustus 2026 Rev.3'!$B$6:$B$52,0),MATCH($X$3,'SO Agustus 2026 Rev.3'!$B$5:$XK$5,0))</f>
        <v>644.02064516129087</v>
      </c>
      <c r="Y6" s="385">
        <f>INDEX('Summary sales'!$A$6:$CB$50,MATCH($B6,'Summary sales'!$A$6:$A$50,0),MATCH($X$3,'Summary sales'!$A$7:$CB$7,0))</f>
        <v>389.93999999994412</v>
      </c>
      <c r="Z6" s="385">
        <f t="shared" si="11"/>
        <v>-254.08064516134675</v>
      </c>
      <c r="AA6" s="543">
        <f t="shared" si="12"/>
        <v>0.60547748419196423</v>
      </c>
      <c r="AB6" s="385">
        <f>INDEX('SO Agustus 2026 Rev.3'!$B$6:$BK$52,MATCH(B6,'SO Agustus 2026 Rev.3'!$B$6:$B$52,0),MATCH($AB$3,'SO Agustus 2026 Rev.3'!$B$5:$XK$5,0))</f>
        <v>0</v>
      </c>
      <c r="AC6" s="385">
        <f>INDEX('Summary sales'!$A$6:$CB$50,MATCH($B6,'Summary sales'!$A$6:$A$50,0),MATCH($AB$3,'Summary sales'!$A$7:$CB$7,0))</f>
        <v>0</v>
      </c>
      <c r="AD6" s="385">
        <f t="shared" si="13"/>
        <v>0</v>
      </c>
      <c r="AE6" s="543" t="e">
        <f t="shared" si="14"/>
        <v>#DIV/0!</v>
      </c>
      <c r="AF6" s="385">
        <f>INDEX('SO Agustus 2026 Rev.3'!$B$6:$BK$52,MATCH(B6,'SO Agustus 2026 Rev.3'!$B$6:$B$52,0),MATCH($AF$3,'SO Agustus 2026 Rev.3'!$B$5:$XK$5,0))</f>
        <v>603.76322580644887</v>
      </c>
      <c r="AG6" s="385">
        <f>INDEX('Summary sales'!$A$6:$CB$50,MATCH($B6,'Summary sales'!$A$6:$A$50,0),MATCH($AF$3,'Summary sales'!$A$7:$CB$7,0))</f>
        <v>666.02000000001863</v>
      </c>
      <c r="AH6" s="385">
        <f t="shared" si="15"/>
        <v>62.256774193569754</v>
      </c>
      <c r="AI6" s="543">
        <f t="shared" si="16"/>
        <v>1.1031145514210694</v>
      </c>
      <c r="AJ6" s="385">
        <f>INDEX('SO Agustus 2026 Rev.3'!$B$6:$BK$52,MATCH(B6,'SO Agustus 2026 Rev.3'!$B$6:$B$52,0),MATCH($AJ$3,'SO Agustus 2026 Rev.3'!$B$5:$XK$5,0))</f>
        <v>673.27548387096704</v>
      </c>
      <c r="AK6" s="385">
        <f>INDEX('Summary sales'!$A$6:$CB$50,MATCH($B6,'Summary sales'!$A$6:$A$50,0),MATCH($AJ$3,'Summary sales'!$A$7:$CB$7,0))</f>
        <v>459.5</v>
      </c>
      <c r="AL6" s="385">
        <f t="shared" si="17"/>
        <v>-213.77548387096704</v>
      </c>
      <c r="AM6" s="543">
        <f t="shared" si="18"/>
        <v>0.68248437824904218</v>
      </c>
      <c r="AN6" s="385">
        <f>INDEX('SO Agustus 2026 Rev.3'!$B$6:$BK$52,MATCH(B6,'SO Agustus 2026 Rev.3'!$B$6:$B$52,0),MATCH($AN$3,'SO Agustus 2026 Rev.3'!$B$5:$XK$5,0))</f>
        <v>0</v>
      </c>
      <c r="AO6" s="385">
        <f>INDEX('Summary sales'!$A$6:$CB$50,MATCH($B6,'Summary sales'!$A$6:$A$50,0),MATCH($AN$3,'Summary sales'!$A$7:$CB$7,0))</f>
        <v>0</v>
      </c>
      <c r="AP6" s="385">
        <f t="shared" si="19"/>
        <v>0</v>
      </c>
      <c r="AQ6" s="543" t="e">
        <f t="shared" si="20"/>
        <v>#DIV/0!</v>
      </c>
      <c r="AR6" s="385">
        <f>INDEX('SO Agustus 2026 Rev.3'!$B$6:$BK$52,MATCH(B6,'SO Agustus 2026 Rev.3'!$B$6:$B$52,0),MATCH($AR$3,'SO Agustus 2026 Rev.3'!$B$5:$XK$5,0))</f>
        <v>5000</v>
      </c>
      <c r="AS6" s="385">
        <f ca="1">INDEX('Summary sales'!$A$6:$CB$50,MATCH($B6,'Summary sales'!$A$6:$A$50,0),MATCH($AR$3,'Summary sales'!$A$7:$CB$7,0))</f>
        <v>1351.1299999998882</v>
      </c>
      <c r="AT6" s="385">
        <f t="shared" ca="1" si="21"/>
        <v>-3648.8700000001118</v>
      </c>
      <c r="AU6" s="543">
        <f t="shared" ca="1" si="22"/>
        <v>0.27022599999997765</v>
      </c>
      <c r="AV6" s="385">
        <f>INDEX('SO Agustus 2026 Rev.3'!$B$6:$BK$52,MATCH(B6,'SO Agustus 2026 Rev.3'!$B$6:$B$52,0),MATCH($AV$3,'SO Agustus 2026 Rev.3'!$B$5:$XK$5,0))</f>
        <v>300</v>
      </c>
      <c r="AW6" s="385">
        <f>INDEX('Summary sales'!$A$6:$CB$50,MATCH($B6,'Summary sales'!$A$6:$A$50,0),MATCH($AV$3,'Summary sales'!$A$7:$CB$7,0))</f>
        <v>401.36000000010245</v>
      </c>
      <c r="AX6" s="385">
        <f t="shared" si="23"/>
        <v>101.36000000010245</v>
      </c>
      <c r="AY6" s="543">
        <f t="shared" si="24"/>
        <v>1.337866666667008</v>
      </c>
      <c r="AZ6" s="385">
        <f>INDEX('SO Agustus 2026 Rev.3'!$B$6:$BK$52,MATCH(B6,'SO Agustus 2026 Rev.3'!$B$6:$B$52,0),MATCH($AZ$3,'SO Agustus 2026 Rev.3'!$B$5:$XK$5,0))</f>
        <v>500</v>
      </c>
      <c r="BA6" s="385">
        <f>INDEX('Summary sales'!$A$6:$CB$50,MATCH($B6,'Summary sales'!$A$6:$A$50,0),MATCH($AZ$3,'Summary sales'!$A$7:$CB$7,0))</f>
        <v>0</v>
      </c>
      <c r="BB6" s="385">
        <f t="shared" si="25"/>
        <v>-500</v>
      </c>
      <c r="BC6" s="543">
        <f t="shared" si="26"/>
        <v>0</v>
      </c>
      <c r="BD6" s="385">
        <f>INDEX('SO Agustus 2026 Rev.3'!$B$6:$BK$52,MATCH(B6,'SO Agustus 2026 Rev.3'!$B$6:$B$52,0),MATCH($BD$3,'SO Agustus 2026 Rev.3'!$B$5:$XK$5,0))</f>
        <v>10300</v>
      </c>
      <c r="BE6" s="385">
        <f>INDEX('Summary sales'!$A$6:$CB$50,MATCH($B6,'Summary sales'!$A$6:$A$50,0),MATCH($BD$3,'Summary sales'!$A$7:$CB$7,0))</f>
        <v>11352.350000000093</v>
      </c>
      <c r="BF6" s="385">
        <f t="shared" si="27"/>
        <v>1052.3500000000931</v>
      </c>
      <c r="BG6" s="543">
        <f t="shared" si="28"/>
        <v>1.1021699029126304</v>
      </c>
      <c r="BH6" s="385">
        <f>INDEX('SO Agustus 2026 Rev.3'!$B$6:$BK$52,MATCH(B6,'SO Agustus 2026 Rev.3'!$B$6:$B$52,0),MATCH($BH$3,'SO Agustus 2026 Rev.3'!$B$5:$XK$5,0))</f>
        <v>5000</v>
      </c>
      <c r="BI6" s="385">
        <f>INDEX('Summary sales'!$A$6:$CB$50,MATCH($B6,'Summary sales'!$A$6:$A$50,0),MATCH($BH$3,'Summary sales'!$A$7:$CB$7,0))</f>
        <v>4627.9199999999255</v>
      </c>
      <c r="BJ6" s="385">
        <f t="shared" si="29"/>
        <v>-372.08000000007451</v>
      </c>
      <c r="BK6" s="543">
        <f t="shared" si="30"/>
        <v>0.92558399999998509</v>
      </c>
      <c r="BL6" s="385">
        <f>INDEX('SO Agustus 2026 Rev.3'!$B$6:$BK$52,MATCH(B6,'SO Agustus 2026 Rev.3'!$B$6:$B$52,0),MATCH($BL$3,'SO Agustus 2026 Rev.3'!$B$5:$XK$5,0))</f>
        <v>0</v>
      </c>
      <c r="BM6" s="385">
        <f>INDEX('Summary sales'!$A$6:$CB$50,MATCH($B6,'Summary sales'!$A$6:$A$50,0),MATCH($BL$3,'Summary sales'!$A$7:$CB$7,0))</f>
        <v>0</v>
      </c>
      <c r="BN6" s="385">
        <f t="shared" si="31"/>
        <v>0</v>
      </c>
      <c r="BO6" s="543" t="e">
        <f t="shared" si="32"/>
        <v>#DIV/0!</v>
      </c>
      <c r="BP6" s="385">
        <f>INDEX('SO Agustus 2026 Rev.3'!$B$6:$BK$52,MATCH(B6,'SO Agustus 2026 Rev.3'!$B$6:$B$52,0),MATCH($BP$3,'SO Agustus 2026 Rev.3'!$B$5:$XK$5,0))</f>
        <v>2500</v>
      </c>
      <c r="BQ6" s="385">
        <f ca="1">INDEX('Summary sales'!$A$6:$CB$50,MATCH($B6,'Summary sales'!$A$6:$A$50,0),MATCH($BP$3,'Summary sales'!$A$7:$CB$7,0))</f>
        <v>0</v>
      </c>
      <c r="BR6" s="385">
        <f t="shared" ca="1" si="33"/>
        <v>-2500</v>
      </c>
      <c r="BS6" s="543">
        <f t="shared" ca="1" si="34"/>
        <v>0</v>
      </c>
      <c r="BT6" s="385">
        <f>INDEX('SO Agustus 2026 Rev.3'!$B$6:$BK$52,MATCH(B6,'SO Agustus 2026 Rev.3'!$B$6:$B$52,0),MATCH($BT$3,'SO Agustus 2026 Rev.3'!$B$5:$XK$5,0))</f>
        <v>0</v>
      </c>
      <c r="BU6" s="385">
        <f>INDEX('Summary sales'!$A$6:$CB$50,MATCH($B6,'Summary sales'!$A$6:$A$50,0),MATCH($BT$3,'Summary sales'!$A$7:$CB$7,0))</f>
        <v>0</v>
      </c>
      <c r="BV6" s="385">
        <f t="shared" si="35"/>
        <v>0</v>
      </c>
      <c r="BW6" s="543" t="e">
        <f t="shared" si="36"/>
        <v>#DIV/0!</v>
      </c>
      <c r="BX6" s="385">
        <f>INDEX('SO Agustus 2026 Rev.3'!$B$6:$BK$52,MATCH(B6,'SO Agustus 2026 Rev.3'!$B$6:$B$52,0),MATCH($BX$3,'SO Agustus 2026 Rev.3'!$B$5:$XK$5,0))</f>
        <v>89.451612903225808</v>
      </c>
      <c r="BY6" s="385">
        <f>INDEX('Summary sales'!$A$6:$CB$50,MATCH($B6,'Summary sales'!$A$6:$A$50,0),MATCH($BX$3,'Summary sales'!$A$7:$CB$7,0))</f>
        <v>69.889999999999418</v>
      </c>
      <c r="BZ6" s="385">
        <f t="shared" si="37"/>
        <v>-19.56161290322639</v>
      </c>
      <c r="CA6" s="543">
        <f t="shared" si="38"/>
        <v>0.78131626397402887</v>
      </c>
      <c r="CB6" s="385">
        <f>INDEX('SO Agustus 2026 Rev.3'!$B$6:$BK$52,MATCH(B6,'SO Agustus 2026 Rev.3'!$B$6:$B$52,0),MATCH($CB$3,'SO Agustus 2026 Rev.3'!$B$5:$XK$5,0))</f>
        <v>1000</v>
      </c>
      <c r="CC6" s="385">
        <f>INDEX('Summary sales'!$A$6:$CB$50,MATCH($B6,'Summary sales'!$A$6:$A$50,0),MATCH($CB$3,'Summary sales'!$A$7:$CB$7,0))</f>
        <v>107.20000000018626</v>
      </c>
      <c r="CD6" s="385">
        <f t="shared" si="39"/>
        <v>-892.79999999981374</v>
      </c>
      <c r="CE6" s="543">
        <f t="shared" si="40"/>
        <v>0.10720000000018627</v>
      </c>
      <c r="CF6" s="385">
        <f>INDEX('SO Agustus 2026 Rev.3'!$B$6:$BK$52,MATCH(B6,'SO Agustus 2026 Rev.3'!$B$6:$B$52,0),MATCH($CF$3,'SO Agustus 2026 Rev.3'!$B$5:$XK$5,0))</f>
        <v>1300</v>
      </c>
      <c r="CG6" s="385">
        <f>INDEX('Summary sales'!$A$6:$CB$50,MATCH($B6,'Summary sales'!$A$6:$A$50,0),MATCH($CF$3,'Summary sales'!$A$7:$CB$7,0))</f>
        <v>1900.3499999999767</v>
      </c>
      <c r="CH6" s="385">
        <f t="shared" si="41"/>
        <v>600.34999999997672</v>
      </c>
      <c r="CI6" s="543">
        <f t="shared" si="42"/>
        <v>1.4618076923076744</v>
      </c>
      <c r="CJ6" s="385">
        <f>INDEX('SO Agustus 2026 Rev.3'!$B$6:$BK$52,MATCH(B6,'SO Agustus 2026 Rev.3'!$B$6:$B$52,0),MATCH($CJ$3,'SO Agustus 2026 Rev.3'!$B$5:$XK$5,0))</f>
        <v>0</v>
      </c>
      <c r="CK6" s="385">
        <f>INDEX('Summary sales'!$A$6:$CB$50,MATCH($B6,'Summary sales'!$A$6:$A$50,0),MATCH($CJ$3,'Summary sales'!$A$7:$CB$7,0))</f>
        <v>0</v>
      </c>
      <c r="CL6" s="385">
        <f t="shared" si="43"/>
        <v>0</v>
      </c>
      <c r="CM6" s="543" t="e">
        <f t="shared" si="44"/>
        <v>#DIV/0!</v>
      </c>
      <c r="CN6" s="385">
        <f>INDEX('SO Agustus 2026 Rev.3'!$B$6:$BK$52,MATCH(B6,'SO Agustus 2026 Rev.3'!$B$6:$B$52,0),MATCH($CN$3,'SO Agustus 2026 Rev.3'!$B$5:$XK$5,0))</f>
        <v>6500</v>
      </c>
      <c r="CO6" s="385">
        <f>INDEX('Summary sales'!$A$6:$CB$50,MATCH($B6,'Summary sales'!$A$6:$A$50,0),MATCH($CN$3,'Summary sales'!$A$7:$CB$7,0))</f>
        <v>989.93000000016764</v>
      </c>
      <c r="CP6" s="385">
        <f t="shared" si="45"/>
        <v>-5510.0699999998324</v>
      </c>
      <c r="CQ6" s="543">
        <f t="shared" si="46"/>
        <v>0.15229692307694886</v>
      </c>
      <c r="CR6" s="385">
        <f>INDEX('SO Agustus 2026 Rev.3'!$B$6:$BK$52,MATCH(B6,'SO Agustus 2026 Rev.3'!$B$6:$B$52,0),MATCH($CR$3,'SO Agustus 2026 Rev.3'!$B$5:$XK$5,0))</f>
        <v>15000</v>
      </c>
      <c r="CS6" s="385">
        <f>INDEX('Summary sales'!$A$6:$CB$50,MATCH($B6,'Summary sales'!$A$6:$A$50,0),MATCH($CR$3,'Summary sales'!$A$7:$CB$7,0))</f>
        <v>10417.300000000279</v>
      </c>
      <c r="CT6" s="385">
        <f t="shared" si="47"/>
        <v>-4582.6999999997206</v>
      </c>
      <c r="CU6" s="543">
        <f t="shared" si="48"/>
        <v>0.69448666666668535</v>
      </c>
      <c r="CV6" s="385">
        <f>INDEX('SO Agustus 2026 Rev.3'!$B$6:$BK$52,MATCH(B6,'SO Agustus 2026 Rev.3'!$B$6:$B$52,0),MATCH($CV$3,'SO Agustus 2026 Rev.3'!$B$5:$XK$5,0))</f>
        <v>6659.5545483870847</v>
      </c>
      <c r="CW6" s="385">
        <f>INDEX('Summary sales'!$A$6:$CB$50,MATCH($B6,'Summary sales'!$A$6:$A$50,0),MATCH($CV$3,'Summary sales'!$A$7:$CB$7,0))</f>
        <v>9242.1840000003576</v>
      </c>
      <c r="CX6" s="385">
        <f t="shared" si="49"/>
        <v>2582.629451613273</v>
      </c>
      <c r="CY6" s="543">
        <f t="shared" si="50"/>
        <v>1.3878081383444445</v>
      </c>
      <c r="CZ6" s="385">
        <f>INDEX('SO Agustus 2026 Rev.3'!$B$6:$BK$52,MATCH(B6,'SO Agustus 2026 Rev.3'!$B$6:$B$52,0),MATCH($CZ$3,'SO Agustus 2026 Rev.3'!$B$5:$XK$5,0))</f>
        <v>2000</v>
      </c>
      <c r="DA6" s="385">
        <f>INDEX('Summary sales'!$A$6:$CB$50,MATCH($B6,'Summary sales'!$A$6:$A$50,0),MATCH($CZ$3,'Summary sales'!$A$7:$CB$7,0))</f>
        <v>56.009999999776483</v>
      </c>
      <c r="DB6" s="385">
        <f t="shared" si="51"/>
        <v>-1943.9900000002235</v>
      </c>
      <c r="DC6" s="543">
        <f t="shared" si="52"/>
        <v>2.8004999999888241E-2</v>
      </c>
      <c r="DD6" s="385">
        <f>INDEX('SO Agustus 2026 Rev.3'!$B$6:$BK$52,MATCH(B6,'SO Agustus 2026 Rev.3'!$B$6:$B$52,0),MATCH($DD$3,'SO Agustus 2026 Rev.3'!$B$5:$XK$5,0))</f>
        <v>0</v>
      </c>
      <c r="DE6" s="385">
        <f>INDEX('Summary sales'!$A$6:$CB$50,MATCH($B6,'Summary sales'!$A$6:$A$50,0),MATCH($DD$3,'Summary sales'!$A$7:$CB$7,0))</f>
        <v>27.939999999944121</v>
      </c>
      <c r="DF6" s="385">
        <f t="shared" si="53"/>
        <v>27.939999999944121</v>
      </c>
      <c r="DG6" s="543" t="e">
        <f t="shared" si="54"/>
        <v>#DIV/0!</v>
      </c>
      <c r="DH6" s="385">
        <f>INDEX('SO Agustus 2026 Rev.3'!$B$6:$BK$52,MATCH(B6,'SO Agustus 2026 Rev.3'!$B$6:$B$52,0),MATCH($DH$3,'SO Agustus 2026 Rev.3'!$B$5:$XK$5,0))</f>
        <v>2999.8519354838745</v>
      </c>
      <c r="DI6" s="385">
        <f>INDEX('Summary sales'!$A$6:$CB$50,MATCH($B6,'Summary sales'!$A$6:$A$50,0),MATCH($DH$3,'Summary sales'!$A$7:$CB$7,0))</f>
        <v>2972.4600000008941</v>
      </c>
      <c r="DJ6" s="385">
        <f t="shared" si="55"/>
        <v>-27.391935482980443</v>
      </c>
      <c r="DK6" s="543">
        <f t="shared" si="56"/>
        <v>0.99086890417524487</v>
      </c>
      <c r="DL6" s="385">
        <f>INDEX('SO Agustus 2026 Rev.3'!$B$6:$BK$52,MATCH(B6,'SO Agustus 2026 Rev.3'!$B$6:$B$52,0),MATCH($DL$3,'SO Agustus 2026 Rev.3'!$B$5:$XK$5,0))</f>
        <v>0</v>
      </c>
      <c r="DM6" s="385">
        <f>INDEX('Summary sales'!$A$6:$CB$50,MATCH($B6,'Summary sales'!$A$6:$A$50,0),MATCH($DL$3,'Summary sales'!$A$7:$CB$7,0))</f>
        <v>0</v>
      </c>
      <c r="DN6" s="385">
        <f t="shared" si="57"/>
        <v>0</v>
      </c>
      <c r="DO6" s="543" t="e">
        <f t="shared" si="58"/>
        <v>#DIV/0!</v>
      </c>
      <c r="DP6" s="385">
        <f>INDEX('SO Agustus 2026 Rev.3'!$B$6:$BK$52,MATCH(B6,'SO Agustus 2026 Rev.3'!$B$6:$B$52,0),MATCH($DP$3,'SO Agustus 2026 Rev.3'!$B$5:$XK$5,0))</f>
        <v>2000</v>
      </c>
      <c r="DQ6" s="385">
        <f>INDEX('Summary sales'!$A$6:$CB$50,MATCH($B6,'Summary sales'!$A$6:$A$50,0),MATCH($DP$3,'Summary sales'!$A$7:$CB$7,0))</f>
        <v>2077.6100000001024</v>
      </c>
      <c r="DR6" s="385">
        <f t="shared" si="59"/>
        <v>77.610000000102445</v>
      </c>
      <c r="DS6" s="543">
        <f t="shared" si="60"/>
        <v>1.0388050000000513</v>
      </c>
      <c r="DT6" s="385">
        <f>INDEX('SO Agustus 2026 Rev.3'!$B$6:$BK$52,MATCH(B6,'SO Agustus 2026 Rev.3'!$B$6:$B$52,0),MATCH($DT$3,'SO Agustus 2026 Rev.3'!$B$5:$XK$5,0))</f>
        <v>0</v>
      </c>
      <c r="DU6" s="385">
        <f>INDEX('Summary sales'!$A$6:$CB$50,MATCH($B6,'Summary sales'!$A$6:$A$50,0),MATCH($DT$3,'Summary sales'!$A$7:$CB$7,0))</f>
        <v>0</v>
      </c>
      <c r="DV6" s="385">
        <f t="shared" si="61"/>
        <v>0</v>
      </c>
      <c r="DW6" s="543" t="e">
        <f t="shared" si="62"/>
        <v>#DIV/0!</v>
      </c>
      <c r="DX6" s="385">
        <f>INDEX('SO Agustus 2026 Rev.3'!$B$6:$BK$52,MATCH(B6,'SO Agustus 2026 Rev.3'!$B$6:$B$52,0),MATCH($DX$3,'SO Agustus 2026 Rev.3'!$B$5:$XK$5,0))</f>
        <v>11000</v>
      </c>
      <c r="DY6" s="385">
        <f>INDEX('Summary sales'!$A$6:$CB$50,MATCH($B6,'Summary sales'!$A$6:$A$50,0),MATCH($DX$3,'Summary sales'!$A$7:$CB$7,0))</f>
        <v>11398.889999999665</v>
      </c>
      <c r="DZ6" s="385">
        <f t="shared" si="63"/>
        <v>398.88999999966472</v>
      </c>
      <c r="EA6" s="543">
        <f t="shared" si="64"/>
        <v>1.0362627272726967</v>
      </c>
      <c r="EB6" s="385">
        <f>INDEX('SO Agustus 2026 Rev.3'!$B$6:$BK$52,MATCH(B6,'SO Agustus 2026 Rev.3'!$B$6:$B$52,0),MATCH($EB$3,'SO Agustus 2026 Rev.3'!$B$5:$XK$5,0))</f>
        <v>2000</v>
      </c>
      <c r="EC6" s="385">
        <f>INDEX('Summary sales'!$A$6:$CB$50,MATCH($B6,'Summary sales'!$A$6:$A$50,0),MATCH($EB$3,'Summary sales'!$A$7:$CB$7,0))</f>
        <v>3639.7800000000279</v>
      </c>
      <c r="ED6" s="385">
        <f t="shared" si="65"/>
        <v>1639.7800000000279</v>
      </c>
      <c r="EE6" s="543">
        <f t="shared" si="66"/>
        <v>1.819890000000014</v>
      </c>
      <c r="EF6" s="385">
        <f>INDEX('SO Agustus 2026 Rev.3'!$B$6:$BK$52,MATCH(B6,'SO Agustus 2026 Rev.3'!$B$6:$B$52,0),MATCH($EF$3,'SO Agustus 2026 Rev.3'!$B$5:$XK$5,0))</f>
        <v>5500</v>
      </c>
      <c r="EG6" s="385">
        <f>INDEX('Summary sales'!$A$6:$CB$50,MATCH($B6,'Summary sales'!$A$6:$A$50,0),MATCH($EF$3,'Summary sales'!$A$7:$CB$7,0))</f>
        <v>7213.359999999404</v>
      </c>
      <c r="EH6" s="385">
        <f t="shared" si="67"/>
        <v>1713.359999999404</v>
      </c>
      <c r="EI6" s="543">
        <f t="shared" si="68"/>
        <v>1.3115199999998917</v>
      </c>
      <c r="EJ6" s="385">
        <f>INDEX('SO Agustus 2026 Rev.3'!$B$6:$BK$52,MATCH(B6,'SO Agustus 2026 Rev.3'!$B$6:$B$52,0),MATCH($EJ$3,'SO Agustus 2026 Rev.3'!$B$5:$XK$5,0))</f>
        <v>0</v>
      </c>
      <c r="EK6" s="385">
        <f>INDEX('Summary sales'!$A$6:$CB$50,MATCH(B6,'Summary sales'!$A$6:$A$50,0),MATCH($EJ$3,'Summary sales'!$A$7:$CB$7,0))</f>
        <v>77.080000000074506</v>
      </c>
      <c r="EL6" s="385">
        <f t="shared" si="69"/>
        <v>77.080000000074506</v>
      </c>
      <c r="EM6" s="543" t="e">
        <f t="shared" si="70"/>
        <v>#DIV/0!</v>
      </c>
      <c r="EN6" s="385">
        <f>INDEX('SO Agustus 2026 Rev.3'!$B$6:$BK$52,MATCH(B6,'SO Agustus 2026 Rev.3'!$B$6:$B$52,0),MATCH($EN$3,'SO Agustus 2026 Rev.3'!$B$5:$XK$5,0))</f>
        <v>5000</v>
      </c>
      <c r="EO6" s="385">
        <f>INDEX('Summary sales'!$A$6:$CB$50,MATCH($B6,'Summary sales'!$A$6:$A$50,0),MATCH($EN$3,'Summary sales'!$A$7:$CB$7,0))</f>
        <v>7750.1200000001118</v>
      </c>
      <c r="EP6" s="385">
        <f t="shared" si="71"/>
        <v>2750.1200000001118</v>
      </c>
      <c r="EQ6" s="543">
        <f t="shared" si="72"/>
        <v>1.5500240000000223</v>
      </c>
      <c r="ER6" s="385">
        <f>INDEX('SO Agustus 2026 Rev.3'!$B$6:$BK$52,MATCH(B6,'SO Agustus 2026 Rev.3'!$B$6:$B$52,0),MATCH($ER$3,'SO Agustus 2026 Rev.3'!$B$5:$XK$5,0))</f>
        <v>19000</v>
      </c>
      <c r="ES6" s="385">
        <f>INDEX('Summary sales'!$A$6:$CB$50,MATCH($B6,'Summary sales'!$A$6:$A$50,0),MATCH($ER$3,'Summary sales'!$A$7:$CB$7,0))</f>
        <v>12960.559999998659</v>
      </c>
      <c r="ET6" s="385">
        <f t="shared" si="73"/>
        <v>-6039.4400000013411</v>
      </c>
      <c r="EU6" s="543">
        <f t="shared" si="74"/>
        <v>0.68213473684203463</v>
      </c>
      <c r="EV6" s="385">
        <f>INDEX('SO Agustus 2026 Rev.3'!$B$6:$BK$52,MATCH(B6,'SO Agustus 2026 Rev.3'!$B$6:$B$52,0),MATCH($EV$3,'SO Agustus 2026 Rev.3'!$B$5:$XK$5,0))</f>
        <v>8000</v>
      </c>
      <c r="EW6" s="385">
        <f>INDEX('Summary sales'!$A$6:$CB$50,MATCH(B6,'Summary sales'!$A$6:$A$50,0),MATCH($EV$3,'Summary sales'!$A$7:$CB$7,0))</f>
        <v>12931.910000000149</v>
      </c>
      <c r="EX6" s="385">
        <f t="shared" si="75"/>
        <v>4931.910000000149</v>
      </c>
      <c r="EY6" s="543">
        <f t="shared" si="76"/>
        <v>1.6164887500000187</v>
      </c>
      <c r="EZ6" s="385">
        <f>INDEX('SO Agustus 2026 Rev.3'!$B$6:$BK$52,MATCH(B6,'SO Agustus 2026 Rev.3'!$B$6:$B$52,0),MATCH($EZ$3,'SO Agustus 2026 Rev.3'!$B$5:$XK$5,0))</f>
        <v>3500</v>
      </c>
      <c r="FA6" s="385">
        <f>INDEX('Summary sales'!$A$6:$CB$50,MATCH(B6,'Summary sales'!$A$6:$A$50,0),MATCH($EZ$3,'Summary sales'!$A$7:$CB$7,0))</f>
        <v>2199.7000000001863</v>
      </c>
      <c r="FB6" s="385">
        <f t="shared" si="77"/>
        <v>-1300.2999999998137</v>
      </c>
      <c r="FC6" s="543">
        <f t="shared" si="78"/>
        <v>0.62848571428576749</v>
      </c>
      <c r="FD6" s="385">
        <f>INDEX('SO Agustus 2026 Rev.3'!$B$6:$BK$52,MATCH(B6,'SO Agustus 2026 Rev.3'!$B$6:$B$52,0),MATCH($FD$3,'SO Agustus 2026 Rev.3'!$B$5:$XK$5,0))</f>
        <v>500</v>
      </c>
      <c r="FE6" s="385">
        <f>INDEX('Summary sales'!$A$6:$CB$50,MATCH(B6,'Summary sales'!$A$6:$A$50,0),MATCH($FD$3,'Summary sales'!$A$7:$CB$7,0))</f>
        <v>0</v>
      </c>
      <c r="FF6" s="385">
        <f t="shared" si="79"/>
        <v>-500</v>
      </c>
      <c r="FG6" s="543">
        <f t="shared" si="80"/>
        <v>0</v>
      </c>
      <c r="FH6" s="385">
        <f>INDEX('SO Agustus 2026 Rev.3'!$B$6:$BK$52,MATCH(B6,'SO Agustus 2026 Rev.3'!$B$6:$B$52,0),MATCH($FH$3,'SO Agustus 2026 Rev.3'!$B$5:$XK$5,0))</f>
        <v>0</v>
      </c>
      <c r="FI6" s="385">
        <f>INDEX('Summary sales'!$A$6:$CB$50,MATCH(B6,'Summary sales'!$A$6:$A$50,0),MATCH($FH$3,'Summary sales'!$A$7:$CB$7,0))</f>
        <v>0</v>
      </c>
      <c r="FJ6" s="385">
        <f t="shared" si="81"/>
        <v>0</v>
      </c>
      <c r="FK6" s="543" t="e">
        <f t="shared" si="82"/>
        <v>#DIV/0!</v>
      </c>
      <c r="FL6" s="385">
        <f>INDEX('SO Agustus 2026 Rev.3'!$B$6:$BK$52,MATCH(B6,'SO Agustus 2026 Rev.3'!$B$6:$B$52,0),MATCH($FL$3,'SO Agustus 2026 Rev.3'!$B$5:$XK$5,0))</f>
        <v>700</v>
      </c>
      <c r="FM6" s="385">
        <f>INDEX('Summary sales'!$A$6:$CB$50,MATCH(B6,'Summary sales'!$A$6:$A$50,0),MATCH($FL$3,'Summary sales'!$A$7:$CB$7,0))</f>
        <v>398.31999999994878</v>
      </c>
      <c r="FN6" s="385">
        <f t="shared" si="83"/>
        <v>-301.68000000005122</v>
      </c>
      <c r="FO6" s="543">
        <f t="shared" si="84"/>
        <v>0.56902857142849828</v>
      </c>
      <c r="FP6" s="385">
        <f>INDEX('SO Agustus 2026 Rev.3'!$B$6:$BK$52,MATCH(B6,'SO Agustus 2026 Rev.3'!$B$6:$B$52,0),MATCH($FP$3,'SO Agustus 2026 Rev.3'!$B$5:$XK$5,0))</f>
        <v>6500</v>
      </c>
      <c r="FQ6" s="385">
        <f>INDEX('Summary sales'!$A$6:$CB$50,MATCH(B6,'Summary sales'!$A$6:$A$50,0),MATCH($FP$3,'Summary sales'!$A$7:$CB$7,0))</f>
        <v>6702.320000000007</v>
      </c>
      <c r="FR6" s="385">
        <f t="shared" si="85"/>
        <v>202.32000000000698</v>
      </c>
      <c r="FS6" s="543">
        <f t="shared" si="86"/>
        <v>1.0311261538461549</v>
      </c>
      <c r="FT6" s="385">
        <f>INDEX('SO Agustus 2026 Rev.3'!$B$6:$BK$52,MATCH(B6,'SO Agustus 2026 Rev.3'!$B$6:$B$52,0),MATCH($FT$3,'SO Agustus 2026 Rev.3'!$B$5:$XK$5,0))</f>
        <v>3500</v>
      </c>
      <c r="FU6" s="385">
        <f>INDEX('Summary sales'!$A$6:$CB$50,MATCH(B6,'Summary sales'!$A$6:$A$50,0),MATCH($FT$3,'Summary sales'!$A$7:$CB$7,0))</f>
        <v>4305.1900000004098</v>
      </c>
      <c r="FV6" s="385">
        <f t="shared" si="87"/>
        <v>805.19000000040978</v>
      </c>
      <c r="FW6" s="543">
        <f t="shared" si="88"/>
        <v>1.2300542857144028</v>
      </c>
      <c r="FX6" s="385">
        <f>INDEX('SO Agustus 2026 Rev.3'!$B$6:$BK$52,MATCH(B6,'SO Agustus 2026 Rev.3'!$B$6:$B$52,0),MATCH($FX$3,'SO Agustus 2026 Rev.3'!$B$5:$XK$5,0))</f>
        <v>2000</v>
      </c>
      <c r="FY6" s="385">
        <f>INDEX('Summary sales'!$A$6:$CB$50,MATCH(B6,'Summary sales'!$A$6:$A$50,0),MATCH($FX$3,'Summary sales'!$A$7:$CB$7,0))</f>
        <v>0</v>
      </c>
      <c r="FZ6" s="385">
        <f t="shared" si="89"/>
        <v>-2000</v>
      </c>
      <c r="GA6" s="543">
        <f t="shared" si="90"/>
        <v>0</v>
      </c>
      <c r="GB6" s="385">
        <f>INDEX('SO Agustus 2026 Rev.3'!$B$6:$BK$52,MATCH(B6,'SO Agustus 2026 Rev.3'!$B$6:$B$52,0),MATCH($GB$3,'SO Agustus 2026 Rev.3'!$B$5:$XK$5,0))</f>
        <v>369.61070967741654</v>
      </c>
      <c r="GC6" s="385">
        <f>INDEX('Summary sales'!$A$6:$CB$50,MATCH(B6,'Summary sales'!$A$6:$A$50,0),MATCH($GB$3,'Summary sales'!$A$7:$CB$7,0))</f>
        <v>0</v>
      </c>
      <c r="GD6" s="385">
        <f t="shared" si="91"/>
        <v>-369.61070967741654</v>
      </c>
      <c r="GE6" s="543">
        <f t="shared" si="92"/>
        <v>0</v>
      </c>
      <c r="GF6" s="385">
        <f>INDEX('SO Agustus 2026 Rev.3'!$B$6:$BK$52,MATCH(B6,'SO Agustus 2026 Rev.3'!$B$6:$B$52,0),MATCH($GF$3,'SO Agustus 2026 Rev.3'!$B$5:$XK$5,0))</f>
        <v>13500</v>
      </c>
      <c r="GG6" s="385">
        <f>INDEX('Summary sales'!$A$6:$CB$50,MATCH(B6,'Summary sales'!$A$6:$A$50,0),MATCH($GF$3,'Summary sales'!$A$7:$CB$7,0))</f>
        <v>4204.3249999999998</v>
      </c>
      <c r="GH6" s="385">
        <f t="shared" si="93"/>
        <v>-9295.6749999999993</v>
      </c>
      <c r="GI6" s="543">
        <f t="shared" si="94"/>
        <v>0.31143148148148148</v>
      </c>
      <c r="GJ6" s="385">
        <f>INDEX('SO Agustus 2026 Rev.3'!$B$6:$BK$52,MATCH(B6,'SO Agustus 2026 Rev.3'!$B$6:$B$52,0),MATCH($GJ$3,'SO Agustus 2026 Rev.3'!$B$5:$XK$5,0))</f>
        <v>0</v>
      </c>
      <c r="GK6" s="385">
        <f>INDEX('Summary sales'!$A$6:$CB$50,MATCH($B6,'Summary sales'!$A$6:$A$50,0),MATCH($GJ$3,'Summary sales'!$A$7:$CB$7,0))</f>
        <v>0</v>
      </c>
      <c r="GL6" s="385">
        <f t="shared" si="95"/>
        <v>0</v>
      </c>
      <c r="GM6" s="543" t="e">
        <f t="shared" si="96"/>
        <v>#DIV/0!</v>
      </c>
      <c r="GN6" s="385">
        <f>INDEX('SO Agustus 2026 Rev.3'!$B$6:$BK$52,MATCH(B6,'SO Agustus 2026 Rev.3'!$B$6:$B$52,0),MATCH($GN$3,'SO Agustus 2026 Rev.3'!$B$5:$XK$5,0))</f>
        <v>2499.7025806451697</v>
      </c>
      <c r="GO6" s="385">
        <f>INDEX('Summary sales'!$A$6:$CB$50,MATCH(B6,'Summary sales'!$A$6:$A$50,0),MATCH($GN$3,'Summary sales'!$A$7:$CB$7,0))</f>
        <v>2663</v>
      </c>
      <c r="GP6" s="385">
        <f t="shared" si="97"/>
        <v>163.29741935483025</v>
      </c>
      <c r="GQ6" s="543">
        <f t="shared" si="98"/>
        <v>1.0653267395166202</v>
      </c>
      <c r="GR6" s="385">
        <f>INDEX('SO Agustus 2026 Rev.3'!$B$6:$BK$52,MATCH(B6,'SO Agustus 2026 Rev.3'!$B$6:$B$52,0),MATCH($GR$3,'SO Agustus 2026 Rev.3'!$B$5:$XK$5,0))</f>
        <v>3587.0967741935483</v>
      </c>
      <c r="GS6" s="385">
        <f>INDEX('Summary sales'!$A$6:$CB$50,MATCH(B6,'Summary sales'!$A$6:$A$50,0),MATCH($GR$3,'Summary sales'!$A$7:$CB$7,0))</f>
        <v>558.63</v>
      </c>
      <c r="GT6" s="385">
        <f t="shared" ref="GT6" si="106">GS6-GR6</f>
        <v>-3028.4667741935482</v>
      </c>
      <c r="GU6" s="543">
        <f t="shared" ref="GU6" si="107">GS6/GR6</f>
        <v>0.15573318345323742</v>
      </c>
      <c r="GV6" s="385">
        <f>INDEX('SO Agustus 2026 Rev.3'!$B$6:$BK$52,MATCH(B6,'SO Agustus 2026 Rev.3'!$B$6:$B$52,0),MATCH($GV$3,'SO Agustus 2026 Rev.3'!$B$5:$XK$5,0))</f>
        <v>2499.7025806451697</v>
      </c>
      <c r="GW6" s="385">
        <f>INDEX('Summary sales'!$A$6:$CB$50,MATCH(B6,'Summary sales'!$A$6:$A$50,0),MATCH($GV$3,'Summary sales'!$A$7:$CB$7,0))</f>
        <v>233.08999999985099</v>
      </c>
      <c r="GX6" s="385">
        <f t="shared" si="101"/>
        <v>-2266.6125806453188</v>
      </c>
      <c r="GY6" s="543">
        <f t="shared" si="102"/>
        <v>9.3247093396083461E-2</v>
      </c>
      <c r="GZ6" s="385">
        <f>INDEX('SO Agustus 2026 Rev.3'!$B$6:$BK$52,MATCH(B6,'SO Agustus 2026 Rev.3'!$B$6:$B$52,0),MATCH($GZ$3,'SO Agustus 2026 Rev.3'!$B$5:$XK$5,0))</f>
        <v>0</v>
      </c>
      <c r="HA6" s="385">
        <f>INDEX('Summary sales'!$A$6:$CB$50,MATCH(B6,'Summary sales'!$A$6:$A$50,0),MATCH($GZ$3,'Summary sales'!$A$7:$CB$7,0))</f>
        <v>0</v>
      </c>
      <c r="HB6" s="385">
        <f t="shared" si="103"/>
        <v>0</v>
      </c>
      <c r="HC6" s="544" t="e">
        <f t="shared" si="104"/>
        <v>#DIV/0!</v>
      </c>
    </row>
    <row r="7" spans="1:226" ht="15" customHeight="1">
      <c r="A7" s="845"/>
      <c r="B7" s="466" t="s">
        <v>18</v>
      </c>
      <c r="C7" s="466"/>
      <c r="D7" s="545">
        <f>SUM(D5:D6)</f>
        <v>343742.16983870964</v>
      </c>
      <c r="E7" s="545">
        <f t="shared" ref="E7:BP7" ca="1" si="108">SUM(E5:E6)</f>
        <v>284089.57900000305</v>
      </c>
      <c r="F7" s="545">
        <f t="shared" ca="1" si="108"/>
        <v>-59652.590838706645</v>
      </c>
      <c r="G7" s="734">
        <f ca="1">AVERAGE(G5:G6)</f>
        <v>0.82504184677249071</v>
      </c>
      <c r="H7" s="545">
        <f t="shared" si="108"/>
        <v>1400</v>
      </c>
      <c r="I7" s="545">
        <f t="shared" si="108"/>
        <v>1777.0999999998603</v>
      </c>
      <c r="J7" s="545">
        <f t="shared" si="108"/>
        <v>377.0999999998603</v>
      </c>
      <c r="K7" s="734">
        <f>AVERAGE(K5:K6)</f>
        <v>1.2693571428570429</v>
      </c>
      <c r="L7" s="545">
        <f t="shared" si="108"/>
        <v>2000</v>
      </c>
      <c r="M7" s="545">
        <f t="shared" si="108"/>
        <v>2121.070000000298</v>
      </c>
      <c r="N7" s="545">
        <f t="shared" si="108"/>
        <v>121.07000000029802</v>
      </c>
      <c r="O7" s="734">
        <f>AVERAGE(O5:O6)</f>
        <v>1.060535000000149</v>
      </c>
      <c r="P7" s="545">
        <f t="shared" si="108"/>
        <v>2400</v>
      </c>
      <c r="Q7" s="545">
        <f t="shared" si="108"/>
        <v>1338.7299999999814</v>
      </c>
      <c r="R7" s="545">
        <f t="shared" si="108"/>
        <v>-1061.2700000000186</v>
      </c>
      <c r="S7" s="734">
        <f>AVERAGE(S5:S6)</f>
        <v>0.55780416666665888</v>
      </c>
      <c r="T7" s="545">
        <f t="shared" si="108"/>
        <v>4299.5161290322658</v>
      </c>
      <c r="U7" s="545">
        <f t="shared" si="108"/>
        <v>898.20000000018626</v>
      </c>
      <c r="V7" s="545">
        <f t="shared" si="108"/>
        <v>-3401.3161290320795</v>
      </c>
      <c r="W7" s="734">
        <f>AVERAGE(W5:W6)</f>
        <v>0.13609090909093732</v>
      </c>
      <c r="X7" s="545">
        <f t="shared" si="108"/>
        <v>1288.0412903225817</v>
      </c>
      <c r="Y7" s="545">
        <f t="shared" si="108"/>
        <v>1192.6699999999255</v>
      </c>
      <c r="Z7" s="545">
        <f t="shared" si="108"/>
        <v>-95.37129032265625</v>
      </c>
      <c r="AA7" s="734">
        <f>AVERAGE(AA5:AA6)</f>
        <v>0.92595634081049449</v>
      </c>
      <c r="AB7" s="545">
        <f t="shared" si="108"/>
        <v>150</v>
      </c>
      <c r="AC7" s="545">
        <f t="shared" si="108"/>
        <v>2.3900000000139698</v>
      </c>
      <c r="AD7" s="545">
        <f t="shared" si="108"/>
        <v>-147.60999999998603</v>
      </c>
      <c r="AE7" s="734" t="e">
        <f>AVERAGE(AE5:AE6)</f>
        <v>#DIV/0!</v>
      </c>
      <c r="AF7" s="545">
        <f t="shared" si="108"/>
        <v>1207.5264516128977</v>
      </c>
      <c r="AG7" s="545">
        <f t="shared" si="108"/>
        <v>1360.2399999999907</v>
      </c>
      <c r="AH7" s="545">
        <f t="shared" si="108"/>
        <v>152.71354838709294</v>
      </c>
      <c r="AI7" s="734">
        <f>AVERAGE(AI5:AI6)</f>
        <v>1.1264680771034978</v>
      </c>
      <c r="AJ7" s="545">
        <f t="shared" si="108"/>
        <v>1346.5509677419341</v>
      </c>
      <c r="AK7" s="545">
        <f t="shared" si="108"/>
        <v>986.79000000003725</v>
      </c>
      <c r="AL7" s="545">
        <f t="shared" si="108"/>
        <v>-359.76096774189682</v>
      </c>
      <c r="AM7" s="734">
        <f>AVERAGE(AM5:AM6)</f>
        <v>0.73282781241827832</v>
      </c>
      <c r="AN7" s="545">
        <f t="shared" si="108"/>
        <v>4500</v>
      </c>
      <c r="AO7" s="545">
        <f t="shared" si="108"/>
        <v>5257.1500000003725</v>
      </c>
      <c r="AP7" s="545">
        <f t="shared" si="108"/>
        <v>757.15000000037253</v>
      </c>
      <c r="AQ7" s="734" t="e">
        <f>AVERAGE(AQ5:AQ6)</f>
        <v>#DIV/0!</v>
      </c>
      <c r="AR7" s="545">
        <f t="shared" si="108"/>
        <v>10000</v>
      </c>
      <c r="AS7" s="545">
        <f t="shared" ca="1" si="108"/>
        <v>3436.7999999998137</v>
      </c>
      <c r="AT7" s="545">
        <f t="shared" ca="1" si="108"/>
        <v>-6563.2000000001863</v>
      </c>
      <c r="AU7" s="734">
        <f ca="1">AVERAGE(AU5:AU6)</f>
        <v>0.34367999999998133</v>
      </c>
      <c r="AV7" s="545">
        <f t="shared" si="108"/>
        <v>1300</v>
      </c>
      <c r="AW7" s="545">
        <f t="shared" si="108"/>
        <v>1354.9699999999721</v>
      </c>
      <c r="AX7" s="545">
        <f t="shared" si="108"/>
        <v>54.96999999997206</v>
      </c>
      <c r="AY7" s="734">
        <f>AVERAGE(AY5:AY6)</f>
        <v>1.1457383333334388</v>
      </c>
      <c r="AZ7" s="545">
        <f t="shared" si="108"/>
        <v>1000</v>
      </c>
      <c r="BA7" s="545">
        <f t="shared" si="108"/>
        <v>1229.0899999999965</v>
      </c>
      <c r="BB7" s="545">
        <f t="shared" si="108"/>
        <v>229.08999999999651</v>
      </c>
      <c r="BC7" s="734">
        <f>AVERAGE(BC5:BC6)</f>
        <v>1.2290899999999965</v>
      </c>
      <c r="BD7" s="545">
        <f t="shared" si="108"/>
        <v>20600</v>
      </c>
      <c r="BE7" s="545">
        <f t="shared" si="108"/>
        <v>22348.030000000261</v>
      </c>
      <c r="BF7" s="545">
        <f t="shared" si="108"/>
        <v>1748.0300000002608</v>
      </c>
      <c r="BG7" s="734">
        <f>AVERAGE(BG5:BG6)</f>
        <v>1.0848558252427312</v>
      </c>
      <c r="BH7" s="545">
        <f t="shared" si="108"/>
        <v>11000</v>
      </c>
      <c r="BI7" s="545">
        <f t="shared" si="108"/>
        <v>11734.089999999851</v>
      </c>
      <c r="BJ7" s="545">
        <f t="shared" si="108"/>
        <v>734.08999999985099</v>
      </c>
      <c r="BK7" s="734">
        <f>AVERAGE(BK5:BK6)</f>
        <v>1.0549728333333197</v>
      </c>
      <c r="BL7" s="545">
        <f t="shared" si="108"/>
        <v>1000</v>
      </c>
      <c r="BM7" s="545">
        <f t="shared" si="108"/>
        <v>0</v>
      </c>
      <c r="BN7" s="545">
        <f t="shared" si="108"/>
        <v>-1000</v>
      </c>
      <c r="BO7" s="734" t="e">
        <f>AVERAGE(BO5:BO6)</f>
        <v>#DIV/0!</v>
      </c>
      <c r="BP7" s="545">
        <f t="shared" si="108"/>
        <v>8000</v>
      </c>
      <c r="BQ7" s="545">
        <f t="shared" ref="BQ7:EB7" ca="1" si="109">SUM(BQ5:BQ6)</f>
        <v>0</v>
      </c>
      <c r="BR7" s="545">
        <f t="shared" ca="1" si="109"/>
        <v>-8000</v>
      </c>
      <c r="BS7" s="734">
        <f ca="1">AVERAGE(BS5:BS6)</f>
        <v>0</v>
      </c>
      <c r="BT7" s="545">
        <f t="shared" si="109"/>
        <v>0</v>
      </c>
      <c r="BU7" s="545">
        <f t="shared" si="109"/>
        <v>0</v>
      </c>
      <c r="BV7" s="545">
        <f t="shared" si="109"/>
        <v>0</v>
      </c>
      <c r="BW7" s="734" t="e">
        <f>AVERAGE(BW5:BW6)</f>
        <v>#DIV/0!</v>
      </c>
      <c r="BX7" s="545">
        <f t="shared" si="109"/>
        <v>178.90322580645162</v>
      </c>
      <c r="BY7" s="545">
        <f t="shared" si="109"/>
        <v>183.49000000000524</v>
      </c>
      <c r="BZ7" s="545">
        <f t="shared" si="109"/>
        <v>4.586774193553623</v>
      </c>
      <c r="CA7" s="734">
        <f>AVERAGE(CA5:CA6)</f>
        <v>1.0256382978723697</v>
      </c>
      <c r="CB7" s="545">
        <f t="shared" si="109"/>
        <v>4500</v>
      </c>
      <c r="CC7" s="545">
        <f t="shared" si="109"/>
        <v>2533.3999999999069</v>
      </c>
      <c r="CD7" s="545">
        <f t="shared" si="109"/>
        <v>-1966.6000000000931</v>
      </c>
      <c r="CE7" s="734">
        <f>AVERAGE(CE5:CE6)</f>
        <v>0.40020000000005324</v>
      </c>
      <c r="CF7" s="545">
        <f t="shared" si="109"/>
        <v>2600</v>
      </c>
      <c r="CG7" s="545">
        <f t="shared" si="109"/>
        <v>2858.4799999999814</v>
      </c>
      <c r="CH7" s="545">
        <f t="shared" si="109"/>
        <v>258.47999999998137</v>
      </c>
      <c r="CI7" s="734">
        <f>AVERAGE(CI5:CI6)</f>
        <v>1.0994153846153774</v>
      </c>
      <c r="CJ7" s="545">
        <f t="shared" si="109"/>
        <v>0</v>
      </c>
      <c r="CK7" s="545">
        <f t="shared" si="109"/>
        <v>0</v>
      </c>
      <c r="CL7" s="545">
        <f t="shared" si="109"/>
        <v>0</v>
      </c>
      <c r="CM7" s="734" t="e">
        <f>AVERAGE(CM5:CM6)</f>
        <v>#DIV/0!</v>
      </c>
      <c r="CN7" s="545">
        <f t="shared" si="109"/>
        <v>13000</v>
      </c>
      <c r="CO7" s="545">
        <f t="shared" si="109"/>
        <v>4513.440000000177</v>
      </c>
      <c r="CP7" s="545">
        <f t="shared" si="109"/>
        <v>-8486.559999999823</v>
      </c>
      <c r="CQ7" s="734">
        <f>AVERAGE(CQ5:CQ6)</f>
        <v>0.34718769230770591</v>
      </c>
      <c r="CR7" s="545">
        <f t="shared" si="109"/>
        <v>30000</v>
      </c>
      <c r="CS7" s="545">
        <f t="shared" si="109"/>
        <v>21152.600000000093</v>
      </c>
      <c r="CT7" s="545">
        <f t="shared" si="109"/>
        <v>-8847.3999999999069</v>
      </c>
      <c r="CU7" s="734">
        <f>AVERAGE(CU5:CU6)</f>
        <v>0.70508666666666975</v>
      </c>
      <c r="CV7" s="545">
        <f t="shared" si="109"/>
        <v>22659.554548387085</v>
      </c>
      <c r="CW7" s="545">
        <f t="shared" si="109"/>
        <v>22142.615000002086</v>
      </c>
      <c r="CX7" s="545">
        <f t="shared" si="109"/>
        <v>-516.93954838499849</v>
      </c>
      <c r="CY7" s="734">
        <f>AVERAGE(CY5:CY6)</f>
        <v>1.0970425379222761</v>
      </c>
      <c r="CZ7" s="545">
        <f t="shared" si="109"/>
        <v>4000</v>
      </c>
      <c r="DA7" s="545">
        <f t="shared" si="109"/>
        <v>2247.3100000005215</v>
      </c>
      <c r="DB7" s="545">
        <f t="shared" si="109"/>
        <v>-1752.6899999994785</v>
      </c>
      <c r="DC7" s="734">
        <f>AVERAGE(DC5:DC6)</f>
        <v>0.56182750000013038</v>
      </c>
      <c r="DD7" s="545">
        <f t="shared" si="109"/>
        <v>800</v>
      </c>
      <c r="DE7" s="545">
        <f t="shared" si="109"/>
        <v>1019.3800000000047</v>
      </c>
      <c r="DF7" s="545">
        <f t="shared" si="109"/>
        <v>219.38000000000466</v>
      </c>
      <c r="DG7" s="734" t="e">
        <f>AVERAGE(DG5:DG6)</f>
        <v>#DIV/0!</v>
      </c>
      <c r="DH7" s="545">
        <f t="shared" si="109"/>
        <v>10199.851935483875</v>
      </c>
      <c r="DI7" s="545">
        <f t="shared" si="109"/>
        <v>6801.230000000447</v>
      </c>
      <c r="DJ7" s="545">
        <f t="shared" si="109"/>
        <v>-3398.6219354834275</v>
      </c>
      <c r="DK7" s="734">
        <f>AVERAGE(DK5:DK6)</f>
        <v>0.76132125764314695</v>
      </c>
      <c r="DL7" s="545">
        <f t="shared" si="109"/>
        <v>0</v>
      </c>
      <c r="DM7" s="545">
        <f t="shared" si="109"/>
        <v>0</v>
      </c>
      <c r="DN7" s="545">
        <f t="shared" si="109"/>
        <v>0</v>
      </c>
      <c r="DO7" s="734" t="e">
        <f>AVERAGE(DO5:DO6)</f>
        <v>#DIV/0!</v>
      </c>
      <c r="DP7" s="545">
        <f t="shared" si="109"/>
        <v>4000</v>
      </c>
      <c r="DQ7" s="545">
        <f t="shared" si="109"/>
        <v>4026.410000000149</v>
      </c>
      <c r="DR7" s="545">
        <f t="shared" si="109"/>
        <v>26.410000000149012</v>
      </c>
      <c r="DS7" s="734">
        <f>AVERAGE(DS5:DS6)</f>
        <v>1.0066025000000374</v>
      </c>
      <c r="DT7" s="545">
        <f t="shared" si="109"/>
        <v>1000</v>
      </c>
      <c r="DU7" s="545">
        <f t="shared" si="109"/>
        <v>0</v>
      </c>
      <c r="DV7" s="545">
        <f t="shared" si="109"/>
        <v>-1000</v>
      </c>
      <c r="DW7" s="734" t="e">
        <f>AVERAGE(DW5:DW6)</f>
        <v>#DIV/0!</v>
      </c>
      <c r="DX7" s="545">
        <f t="shared" si="109"/>
        <v>22000</v>
      </c>
      <c r="DY7" s="545">
        <f t="shared" si="109"/>
        <v>23375.099999999627</v>
      </c>
      <c r="DZ7" s="545">
        <f t="shared" si="109"/>
        <v>1375.0999999996275</v>
      </c>
      <c r="EA7" s="734">
        <f>AVERAGE(EA5:EA6)</f>
        <v>1.0625045454545285</v>
      </c>
      <c r="EB7" s="545">
        <f t="shared" si="109"/>
        <v>4000</v>
      </c>
      <c r="EC7" s="545">
        <f t="shared" ref="EC7:GN7" si="110">SUM(EC5:EC6)</f>
        <v>6066.0799999998417</v>
      </c>
      <c r="ED7" s="545">
        <f t="shared" si="110"/>
        <v>2066.0799999998417</v>
      </c>
      <c r="EE7" s="734">
        <f>AVERAGE(EE5:EE6)</f>
        <v>1.5165199999999603</v>
      </c>
      <c r="EF7" s="545">
        <f t="shared" si="110"/>
        <v>11000</v>
      </c>
      <c r="EG7" s="545">
        <f t="shared" si="110"/>
        <v>13946.700000000186</v>
      </c>
      <c r="EH7" s="545">
        <f t="shared" si="110"/>
        <v>2946.7000000001863</v>
      </c>
      <c r="EI7" s="734">
        <f>AVERAGE(EI5:EI6)</f>
        <v>1.2678818181818352</v>
      </c>
      <c r="EJ7" s="545">
        <f t="shared" si="110"/>
        <v>0</v>
      </c>
      <c r="EK7" s="545">
        <f t="shared" si="110"/>
        <v>2882.1000000000931</v>
      </c>
      <c r="EL7" s="545">
        <f t="shared" si="110"/>
        <v>2882.1000000000931</v>
      </c>
      <c r="EM7" s="734" t="e">
        <f>AVERAGE(EM5:EM6)</f>
        <v>#DIV/0!</v>
      </c>
      <c r="EN7" s="545">
        <f t="shared" si="110"/>
        <v>10000</v>
      </c>
      <c r="EO7" s="545">
        <f t="shared" si="110"/>
        <v>15958</v>
      </c>
      <c r="EP7" s="545">
        <f t="shared" si="110"/>
        <v>5958</v>
      </c>
      <c r="EQ7" s="734">
        <f>AVERAGE(EQ5:EQ6)</f>
        <v>1.5958000000000001</v>
      </c>
      <c r="ER7" s="545">
        <f t="shared" si="110"/>
        <v>38000</v>
      </c>
      <c r="ES7" s="545">
        <f t="shared" si="110"/>
        <v>27259.949999999255</v>
      </c>
      <c r="ET7" s="545">
        <f t="shared" si="110"/>
        <v>-10740.050000000745</v>
      </c>
      <c r="EU7" s="734">
        <f>AVERAGE(EU5:EU6)</f>
        <v>0.71736710526313829</v>
      </c>
      <c r="EV7" s="545">
        <f t="shared" si="110"/>
        <v>16000</v>
      </c>
      <c r="EW7" s="545">
        <f t="shared" si="110"/>
        <v>22116.149999999907</v>
      </c>
      <c r="EX7" s="545">
        <f t="shared" si="110"/>
        <v>6116.1499999999069</v>
      </c>
      <c r="EY7" s="734">
        <f>AVERAGE(EY5:EY6)</f>
        <v>1.3822593749999941</v>
      </c>
      <c r="EZ7" s="545">
        <f t="shared" si="110"/>
        <v>7000</v>
      </c>
      <c r="FA7" s="545">
        <f t="shared" si="110"/>
        <v>3772.7000000001863</v>
      </c>
      <c r="FB7" s="545">
        <f t="shared" si="110"/>
        <v>-3227.2999999998137</v>
      </c>
      <c r="FC7" s="734">
        <f>AVERAGE(FC5:FC6)</f>
        <v>0.53895714285716945</v>
      </c>
      <c r="FD7" s="545">
        <f t="shared" si="110"/>
        <v>1000</v>
      </c>
      <c r="FE7" s="545">
        <f t="shared" si="110"/>
        <v>0</v>
      </c>
      <c r="FF7" s="545">
        <f t="shared" si="110"/>
        <v>-1000</v>
      </c>
      <c r="FG7" s="734">
        <f>AVERAGE(FG5:FG6)</f>
        <v>0</v>
      </c>
      <c r="FH7" s="545">
        <f t="shared" si="110"/>
        <v>0</v>
      </c>
      <c r="FI7" s="545">
        <f t="shared" si="110"/>
        <v>0</v>
      </c>
      <c r="FJ7" s="545">
        <f t="shared" si="110"/>
        <v>0</v>
      </c>
      <c r="FK7" s="545" t="e">
        <f t="shared" si="110"/>
        <v>#DIV/0!</v>
      </c>
      <c r="FL7" s="545">
        <f t="shared" si="110"/>
        <v>1400</v>
      </c>
      <c r="FM7" s="545">
        <f t="shared" si="110"/>
        <v>1883.2199999999721</v>
      </c>
      <c r="FN7" s="545">
        <f t="shared" si="110"/>
        <v>483.21999999997206</v>
      </c>
      <c r="FO7" s="734">
        <f>AVERAGE(FO5:FO6)</f>
        <v>1.345157142857123</v>
      </c>
      <c r="FP7" s="545">
        <f t="shared" si="110"/>
        <v>13000</v>
      </c>
      <c r="FQ7" s="545">
        <f t="shared" si="110"/>
        <v>14480.140000000014</v>
      </c>
      <c r="FR7" s="545">
        <f t="shared" si="110"/>
        <v>1480.140000000014</v>
      </c>
      <c r="FS7" s="734">
        <f>AVERAGE(FS5:FS6)</f>
        <v>1.1138569230769242</v>
      </c>
      <c r="FT7" s="545">
        <f t="shared" si="110"/>
        <v>7000</v>
      </c>
      <c r="FU7" s="545">
        <f t="shared" si="110"/>
        <v>8459.1300000003539</v>
      </c>
      <c r="FV7" s="545">
        <f t="shared" si="110"/>
        <v>1459.1300000003539</v>
      </c>
      <c r="FW7" s="734">
        <f>AVERAGE(FW5:FW6)</f>
        <v>1.2084471428571935</v>
      </c>
      <c r="FX7" s="545">
        <f t="shared" si="110"/>
        <v>4000</v>
      </c>
      <c r="FY7" s="545">
        <f t="shared" si="110"/>
        <v>1416.6399999998976</v>
      </c>
      <c r="FZ7" s="545">
        <f t="shared" si="110"/>
        <v>-2583.3600000001024</v>
      </c>
      <c r="GA7" s="734">
        <f>AVERAGE(GA5:GA6)</f>
        <v>0.35415999999997438</v>
      </c>
      <c r="GB7" s="545">
        <f t="shared" si="110"/>
        <v>739.22141935483307</v>
      </c>
      <c r="GC7" s="545">
        <f t="shared" si="110"/>
        <v>0</v>
      </c>
      <c r="GD7" s="545">
        <f t="shared" si="110"/>
        <v>-739.22141935483307</v>
      </c>
      <c r="GE7" s="734">
        <f>AVERAGE(GE5:GE6)</f>
        <v>0</v>
      </c>
      <c r="GF7" s="545">
        <f t="shared" si="110"/>
        <v>27000</v>
      </c>
      <c r="GG7" s="545">
        <f t="shared" si="110"/>
        <v>12835.034</v>
      </c>
      <c r="GH7" s="545">
        <f t="shared" si="110"/>
        <v>-14164.966</v>
      </c>
      <c r="GI7" s="734">
        <f>AVERAGE(GI5:GI6)</f>
        <v>0.47537162962962959</v>
      </c>
      <c r="GJ7" s="545">
        <f t="shared" si="110"/>
        <v>0</v>
      </c>
      <c r="GK7" s="545">
        <f t="shared" si="110"/>
        <v>4.0400000000372529</v>
      </c>
      <c r="GL7" s="545">
        <f t="shared" si="110"/>
        <v>4.0400000000372529</v>
      </c>
      <c r="GM7" s="734" t="e">
        <f>AVERAGE(GM5:GM6)</f>
        <v>#DIV/0!</v>
      </c>
      <c r="GN7" s="545">
        <f t="shared" si="110"/>
        <v>4999.4051612903395</v>
      </c>
      <c r="GO7" s="545">
        <f t="shared" ref="GO7:HB7" si="111">SUM(GO5:GO6)</f>
        <v>5241.8199999999779</v>
      </c>
      <c r="GP7" s="545">
        <f t="shared" si="111"/>
        <v>242.41483870963839</v>
      </c>
      <c r="GQ7" s="734">
        <f>AVERAGE(GQ5:GQ6)</f>
        <v>1.0484887363373989</v>
      </c>
      <c r="GR7" s="545">
        <f t="shared" si="111"/>
        <v>7174.1935483870966</v>
      </c>
      <c r="GS7" s="545">
        <f t="shared" si="111"/>
        <v>558.63</v>
      </c>
      <c r="GT7" s="545">
        <f t="shared" si="111"/>
        <v>-6615.5635483870965</v>
      </c>
      <c r="GU7" s="734">
        <f>AVERAGE(GU5:GU6)</f>
        <v>7.7866591726618709E-2</v>
      </c>
      <c r="GV7" s="545">
        <f t="shared" si="111"/>
        <v>4999.4051612903395</v>
      </c>
      <c r="GW7" s="545">
        <f t="shared" si="111"/>
        <v>1318.4699999997392</v>
      </c>
      <c r="GX7" s="545">
        <f t="shared" si="111"/>
        <v>-3680.9351612906003</v>
      </c>
      <c r="GY7" s="734">
        <f>AVERAGE(GY5:GY6)</f>
        <v>0.26372537481227948</v>
      </c>
      <c r="GZ7" s="545">
        <f t="shared" si="111"/>
        <v>0</v>
      </c>
      <c r="HA7" s="545">
        <f t="shared" si="111"/>
        <v>0</v>
      </c>
      <c r="HB7" s="545">
        <f t="shared" si="111"/>
        <v>0</v>
      </c>
      <c r="HC7" s="734" t="e">
        <f>AVERAGE(HC5:HC6)</f>
        <v>#DIV/0!</v>
      </c>
    </row>
    <row r="8" spans="1:226" ht="15" customHeight="1">
      <c r="A8" s="845"/>
      <c r="B8" s="466"/>
      <c r="C8" s="466"/>
      <c r="D8" s="725"/>
      <c r="E8" s="725"/>
      <c r="F8" s="725"/>
      <c r="G8" s="726"/>
      <c r="H8" s="725"/>
      <c r="I8" s="725"/>
      <c r="J8" s="725"/>
      <c r="K8" s="726"/>
      <c r="L8" s="725"/>
      <c r="M8" s="725"/>
      <c r="N8" s="725"/>
      <c r="O8" s="726"/>
      <c r="P8" s="725"/>
      <c r="Q8" s="725"/>
      <c r="R8" s="725"/>
      <c r="S8" s="726"/>
      <c r="T8" s="725"/>
      <c r="U8" s="725"/>
      <c r="V8" s="725"/>
      <c r="W8" s="726"/>
      <c r="X8" s="725"/>
      <c r="Y8" s="725"/>
      <c r="Z8" s="725"/>
      <c r="AA8" s="726"/>
      <c r="AB8" s="725"/>
      <c r="AC8" s="725"/>
      <c r="AD8" s="725"/>
      <c r="AE8" s="726"/>
      <c r="AF8" s="725"/>
      <c r="AG8" s="725"/>
      <c r="AH8" s="725"/>
      <c r="AI8" s="726"/>
      <c r="AJ8" s="725"/>
      <c r="AK8" s="725"/>
      <c r="AL8" s="725"/>
      <c r="AM8" s="726"/>
      <c r="AN8" s="725"/>
      <c r="AO8" s="725"/>
      <c r="AP8" s="725"/>
      <c r="AQ8" s="726"/>
      <c r="AR8" s="725"/>
      <c r="AS8" s="725"/>
      <c r="AT8" s="725"/>
      <c r="AU8" s="726"/>
      <c r="AV8" s="725"/>
      <c r="AW8" s="725"/>
      <c r="AX8" s="725"/>
      <c r="AY8" s="726"/>
      <c r="AZ8" s="725"/>
      <c r="BA8" s="725"/>
      <c r="BB8" s="725"/>
      <c r="BC8" s="726"/>
      <c r="BD8" s="725"/>
      <c r="BE8" s="725"/>
      <c r="BF8" s="725"/>
      <c r="BG8" s="726"/>
      <c r="BH8" s="725"/>
      <c r="BI8" s="725"/>
      <c r="BJ8" s="725"/>
      <c r="BK8" s="726"/>
      <c r="BL8" s="725"/>
      <c r="BM8" s="725"/>
      <c r="BN8" s="725"/>
      <c r="BO8" s="726"/>
      <c r="BP8" s="725"/>
      <c r="BQ8" s="725"/>
      <c r="BR8" s="725"/>
      <c r="BS8" s="726"/>
      <c r="BT8" s="725"/>
      <c r="BU8" s="725"/>
      <c r="BV8" s="725"/>
      <c r="BW8" s="726"/>
      <c r="BX8" s="725"/>
      <c r="BY8" s="725"/>
      <c r="BZ8" s="725"/>
      <c r="CA8" s="726"/>
      <c r="CB8" s="725"/>
      <c r="CC8" s="725"/>
      <c r="CD8" s="725"/>
      <c r="CE8" s="726"/>
      <c r="CF8" s="725"/>
      <c r="CG8" s="725"/>
      <c r="CH8" s="725"/>
      <c r="CI8" s="726"/>
      <c r="CJ8" s="725"/>
      <c r="CK8" s="725"/>
      <c r="CL8" s="725"/>
      <c r="CM8" s="726"/>
      <c r="CN8" s="725"/>
      <c r="CO8" s="725"/>
      <c r="CP8" s="725"/>
      <c r="CQ8" s="726"/>
      <c r="CR8" s="725"/>
      <c r="CS8" s="725"/>
      <c r="CT8" s="725"/>
      <c r="CU8" s="726"/>
      <c r="CV8" s="725"/>
      <c r="CW8" s="725"/>
      <c r="CX8" s="725"/>
      <c r="CY8" s="726"/>
      <c r="CZ8" s="725"/>
      <c r="DA8" s="725"/>
      <c r="DB8" s="725"/>
      <c r="DC8" s="726"/>
      <c r="DD8" s="725"/>
      <c r="DE8" s="725"/>
      <c r="DF8" s="725"/>
      <c r="DG8" s="726"/>
      <c r="DH8" s="725"/>
      <c r="DI8" s="725"/>
      <c r="DJ8" s="725"/>
      <c r="DK8" s="726"/>
      <c r="DL8" s="725"/>
      <c r="DM8" s="725"/>
      <c r="DN8" s="725"/>
      <c r="DO8" s="726"/>
      <c r="DP8" s="725"/>
      <c r="DQ8" s="725"/>
      <c r="DR8" s="725"/>
      <c r="DS8" s="726"/>
      <c r="DT8" s="725"/>
      <c r="DU8" s="725"/>
      <c r="DV8" s="725"/>
      <c r="DW8" s="726"/>
      <c r="DX8" s="725"/>
      <c r="DY8" s="725"/>
      <c r="DZ8" s="725"/>
      <c r="EA8" s="726"/>
      <c r="EB8" s="725"/>
      <c r="EC8" s="725"/>
      <c r="ED8" s="725"/>
      <c r="EE8" s="726"/>
      <c r="EF8" s="725"/>
      <c r="EG8" s="725"/>
      <c r="EH8" s="725"/>
      <c r="EI8" s="726"/>
      <c r="EJ8" s="725"/>
      <c r="EK8" s="725"/>
      <c r="EL8" s="725"/>
      <c r="EM8" s="726"/>
      <c r="EN8" s="725"/>
      <c r="EO8" s="725"/>
      <c r="EP8" s="725"/>
      <c r="EQ8" s="726"/>
      <c r="ER8" s="725"/>
      <c r="ES8" s="725"/>
      <c r="ET8" s="725"/>
      <c r="EU8" s="726"/>
      <c r="EV8" s="725"/>
      <c r="EW8" s="725"/>
      <c r="EX8" s="725"/>
      <c r="EY8" s="726"/>
      <c r="EZ8" s="725"/>
      <c r="FA8" s="725"/>
      <c r="FB8" s="725"/>
      <c r="FC8" s="726"/>
      <c r="FD8" s="725"/>
      <c r="FE8" s="725"/>
      <c r="FF8" s="725"/>
      <c r="FG8" s="726"/>
      <c r="FH8" s="725"/>
      <c r="FI8" s="725"/>
      <c r="FJ8" s="725"/>
      <c r="FK8" s="726"/>
      <c r="FL8" s="725"/>
      <c r="FM8" s="725"/>
      <c r="FN8" s="725"/>
      <c r="FO8" s="726"/>
      <c r="FP8" s="725"/>
      <c r="FQ8" s="725"/>
      <c r="FR8" s="725"/>
      <c r="FS8" s="726"/>
      <c r="FT8" s="725"/>
      <c r="FU8" s="725"/>
      <c r="FV8" s="725"/>
      <c r="FW8" s="726"/>
      <c r="FX8" s="725"/>
      <c r="FY8" s="725"/>
      <c r="FZ8" s="725"/>
      <c r="GA8" s="726"/>
      <c r="GB8" s="725"/>
      <c r="GC8" s="725"/>
      <c r="GD8" s="725"/>
      <c r="GE8" s="726"/>
      <c r="GF8" s="725"/>
      <c r="GG8" s="725"/>
      <c r="GH8" s="725"/>
      <c r="GI8" s="726"/>
      <c r="GJ8" s="725"/>
      <c r="GK8" s="725"/>
      <c r="GL8" s="725"/>
      <c r="GM8" s="726"/>
      <c r="GN8" s="725"/>
      <c r="GO8" s="725"/>
      <c r="GP8" s="725"/>
      <c r="GQ8" s="726"/>
      <c r="GR8" s="725"/>
      <c r="GS8" s="725"/>
      <c r="GT8" s="725"/>
      <c r="GU8" s="726"/>
      <c r="GV8" s="725"/>
      <c r="GW8" s="725"/>
      <c r="GX8" s="725"/>
      <c r="GY8" s="726"/>
      <c r="GZ8" s="725"/>
      <c r="HA8" s="725"/>
      <c r="HB8" s="725"/>
      <c r="HC8" s="726"/>
    </row>
    <row r="9" spans="1:226" s="404" customFormat="1" ht="15" customHeight="1">
      <c r="A9" s="845"/>
      <c r="B9" s="466">
        <f>B6+1</f>
        <v>46237</v>
      </c>
      <c r="C9" s="466" t="str">
        <f t="shared" ref="C9:C15" si="112">TEXT(B9,"ddd")</f>
        <v>Sen</v>
      </c>
      <c r="D9" s="385">
        <f t="shared" ref="D9:D12" si="113">SUMIF($H$4:$HB$4,$D$4,H9:HB9)</f>
        <v>206238.15393548383</v>
      </c>
      <c r="E9" s="385">
        <f t="shared" ref="E9:E12" ca="1" si="114">SUMIF($H$4:$HB$4,$E$4,H9:HB9)</f>
        <v>184282.44299999619</v>
      </c>
      <c r="F9" s="385">
        <f t="shared" ref="F9:F12" ca="1" si="115">E9-D9</f>
        <v>-21955.710935487645</v>
      </c>
      <c r="G9" s="543">
        <f t="shared" ref="G9:G12" ca="1" si="116">E9/D9</f>
        <v>0.89354195372425649</v>
      </c>
      <c r="H9" s="385">
        <f>INDEX('SO Agustus 2026 Rev.3'!$B$6:$BK$52,MATCH(B9,'SO Agustus 2026 Rev.3'!$B$6:$B$52,0),MATCH($H$3,'SO Agustus 2026 Rev.3'!$B$5:$XK$5,0))</f>
        <v>1199.5729032258068</v>
      </c>
      <c r="I9" s="385">
        <f>INDEX('Summary sales'!$A$6:$CB$50,MATCH($B9,'Summary sales'!$A$6:$A$50,0),MATCH($H$3,'Summary sales'!$A$7:$CB$7,0))</f>
        <v>950.23999999999069</v>
      </c>
      <c r="J9" s="385">
        <f t="shared" ref="J9:J12" si="117">I9-H9</f>
        <v>-249.33290322581615</v>
      </c>
      <c r="K9" s="543">
        <f t="shared" ref="K9:K15" si="118">I9/H9</f>
        <v>0.79214860342766358</v>
      </c>
      <c r="L9" s="385">
        <f>INDEX('SO Agustus 2026 Rev.3'!$B$6:$BK$52,MATCH(B9,'SO Agustus 2026 Rev.3'!$B$6:$B$52,0),MATCH($L$3,'SO Agustus 2026 Rev.3'!$B$5:$XK$5,0))</f>
        <v>2000</v>
      </c>
      <c r="M9" s="385">
        <f>INDEX('Summary sales'!$A$6:$CB$50,MATCH($B9,'Summary sales'!$A$6:$A$50,0),MATCH($L$3,'Summary sales'!$A$7:$CB$7,0))</f>
        <v>1228.3300000000745</v>
      </c>
      <c r="N9" s="385">
        <f t="shared" ref="N9:N12" si="119">M9-L9</f>
        <v>-771.66999999992549</v>
      </c>
      <c r="O9" s="543">
        <f t="shared" ref="O9:O15" si="120">M9/L9</f>
        <v>0.61416500000003726</v>
      </c>
      <c r="P9" s="385">
        <f>INDEX('SO Agustus 2026 Rev.3'!$B$6:$BK$52,MATCH(B9,'SO Agustus 2026 Rev.3'!$B$6:$B$52,0),MATCH($P$3,'SO Agustus 2026 Rev.3'!$B$5:$XK$5,0))</f>
        <v>1200</v>
      </c>
      <c r="Q9" s="385">
        <f>INDEX('Summary sales'!$A$6:$CB$50,MATCH($B9,'Summary sales'!$A$6:$A$50,0),MATCH($P$3,'Summary sales'!$A$7:$CB$7,0))</f>
        <v>1372.5</v>
      </c>
      <c r="R9" s="385">
        <f t="shared" ref="R9:R12" si="121">Q9-P9</f>
        <v>172.5</v>
      </c>
      <c r="S9" s="543">
        <f t="shared" ref="S9:S15" si="122">Q9/P9</f>
        <v>1.14375</v>
      </c>
      <c r="T9" s="385">
        <f>INDEX('SO Agustus 2026 Rev.3'!$B$6:$BK$52,MATCH(B9,'SO Agustus 2026 Rev.3'!$B$6:$B$52,0),MATCH($T$3,'SO Agustus 2026 Rev.3'!$B$5:$XK$5,0))</f>
        <v>3300</v>
      </c>
      <c r="U9" s="385">
        <f>INDEX('Summary sales'!$A$6:$CB$50,MATCH($B9,'Summary sales'!$A$6:$A$50,0),MATCH($T$3,'Summary sales'!$A$7:$CB$7,0))</f>
        <v>2119.3999999999069</v>
      </c>
      <c r="V9" s="385">
        <f t="shared" ref="V9:V12" si="123">U9-T9</f>
        <v>-1180.6000000000931</v>
      </c>
      <c r="W9" s="543">
        <f t="shared" ref="W9:W15" si="124">U9/T9</f>
        <v>0.64224242424239597</v>
      </c>
      <c r="X9" s="385">
        <f>INDEX('SO Agustus 2026 Rev.3'!$B$6:$BK$52,MATCH(B9,'SO Agustus 2026 Rev.3'!$B$6:$B$52,0),MATCH($X$3,'SO Agustus 2026 Rev.3'!$B$5:$XK$5,0))</f>
        <v>644.02064516129087</v>
      </c>
      <c r="Y9" s="385">
        <f>INDEX('Summary sales'!$A$6:$CB$50,MATCH($B9,'Summary sales'!$A$6:$A$50,0),MATCH($X$3,'Summary sales'!$A$7:$CB$7,0))</f>
        <v>1091.5400000000373</v>
      </c>
      <c r="Z9" s="385">
        <f t="shared" ref="Z9:Z12" si="125">Y9-X9</f>
        <v>447.51935483874638</v>
      </c>
      <c r="AA9" s="543">
        <f t="shared" ref="AA9:AA15" si="126">Y9/X9</f>
        <v>1.694883554123747</v>
      </c>
      <c r="AB9" s="385">
        <f>INDEX('SO Agustus 2026 Rev.3'!$B$6:$BK$52,MATCH(B9,'SO Agustus 2026 Rev.3'!$B$6:$B$52,0),MATCH($AB$3,'SO Agustus 2026 Rev.3'!$B$5:$XK$5,0))</f>
        <v>150</v>
      </c>
      <c r="AC9" s="385">
        <f>INDEX('Summary sales'!$A$6:$CB$50,MATCH($B9,'Summary sales'!$A$6:$A$50,0),MATCH($AB$3,'Summary sales'!$A$7:$CB$7,0))</f>
        <v>0</v>
      </c>
      <c r="AD9" s="385">
        <f t="shared" ref="AD9:AD12" si="127">AC9-AB9</f>
        <v>-150</v>
      </c>
      <c r="AE9" s="543">
        <f t="shared" ref="AE9:AE15" si="128">AC9/AB9</f>
        <v>0</v>
      </c>
      <c r="AF9" s="385">
        <f>INDEX('SO Agustus 2026 Rev.3'!$B$6:$BK$52,MATCH(B9,'SO Agustus 2026 Rev.3'!$B$6:$B$52,0),MATCH($AF$3,'SO Agustus 2026 Rev.3'!$B$5:$XK$5,0))</f>
        <v>603.76322580644887</v>
      </c>
      <c r="AG9" s="385">
        <f>INDEX('Summary sales'!$A$6:$CB$50,MATCH($B9,'Summary sales'!$A$6:$A$50,0),MATCH($AF$3,'Summary sales'!$A$7:$CB$7,0))</f>
        <v>915.93999999994412</v>
      </c>
      <c r="AH9" s="385">
        <f t="shared" ref="AH9:AH12" si="129">AG9-AF9</f>
        <v>312.17677419349525</v>
      </c>
      <c r="AI9" s="543">
        <f t="shared" ref="AI9:AI15" si="130">AG9/AF9</f>
        <v>1.5170516534466296</v>
      </c>
      <c r="AJ9" s="385">
        <f>INDEX('SO Agustus 2026 Rev.3'!$B$6:$BK$52,MATCH(B9,'SO Agustus 2026 Rev.3'!$B$6:$B$52,0),MATCH($AJ$3,'SO Agustus 2026 Rev.3'!$B$5:$XK$5,0))</f>
        <v>673.27548387096704</v>
      </c>
      <c r="AK9" s="385">
        <f>INDEX('Summary sales'!$A$6:$CB$50,MATCH($B9,'Summary sales'!$A$6:$A$50,0),MATCH($AJ$3,'Summary sales'!$A$7:$CB$7,0))</f>
        <v>738.04000000003725</v>
      </c>
      <c r="AL9" s="385">
        <f t="shared" ref="AL9:AL12" si="131">AK9-AJ9</f>
        <v>64.764516129070216</v>
      </c>
      <c r="AM9" s="543">
        <f t="shared" ref="AM9:AM15" si="132">AK9/AJ9</f>
        <v>1.0961931893861774</v>
      </c>
      <c r="AN9" s="385">
        <f>INDEX('SO Agustus 2026 Rev.3'!$B$6:$BK$52,MATCH(B9,'SO Agustus 2026 Rev.3'!$B$6:$B$52,0),MATCH($AN$3,'SO Agustus 2026 Rev.3'!$B$5:$XK$5,0))</f>
        <v>5500</v>
      </c>
      <c r="AO9" s="385">
        <f>INDEX('Summary sales'!$A$6:$CB$50,MATCH($B9,'Summary sales'!$A$6:$A$50,0),MATCH($AN$3,'Summary sales'!$A$7:$CB$7,0))</f>
        <v>6624.4900000002235</v>
      </c>
      <c r="AP9" s="385">
        <f t="shared" ref="AP9:AP12" si="133">AO9-AN9</f>
        <v>1124.4900000002235</v>
      </c>
      <c r="AQ9" s="543">
        <f t="shared" ref="AQ9:AQ15" si="134">AO9/AN9</f>
        <v>1.2044527272727679</v>
      </c>
      <c r="AR9" s="385">
        <f>INDEX('SO Agustus 2026 Rev.3'!$B$6:$BK$52,MATCH(B9,'SO Agustus 2026 Rev.3'!$B$6:$B$52,0),MATCH($AR$3,'SO Agustus 2026 Rev.3'!$B$5:$XK$5,0))</f>
        <v>5000</v>
      </c>
      <c r="AS9" s="385">
        <f ca="1">INDEX('Summary sales'!$A$6:$CB$50,MATCH($B9,'Summary sales'!$A$6:$A$50,0),MATCH($AR$3,'Summary sales'!$A$7:$CB$7,0))</f>
        <v>4650.7700000004843</v>
      </c>
      <c r="AT9" s="385">
        <f t="shared" ref="AT9:AT12" ca="1" si="135">AS9-AR9</f>
        <v>-349.22999999951571</v>
      </c>
      <c r="AU9" s="543">
        <f t="shared" ref="AU9:AU15" ca="1" si="136">AS9/AR9</f>
        <v>0.93015400000009685</v>
      </c>
      <c r="AV9" s="385">
        <f>INDEX('SO Agustus 2026 Rev.3'!$B$6:$BK$52,MATCH(B9,'SO Agustus 2026 Rev.3'!$B$6:$B$52,0),MATCH($AV$3,'SO Agustus 2026 Rev.3'!$B$5:$XK$5,0))</f>
        <v>2500</v>
      </c>
      <c r="AW9" s="385">
        <f>INDEX('Summary sales'!$A$6:$CB$50,MATCH($B9,'Summary sales'!$A$6:$A$50,0),MATCH($AV$3,'Summary sales'!$A$7:$CB$7,0))</f>
        <v>3039.4599999999627</v>
      </c>
      <c r="AX9" s="385">
        <f t="shared" ref="AX9:AX12" si="137">AW9-AV9</f>
        <v>539.45999999996275</v>
      </c>
      <c r="AY9" s="543">
        <f t="shared" ref="AY9:AY15" si="138">AW9/AV9</f>
        <v>1.2157839999999851</v>
      </c>
      <c r="AZ9" s="385">
        <f>INDEX('SO Agustus 2026 Rev.3'!$B$6:$BK$52,MATCH(B9,'SO Agustus 2026 Rev.3'!$B$6:$B$52,0),MATCH($AZ$3,'SO Agustus 2026 Rev.3'!$B$5:$XK$5,0))</f>
        <v>500</v>
      </c>
      <c r="BA9" s="385">
        <f>INDEX('Summary sales'!$A$6:$CB$50,MATCH($B9,'Summary sales'!$A$6:$A$50,0),MATCH($AZ$3,'Summary sales'!$A$7:$CB$7,0))</f>
        <v>942.17000000001281</v>
      </c>
      <c r="BB9" s="385">
        <f t="shared" ref="BB9:BB12" si="139">BA9-AZ9</f>
        <v>442.17000000001281</v>
      </c>
      <c r="BC9" s="543">
        <f t="shared" ref="BC9:BC15" si="140">BA9/AZ9</f>
        <v>1.8843400000000257</v>
      </c>
      <c r="BD9" s="385">
        <f>INDEX('SO Agustus 2026 Rev.3'!$B$6:$BK$52,MATCH(B9,'SO Agustus 2026 Rev.3'!$B$6:$B$52,0),MATCH($BD$3,'SO Agustus 2026 Rev.3'!$B$5:$XK$5,0))</f>
        <v>10300</v>
      </c>
      <c r="BE9" s="385">
        <f>INDEX('Summary sales'!$A$6:$CB$50,MATCH($B9,'Summary sales'!$A$6:$A$50,0),MATCH($BD$3,'Summary sales'!$A$7:$CB$7,0))</f>
        <v>10992.919999999925</v>
      </c>
      <c r="BF9" s="385">
        <f t="shared" ref="BF9:BF12" si="141">BE9-BD9</f>
        <v>692.91999999992549</v>
      </c>
      <c r="BG9" s="543">
        <f t="shared" ref="BG9:BG15" si="142">BE9/BD9</f>
        <v>1.0672737864077597</v>
      </c>
      <c r="BH9" s="385">
        <f>INDEX('SO Agustus 2026 Rev.3'!$B$6:$BK$52,MATCH(B9,'SO Agustus 2026 Rev.3'!$B$6:$B$52,0),MATCH($BH$3,'SO Agustus 2026 Rev.3'!$B$5:$XK$5,0))</f>
        <v>9000.0570967741915</v>
      </c>
      <c r="BI9" s="385">
        <f>INDEX('Summary sales'!$A$6:$CB$50,MATCH($B9,'Summary sales'!$A$6:$A$50,0),MATCH($BH$3,'Summary sales'!$A$7:$CB$7,0))</f>
        <v>9198.070000000298</v>
      </c>
      <c r="BJ9" s="385">
        <f t="shared" ref="BJ9:BJ12" si="143">BI9-BH9</f>
        <v>198.01290322610657</v>
      </c>
      <c r="BK9" s="543">
        <f t="shared" ref="BK9:BK15" si="144">BI9/BH9</f>
        <v>1.0220012941136871</v>
      </c>
      <c r="BL9" s="385">
        <f>INDEX('SO Agustus 2026 Rev.3'!$B$6:$BK$52,MATCH(B9,'SO Agustus 2026 Rev.3'!$B$6:$B$52,0),MATCH($BL$3,'SO Agustus 2026 Rev.3'!$B$5:$XK$5,0))</f>
        <v>1000</v>
      </c>
      <c r="BM9" s="385">
        <f>INDEX('Summary sales'!$A$6:$CB$50,MATCH($B9,'Summary sales'!$A$6:$A$50,0),MATCH($BL$3,'Summary sales'!$A$7:$CB$7,0))</f>
        <v>1533.7930000000633</v>
      </c>
      <c r="BN9" s="385">
        <f t="shared" ref="BN9:BN12" si="145">BM9-BL9</f>
        <v>533.79300000006333</v>
      </c>
      <c r="BO9" s="543">
        <f t="shared" ref="BO9:BO15" si="146">BM9/BL9</f>
        <v>1.5337930000000632</v>
      </c>
      <c r="BP9" s="385">
        <f>INDEX('SO Agustus 2026 Rev.3'!$B$6:$BK$52,MATCH(B9,'SO Agustus 2026 Rev.3'!$B$6:$B$52,0),MATCH($BP$3,'SO Agustus 2026 Rev.3'!$B$5:$XK$5,0))</f>
        <v>5500</v>
      </c>
      <c r="BQ9" s="385">
        <f ca="1">INDEX('Summary sales'!$A$6:$CB$50,MATCH($B9,'Summary sales'!$A$6:$A$50,0),MATCH($BP$3,'Summary sales'!$A$7:$CB$7,0))</f>
        <v>2816.9</v>
      </c>
      <c r="BR9" s="385">
        <f t="shared" ref="BR9:BR12" ca="1" si="147">BQ9-BP9</f>
        <v>-2683.1</v>
      </c>
      <c r="BS9" s="543">
        <f t="shared" ref="BS9:BS15" ca="1" si="148">BQ9/BP9</f>
        <v>0.51216363636363638</v>
      </c>
      <c r="BT9" s="385">
        <f>INDEX('SO Agustus 2026 Rev.3'!$B$6:$BK$52,MATCH(B9,'SO Agustus 2026 Rev.3'!$B$6:$B$52,0),MATCH($BT$3,'SO Agustus 2026 Rev.3'!$B$5:$XK$5,0))</f>
        <v>0</v>
      </c>
      <c r="BU9" s="385">
        <f>INDEX('Summary sales'!$A$6:$CB$50,MATCH($B9,'Summary sales'!$A$6:$A$50,0),MATCH($BT$3,'Summary sales'!$A$7:$CB$7,0))</f>
        <v>0</v>
      </c>
      <c r="BV9" s="385">
        <f t="shared" ref="BV9:BV12" si="149">BU9-BT9</f>
        <v>0</v>
      </c>
      <c r="BW9" s="543" t="e">
        <f t="shared" ref="BW9:BW15" si="150">BU9/BT9</f>
        <v>#DIV/0!</v>
      </c>
      <c r="BX9" s="385">
        <f>INDEX('SO Agustus 2026 Rev.3'!$B$6:$BK$52,MATCH(B9,'SO Agustus 2026 Rev.3'!$B$6:$B$52,0),MATCH($BX$3,'SO Agustus 2026 Rev.3'!$B$5:$XK$5,0))</f>
        <v>89.451612903225808</v>
      </c>
      <c r="BY9" s="385">
        <f>INDEX('Summary sales'!$A$6:$CB$50,MATCH($B9,'Summary sales'!$A$6:$A$50,0),MATCH($BX$3,'Summary sales'!$A$7:$CB$7,0))</f>
        <v>70.360000000000582</v>
      </c>
      <c r="BZ9" s="385">
        <f t="shared" ref="BZ9:BZ12" si="151">BY9-BX9</f>
        <v>-19.091612903225226</v>
      </c>
      <c r="CA9" s="543">
        <f t="shared" ref="CA9:CA15" si="152">BY9/BX9</f>
        <v>0.78657050126217742</v>
      </c>
      <c r="CB9" s="385">
        <f>INDEX('SO Agustus 2026 Rev.3'!$B$6:$BK$52,MATCH(B9,'SO Agustus 2026 Rev.3'!$B$6:$B$52,0),MATCH($CB$3,'SO Agustus 2026 Rev.3'!$B$5:$XK$5,0))</f>
        <v>3500</v>
      </c>
      <c r="CC9" s="385">
        <f>INDEX('Summary sales'!$A$6:$CB$50,MATCH($B9,'Summary sales'!$A$6:$A$50,0),MATCH($CB$3,'Summary sales'!$A$7:$CB$7,0))</f>
        <v>3530.8999999999069</v>
      </c>
      <c r="CD9" s="385">
        <f t="shared" ref="CD9:CD12" si="153">CC9-CB9</f>
        <v>30.899999999906868</v>
      </c>
      <c r="CE9" s="543">
        <f t="shared" ref="CE9:CE15" si="154">CC9/CB9</f>
        <v>1.0088285714285448</v>
      </c>
      <c r="CF9" s="385">
        <f>INDEX('SO Agustus 2026 Rev.3'!$B$6:$BK$52,MATCH(B9,'SO Agustus 2026 Rev.3'!$B$6:$B$52,0),MATCH($CF$3,'SO Agustus 2026 Rev.3'!$B$5:$XK$5,0))</f>
        <v>1300</v>
      </c>
      <c r="CG9" s="385">
        <f>INDEX('Summary sales'!$A$6:$CB$50,MATCH($B9,'Summary sales'!$A$6:$A$50,0),MATCH($CF$3,'Summary sales'!$A$7:$CB$7,0))</f>
        <v>887.17000000004191</v>
      </c>
      <c r="CH9" s="385">
        <f t="shared" ref="CH9:CH12" si="155">CG9-CF9</f>
        <v>-412.82999999995809</v>
      </c>
      <c r="CI9" s="543">
        <f t="shared" ref="CI9:CI15" si="156">CG9/CF9</f>
        <v>0.68243846153849375</v>
      </c>
      <c r="CJ9" s="385">
        <f>INDEX('SO Agustus 2026 Rev.3'!$B$6:$BK$52,MATCH(B9,'SO Agustus 2026 Rev.3'!$B$6:$B$52,0),MATCH($CJ$3,'SO Agustus 2026 Rev.3'!$B$5:$XK$5,0))</f>
        <v>3000</v>
      </c>
      <c r="CK9" s="385">
        <f>INDEX('Summary sales'!$A$6:$CB$50,MATCH($B9,'Summary sales'!$A$6:$A$50,0),MATCH($CJ$3,'Summary sales'!$A$7:$CB$7,0))</f>
        <v>5803.5</v>
      </c>
      <c r="CL9" s="385">
        <f t="shared" ref="CL9:CL12" si="157">CK9-CJ9</f>
        <v>2803.5</v>
      </c>
      <c r="CM9" s="543">
        <f t="shared" ref="CM9:CM15" si="158">CK9/CJ9</f>
        <v>1.9345000000000001</v>
      </c>
      <c r="CN9" s="385">
        <f>INDEX('SO Agustus 2026 Rev.3'!$B$6:$BK$52,MATCH(B9,'SO Agustus 2026 Rev.3'!$B$6:$B$52,0),MATCH($CN$3,'SO Agustus 2026 Rev.3'!$B$5:$XK$5,0))</f>
        <v>6500</v>
      </c>
      <c r="CO9" s="385">
        <f>INDEX('Summary sales'!$A$6:$CB$50,MATCH($B9,'Summary sales'!$A$6:$A$50,0),MATCH($CN$3,'Summary sales'!$A$7:$CB$7,0))</f>
        <v>5015.6599999999162</v>
      </c>
      <c r="CP9" s="385">
        <f t="shared" ref="CP9:CP12" si="159">CO9-CN9</f>
        <v>-1484.3400000000838</v>
      </c>
      <c r="CQ9" s="543">
        <f t="shared" ref="CQ9:CQ15" si="160">CO9/CN9</f>
        <v>0.77163999999998711</v>
      </c>
      <c r="CR9" s="385">
        <f>INDEX('SO Agustus 2026 Rev.3'!$B$6:$BK$52,MATCH(B9,'SO Agustus 2026 Rev.3'!$B$6:$B$52,0),MATCH($CR$3,'SO Agustus 2026 Rev.3'!$B$5:$XK$5,0))</f>
        <v>15000</v>
      </c>
      <c r="CS9" s="385">
        <f>INDEX('Summary sales'!$A$6:$CB$50,MATCH($B9,'Summary sales'!$A$6:$A$50,0),MATCH($CR$3,'Summary sales'!$A$7:$CB$7,0))</f>
        <v>4712.1999999997206</v>
      </c>
      <c r="CT9" s="385">
        <f t="shared" ref="CT9:CT12" si="161">CS9-CR9</f>
        <v>-10287.800000000279</v>
      </c>
      <c r="CU9" s="543">
        <f t="shared" ref="CU9:CU15" si="162">CS9/CR9</f>
        <v>0.31414666666664803</v>
      </c>
      <c r="CV9" s="385">
        <f>INDEX('SO Agustus 2026 Rev.3'!$B$6:$BK$52,MATCH(B9,'SO Agustus 2026 Rev.3'!$B$6:$B$52,0),MATCH($CV$3,'SO Agustus 2026 Rev.3'!$B$5:$XK$5,0))</f>
        <v>16000</v>
      </c>
      <c r="CW9" s="385">
        <f>INDEX('Summary sales'!$A$6:$CB$50,MATCH($B9,'Summary sales'!$A$6:$A$50,0),MATCH($CV$3,'Summary sales'!$A$7:$CB$7,0))</f>
        <v>14750.858999997377</v>
      </c>
      <c r="CX9" s="385">
        <f t="shared" ref="CX9:CX12" si="163">CW9-CV9</f>
        <v>-1249.1410000026226</v>
      </c>
      <c r="CY9" s="543">
        <f t="shared" ref="CY9:CY15" si="164">CW9/CV9</f>
        <v>0.92192868749983614</v>
      </c>
      <c r="CZ9" s="385">
        <f>INDEX('SO Agustus 2026 Rev.3'!$B$6:$BK$52,MATCH(B9,'SO Agustus 2026 Rev.3'!$B$6:$B$52,0),MATCH($CZ$3,'SO Agustus 2026 Rev.3'!$B$5:$XK$5,0))</f>
        <v>2000</v>
      </c>
      <c r="DA9" s="385">
        <f>INDEX('Summary sales'!$A$6:$CB$50,MATCH($B9,'Summary sales'!$A$6:$A$50,0),MATCH($CZ$3,'Summary sales'!$A$7:$CB$7,0))</f>
        <v>880.47999999951571</v>
      </c>
      <c r="DB9" s="385">
        <f t="shared" ref="DB9:DB12" si="165">DA9-CZ9</f>
        <v>-1119.5200000004843</v>
      </c>
      <c r="DC9" s="543">
        <f t="shared" ref="DC9:DC15" si="166">DA9/CZ9</f>
        <v>0.44023999999975788</v>
      </c>
      <c r="DD9" s="385">
        <f>INDEX('SO Agustus 2026 Rev.3'!$B$6:$BK$52,MATCH(B9,'SO Agustus 2026 Rev.3'!$B$6:$B$52,0),MATCH($DD$3,'SO Agustus 2026 Rev.3'!$B$5:$XK$5,0))</f>
        <v>800</v>
      </c>
      <c r="DE9" s="385">
        <f>INDEX('Summary sales'!$A$6:$CB$50,MATCH($B9,'Summary sales'!$A$6:$A$50,0),MATCH($DD$3,'Summary sales'!$A$7:$CB$7,0))</f>
        <v>681.56000000005588</v>
      </c>
      <c r="DF9" s="385">
        <f t="shared" ref="DF9:DF12" si="167">DE9-DD9</f>
        <v>-118.43999999994412</v>
      </c>
      <c r="DG9" s="543">
        <f t="shared" ref="DG9:DG15" si="168">DE9/DD9</f>
        <v>0.85195000000006982</v>
      </c>
      <c r="DH9" s="385">
        <f>INDEX('SO Agustus 2026 Rev.3'!$B$6:$BK$52,MATCH(B9,'SO Agustus 2026 Rev.3'!$B$6:$B$52,0),MATCH($DH$3,'SO Agustus 2026 Rev.3'!$B$5:$XK$5,0))</f>
        <v>7200</v>
      </c>
      <c r="DI9" s="385">
        <f>INDEX('Summary sales'!$A$6:$CB$50,MATCH($B9,'Summary sales'!$A$6:$A$50,0),MATCH($DH$3,'Summary sales'!$A$7:$CB$7,0))</f>
        <v>8693.7299999985844</v>
      </c>
      <c r="DJ9" s="385">
        <f t="shared" ref="DJ9:DJ12" si="169">DI9-DH9</f>
        <v>1493.7299999985844</v>
      </c>
      <c r="DK9" s="543">
        <f t="shared" ref="DK9:DK15" si="170">DI9/DH9</f>
        <v>1.2074624999998034</v>
      </c>
      <c r="DL9" s="385">
        <f>INDEX('SO Agustus 2026 Rev.3'!$B$6:$BK$52,MATCH(B9,'SO Agustus 2026 Rev.3'!$B$6:$B$52,0),MATCH($DL$3,'SO Agustus 2026 Rev.3'!$B$5:$XK$5,0))</f>
        <v>2500</v>
      </c>
      <c r="DM9" s="385">
        <f>INDEX('Summary sales'!$A$6:$CB$50,MATCH($B9,'Summary sales'!$A$6:$A$50,0),MATCH($DL$3,'Summary sales'!$A$7:$CB$7,0))</f>
        <v>2050.6600000000326</v>
      </c>
      <c r="DN9" s="385">
        <f t="shared" ref="DN9:DN12" si="171">DM9-DL9</f>
        <v>-449.3399999999674</v>
      </c>
      <c r="DO9" s="543">
        <f t="shared" ref="DO9:DO15" si="172">DM9/DL9</f>
        <v>0.82026400000001309</v>
      </c>
      <c r="DP9" s="385">
        <f>INDEX('SO Agustus 2026 Rev.3'!$B$6:$BK$52,MATCH(B9,'SO Agustus 2026 Rev.3'!$B$6:$B$52,0),MATCH($DP$3,'SO Agustus 2026 Rev.3'!$B$5:$XK$5,0))</f>
        <v>2000</v>
      </c>
      <c r="DQ9" s="385">
        <f>INDEX('Summary sales'!$A$6:$CB$50,MATCH($B9,'Summary sales'!$A$6:$A$50,0),MATCH($DP$3,'Summary sales'!$A$7:$CB$7,0))</f>
        <v>1935.5</v>
      </c>
      <c r="DR9" s="385">
        <f t="shared" ref="DR9:DR12" si="173">DQ9-DP9</f>
        <v>-64.5</v>
      </c>
      <c r="DS9" s="543">
        <f t="shared" ref="DS9:DS15" si="174">DQ9/DP9</f>
        <v>0.96775</v>
      </c>
      <c r="DT9" s="385">
        <f>INDEX('SO Agustus 2026 Rev.3'!$B$6:$BK$52,MATCH(B9,'SO Agustus 2026 Rev.3'!$B$6:$B$52,0),MATCH($DT$3,'SO Agustus 2026 Rev.3'!$B$5:$XK$5,0))</f>
        <v>1000</v>
      </c>
      <c r="DU9" s="385">
        <f>INDEX('Summary sales'!$A$6:$CB$50,MATCH($B9,'Summary sales'!$A$6:$A$50,0),MATCH($DT$3,'Summary sales'!$A$7:$CB$7,0))</f>
        <v>462.3399999999674</v>
      </c>
      <c r="DV9" s="385">
        <f t="shared" ref="DV9:DV12" si="175">DU9-DT9</f>
        <v>-537.6600000000326</v>
      </c>
      <c r="DW9" s="543">
        <f t="shared" ref="DW9:DW15" si="176">DU9/DT9</f>
        <v>0.46233999999996739</v>
      </c>
      <c r="DX9" s="385">
        <f>INDEX('SO Agustus 2026 Rev.3'!$B$6:$BK$52,MATCH(B9,'SO Agustus 2026 Rev.3'!$B$6:$B$52,0),MATCH($DX$3,'SO Agustus 2026 Rev.3'!$B$5:$XK$5,0))</f>
        <v>11000</v>
      </c>
      <c r="DY9" s="385">
        <f>INDEX('Summary sales'!$A$6:$CB$50,MATCH($B9,'Summary sales'!$A$6:$A$50,0),MATCH($DX$3,'Summary sales'!$A$7:$CB$7,0))</f>
        <v>10329.840000000782</v>
      </c>
      <c r="DZ9" s="385">
        <f t="shared" ref="DZ9:DZ12" si="177">DY9-DX9</f>
        <v>-670.15999999921769</v>
      </c>
      <c r="EA9" s="543">
        <f t="shared" ref="EA9:EA15" si="178">DY9/DX9</f>
        <v>0.93907636363643476</v>
      </c>
      <c r="EB9" s="385">
        <f>INDEX('SO Agustus 2026 Rev.3'!$B$6:$BK$52,MATCH(B9,'SO Agustus 2026 Rev.3'!$B$6:$B$52,0),MATCH($EB$3,'SO Agustus 2026 Rev.3'!$B$5:$XK$5,0))</f>
        <v>2000</v>
      </c>
      <c r="EC9" s="385">
        <f>INDEX('Summary sales'!$A$6:$CB$50,MATCH($B9,'Summary sales'!$A$6:$A$50,0),MATCH($EB$3,'Summary sales'!$A$7:$CB$7,0))</f>
        <v>1525.2399999999907</v>
      </c>
      <c r="ED9" s="385">
        <f t="shared" ref="ED9:ED12" si="179">EC9-EB9</f>
        <v>-474.76000000000931</v>
      </c>
      <c r="EE9" s="543">
        <f t="shared" ref="EE9:EE15" si="180">EC9/EB9</f>
        <v>0.7626199999999953</v>
      </c>
      <c r="EF9" s="385">
        <f>INDEX('SO Agustus 2026 Rev.3'!$B$6:$BK$52,MATCH(B9,'SO Agustus 2026 Rev.3'!$B$6:$B$52,0),MATCH($EF$3,'SO Agustus 2026 Rev.3'!$B$5:$XK$5,0))</f>
        <v>4000</v>
      </c>
      <c r="EG9" s="385">
        <f>INDEX('Summary sales'!$A$6:$CB$50,MATCH($B9,'Summary sales'!$A$6:$A$50,0),MATCH($EF$3,'Summary sales'!$A$7:$CB$7,0))</f>
        <v>5964.0600000005215</v>
      </c>
      <c r="EH9" s="385">
        <f t="shared" ref="EH9:EH12" si="181">EG9-EF9</f>
        <v>1964.0600000005215</v>
      </c>
      <c r="EI9" s="543">
        <f t="shared" ref="EI9:EI15" si="182">EG9/EF9</f>
        <v>1.4910150000001303</v>
      </c>
      <c r="EJ9" s="385">
        <f>INDEX('SO Agustus 2026 Rev.3'!$B$6:$BK$52,MATCH(B9,'SO Agustus 2026 Rev.3'!$B$6:$B$52,0),MATCH($EJ$3,'SO Agustus 2026 Rev.3'!$B$5:$XK$5,0))</f>
        <v>7000</v>
      </c>
      <c r="EK9" s="385">
        <f>INDEX('Summary sales'!$A$6:$CB$50,MATCH(B9,'Summary sales'!$A$6:$A$50,0),MATCH($EJ$3,'Summary sales'!$A$7:$CB$7,0))</f>
        <v>6153.1899999999441</v>
      </c>
      <c r="EL9" s="385">
        <f t="shared" ref="EL9:EL12" si="183">EK9-EJ9</f>
        <v>-846.81000000005588</v>
      </c>
      <c r="EM9" s="543">
        <f t="shared" ref="EM9:EM15" si="184">EK9/EJ9</f>
        <v>0.8790271428571349</v>
      </c>
      <c r="EN9" s="385">
        <f>INDEX('SO Agustus 2026 Rev.3'!$B$6:$BK$52,MATCH(B9,'SO Agustus 2026 Rev.3'!$B$6:$B$52,0),MATCH($EN$3,'SO Agustus 2026 Rev.3'!$B$5:$XK$5,0))</f>
        <v>5000</v>
      </c>
      <c r="EO9" s="385">
        <f>INDEX('Summary sales'!$A$6:$CB$50,MATCH($B9,'Summary sales'!$A$6:$A$50,0),MATCH($EN$3,'Summary sales'!$A$7:$CB$7,0))</f>
        <v>7316.25</v>
      </c>
      <c r="EP9" s="385">
        <f t="shared" ref="EP9:EP12" si="185">EO9-EN9</f>
        <v>2316.25</v>
      </c>
      <c r="EQ9" s="543">
        <f t="shared" ref="EQ9:EQ15" si="186">EO9/EN9</f>
        <v>1.4632499999999999</v>
      </c>
      <c r="ER9" s="385">
        <f>INDEX('SO Agustus 2026 Rev.3'!$B$6:$BK$52,MATCH(B9,'SO Agustus 2026 Rev.3'!$B$6:$B$52,0),MATCH($ER$3,'SO Agustus 2026 Rev.3'!$B$5:$XK$5,0))</f>
        <v>19000</v>
      </c>
      <c r="ES9" s="385">
        <f>INDEX('Summary sales'!$A$6:$CB$50,MATCH($B9,'Summary sales'!$A$6:$A$50,0),MATCH($ER$3,'Summary sales'!$A$7:$CB$7,0))</f>
        <v>12429.679999999702</v>
      </c>
      <c r="ET9" s="385">
        <f t="shared" ref="ET9:ET12" si="187">ES9-ER9</f>
        <v>-6570.320000000298</v>
      </c>
      <c r="EU9" s="543">
        <f t="shared" ref="EU9:EU15" si="188">ES9/ER9</f>
        <v>0.65419368421051061</v>
      </c>
      <c r="EV9" s="385">
        <f>INDEX('SO Agustus 2026 Rev.3'!$B$6:$BK$52,MATCH(B9,'SO Agustus 2026 Rev.3'!$B$6:$B$52,0),MATCH($EV$3,'SO Agustus 2026 Rev.3'!$B$5:$XK$5,0))</f>
        <v>8000</v>
      </c>
      <c r="EW9" s="385">
        <f>INDEX('Summary sales'!$A$6:$CB$50,MATCH(B9,'Summary sales'!$A$6:$A$50,0),MATCH($EV$3,'Summary sales'!$A$7:$CB$7,0))</f>
        <v>6318.5299999997951</v>
      </c>
      <c r="EX9" s="385">
        <f t="shared" ref="EX9:EX12" si="189">EW9-EV9</f>
        <v>-1681.4700000002049</v>
      </c>
      <c r="EY9" s="543">
        <f t="shared" ref="EY9:EY15" si="190">EW9/EV9</f>
        <v>0.78981624999997435</v>
      </c>
      <c r="EZ9" s="385">
        <f>INDEX('SO Agustus 2026 Rev.3'!$B$6:$BK$52,MATCH(B9,'SO Agustus 2026 Rev.3'!$B$6:$B$52,0),MATCH($EZ$3,'SO Agustus 2026 Rev.3'!$B$5:$XK$5,0))</f>
        <v>3500</v>
      </c>
      <c r="FA9" s="385">
        <f>INDEX('Summary sales'!$A$6:$CB$50,MATCH(B9,'Summary sales'!$A$6:$A$50,0),MATCH($EZ$3,'Summary sales'!$A$7:$CB$7,0))</f>
        <v>2978.8999999994412</v>
      </c>
      <c r="FB9" s="385">
        <f t="shared" ref="FB9:FB12" si="191">FA9-EZ9</f>
        <v>-521.10000000055879</v>
      </c>
      <c r="FC9" s="543">
        <f t="shared" ref="FC9:FC15" si="192">FA9/EZ9</f>
        <v>0.85111428571412606</v>
      </c>
      <c r="FD9" s="385">
        <f>INDEX('SO Agustus 2026 Rev.3'!$B$6:$BK$52,MATCH(B9,'SO Agustus 2026 Rev.3'!$B$6:$B$52,0),MATCH($FD$3,'SO Agustus 2026 Rev.3'!$B$5:$XK$5,0))</f>
        <v>500</v>
      </c>
      <c r="FE9" s="385">
        <f>INDEX('Summary sales'!$A$6:$CB$50,MATCH(B9,'Summary sales'!$A$6:$A$50,0),MATCH($FD$3,'Summary sales'!$A$7:$CB$7,0))</f>
        <v>0</v>
      </c>
      <c r="FF9" s="385">
        <f t="shared" ref="FF9:FF12" si="193">FE9-FD9</f>
        <v>-500</v>
      </c>
      <c r="FG9" s="543">
        <f t="shared" ref="FG9:FG15" si="194">FE9/FD9</f>
        <v>0</v>
      </c>
      <c r="FH9" s="385">
        <f>INDEX('SO Agustus 2026 Rev.3'!$B$6:$BK$52,MATCH(B9,'SO Agustus 2026 Rev.3'!$B$6:$B$52,0),MATCH($FH$3,'SO Agustus 2026 Rev.3'!$B$5:$XK$5,0))</f>
        <v>0</v>
      </c>
      <c r="FI9" s="385">
        <f>INDEX('Summary sales'!$A$6:$CB$50,MATCH(B9,'Summary sales'!$A$6:$A$50,0),MATCH($FH$3,'Summary sales'!$A$7:$CB$7,0))</f>
        <v>0</v>
      </c>
      <c r="FJ9" s="385">
        <f t="shared" ref="FJ9:FJ12" si="195">FI9-FH9</f>
        <v>0</v>
      </c>
      <c r="FK9" s="543" t="e">
        <f t="shared" ref="FK9:FK12" si="196">FI9/FH9</f>
        <v>#DIV/0!</v>
      </c>
      <c r="FL9" s="385">
        <f>INDEX('SO Agustus 2026 Rev.3'!$B$6:$BK$52,MATCH(B9,'SO Agustus 2026 Rev.3'!$B$6:$B$52,0),MATCH($FL$3,'SO Agustus 2026 Rev.3'!$B$5:$XK$5,0))</f>
        <v>700</v>
      </c>
      <c r="FM9" s="385">
        <f>INDEX('Summary sales'!$A$6:$CB$50,MATCH(B9,'Summary sales'!$A$6:$A$50,0),MATCH($FL$3,'Summary sales'!$A$7:$CB$7,0))</f>
        <v>424.27000000001863</v>
      </c>
      <c r="FN9" s="385">
        <f t="shared" ref="FN9:FN12" si="197">FM9-FL9</f>
        <v>-275.72999999998137</v>
      </c>
      <c r="FO9" s="543">
        <f t="shared" ref="FO9:FO15" si="198">FM9/FL9</f>
        <v>0.60610000000002662</v>
      </c>
      <c r="FP9" s="385">
        <f>INDEX('SO Agustus 2026 Rev.3'!$B$6:$BK$52,MATCH(B9,'SO Agustus 2026 Rev.3'!$B$6:$B$52,0),MATCH($FP$3,'SO Agustus 2026 Rev.3'!$B$5:$XK$5,0))</f>
        <v>6500</v>
      </c>
      <c r="FQ9" s="385">
        <f>INDEX('Summary sales'!$A$6:$CB$50,MATCH(B9,'Summary sales'!$A$6:$A$50,0),MATCH($FP$3,'Summary sales'!$A$7:$CB$7,0))</f>
        <v>5707.0800000000163</v>
      </c>
      <c r="FR9" s="385">
        <f t="shared" ref="FR9:FR12" si="199">FQ9-FP9</f>
        <v>-792.9199999999837</v>
      </c>
      <c r="FS9" s="543">
        <f t="shared" ref="FS9:FS15" si="200">FQ9/FP9</f>
        <v>0.8780123076923102</v>
      </c>
      <c r="FT9" s="385">
        <f>INDEX('SO Agustus 2026 Rev.3'!$B$6:$BK$52,MATCH(B9,'SO Agustus 2026 Rev.3'!$B$6:$B$52,0),MATCH($FT$3,'SO Agustus 2026 Rev.3'!$B$5:$XK$5,0))</f>
        <v>3500</v>
      </c>
      <c r="FU9" s="385">
        <f>INDEX('Summary sales'!$A$6:$CB$50,MATCH(B9,'Summary sales'!$A$6:$A$50,0),MATCH($FT$3,'Summary sales'!$A$7:$CB$7,0))</f>
        <v>4108.3599999998696</v>
      </c>
      <c r="FV9" s="385">
        <f t="shared" ref="FV9:FV12" si="201">FU9-FT9</f>
        <v>608.35999999986961</v>
      </c>
      <c r="FW9" s="543">
        <f t="shared" ref="FW9:FW15" si="202">FU9/FT9</f>
        <v>1.1738171428571056</v>
      </c>
      <c r="FX9" s="385">
        <f>INDEX('SO Agustus 2026 Rev.3'!$B$6:$BK$52,MATCH(B9,'SO Agustus 2026 Rev.3'!$B$6:$B$52,0),MATCH($FX$3,'SO Agustus 2026 Rev.3'!$B$5:$XK$5,0))</f>
        <v>2000</v>
      </c>
      <c r="FY9" s="385">
        <f>INDEX('Summary sales'!$A$6:$CB$50,MATCH(B9,'Summary sales'!$A$6:$A$50,0),MATCH($FX$3,'Summary sales'!$A$7:$CB$7,0))</f>
        <v>1893.8600000001024</v>
      </c>
      <c r="FZ9" s="385">
        <f t="shared" ref="FZ9:FZ12" si="203">FY9-FX9</f>
        <v>-106.13999999989755</v>
      </c>
      <c r="GA9" s="543">
        <f t="shared" ref="GA9:GA15" si="204">FY9/FX9</f>
        <v>0.94693000000005123</v>
      </c>
      <c r="GB9" s="385">
        <f>INDEX('SO Agustus 2026 Rev.3'!$B$6:$BK$52,MATCH(B9,'SO Agustus 2026 Rev.3'!$B$6:$B$52,0),MATCH($GB$3,'SO Agustus 2026 Rev.3'!$B$5:$XK$5,0))</f>
        <v>369.61070967741654</v>
      </c>
      <c r="GC9" s="385">
        <f>INDEX('Summary sales'!$A$6:$CB$50,MATCH(B9,'Summary sales'!$A$6:$A$50,0),MATCH($GB$3,'Summary sales'!$A$7:$CB$7,0))</f>
        <v>0</v>
      </c>
      <c r="GD9" s="385">
        <f t="shared" ref="GD9:GD12" si="205">GC9-GB9</f>
        <v>-369.61070967741654</v>
      </c>
      <c r="GE9" s="543">
        <f t="shared" ref="GE9:GE15" si="206">GC9/GB9</f>
        <v>0</v>
      </c>
      <c r="GF9" s="385">
        <f>INDEX('SO Agustus 2026 Rev.3'!$B$6:$BK$52,MATCH(B9,'SO Agustus 2026 Rev.3'!$B$6:$B$52,0),MATCH($GF$3,'SO Agustus 2026 Rev.3'!$B$5:$XK$5,0))</f>
        <v>13500</v>
      </c>
      <c r="GG9" s="385">
        <f>INDEX('Summary sales'!$A$6:$CB$50,MATCH(B9,'Summary sales'!$A$6:$A$50,0),MATCH($GF$3,'Summary sales'!$A$7:$CB$7,0))</f>
        <v>8852.3809999999994</v>
      </c>
      <c r="GH9" s="385">
        <f t="shared" ref="GH9:GH12" si="207">GG9-GF9</f>
        <v>-4647.6190000000006</v>
      </c>
      <c r="GI9" s="543">
        <f t="shared" ref="GI9:GI15" si="208">GG9/GF9</f>
        <v>0.65573192592592588</v>
      </c>
      <c r="GJ9" s="385">
        <f>INDEX('SO Agustus 2026 Rev.3'!$B$6:$BK$52,MATCH(B9,'SO Agustus 2026 Rev.3'!$B$6:$B$52,0),MATCH($GJ$3,'SO Agustus 2026 Rev.3'!$B$5:$XK$5,0))</f>
        <v>1121.900322580635</v>
      </c>
      <c r="GK9" s="385">
        <f>INDEX('Summary sales'!$A$6:$CB$50,MATCH($B9,'Summary sales'!$A$6:$A$50,0),MATCH($GJ$3,'Summary sales'!$A$7:$CB$7,0))</f>
        <v>620.68999999994412</v>
      </c>
      <c r="GL9" s="385">
        <f t="shared" ref="GL9:GL12" si="209">GK9-GJ9</f>
        <v>-501.2103225806909</v>
      </c>
      <c r="GM9" s="543">
        <f t="shared" ref="GM9:GM15" si="210">GK9/GJ9</f>
        <v>0.55324879359354395</v>
      </c>
      <c r="GN9" s="385">
        <f>INDEX('SO Agustus 2026 Rev.3'!$B$6:$BK$52,MATCH(B9,'SO Agustus 2026 Rev.3'!$B$6:$B$52,0),MATCH($GN$3,'SO Agustus 2026 Rev.3'!$B$5:$XK$5,0))</f>
        <v>2499.7025806451697</v>
      </c>
      <c r="GO9" s="385">
        <f>INDEX('Summary sales'!$A$6:$CB$50,MATCH(B9,'Summary sales'!$A$6:$A$50,0),MATCH($GN$3,'Summary sales'!$A$7:$CB$7,0))</f>
        <v>2778.1300000000047</v>
      </c>
      <c r="GP9" s="385">
        <f t="shared" ref="GP9:GP12" si="211">GO9-GN9</f>
        <v>278.42741935483491</v>
      </c>
      <c r="GQ9" s="543">
        <f t="shared" ref="GQ9:GQ15" si="212">GO9/GN9</f>
        <v>1.11138421887094</v>
      </c>
      <c r="GR9" s="385">
        <f>INDEX('SO Agustus 2026 Rev.3'!$B$6:$BK$52,MATCH(B9,'SO Agustus 2026 Rev.3'!$B$6:$B$52,0),MATCH($GR$3,'SO Agustus 2026 Rev.3'!$B$5:$XK$5,0))</f>
        <v>3587.0967741935483</v>
      </c>
      <c r="GS9" s="385">
        <f>INDEX('Summary sales'!$A$6:$CB$50,MATCH(B9,'Summary sales'!$A$6:$A$50,0),MATCH($GR$3,'Summary sales'!$A$7:$CB$7,0))</f>
        <v>9026.7900000000009</v>
      </c>
      <c r="GT9" s="385">
        <f t="shared" ref="GT9:GT15" si="213">GS9-GR9</f>
        <v>5439.6932258064526</v>
      </c>
      <c r="GU9" s="543">
        <f t="shared" ref="GU9:GU15" si="214">GS9/GR9</f>
        <v>2.5164612410071947</v>
      </c>
      <c r="GV9" s="385">
        <f>INDEX('SO Agustus 2026 Rev.3'!$B$6:$BK$52,MATCH(B9,'SO Agustus 2026 Rev.3'!$B$6:$B$52,0),MATCH($GV$3,'SO Agustus 2026 Rev.3'!$B$5:$XK$5,0))</f>
        <v>2499.7025806451697</v>
      </c>
      <c r="GW9" s="385">
        <f>INDEX('Summary sales'!$A$6:$CB$50,MATCH(B9,'Summary sales'!$A$6:$A$50,0),MATCH($GV$3,'Summary sales'!$A$7:$CB$7,0))</f>
        <v>165.70999999996275</v>
      </c>
      <c r="GX9" s="385">
        <f t="shared" ref="GX9:GX12" si="215">GW9-GV9</f>
        <v>-2333.992580645207</v>
      </c>
      <c r="GY9" s="543">
        <f t="shared" ref="GY9:GY15" si="216">GW9/GV9</f>
        <v>6.6291886596041849E-2</v>
      </c>
      <c r="GZ9" s="385">
        <f>INDEX('SO Agustus 2026 Rev.3'!$B$6:$BK$52,MATCH(B9,'SO Agustus 2026 Rev.3'!$B$6:$B$52,0),MATCH($GZ$3,'SO Agustus 2026 Rev.3'!$B$5:$XK$5,0))</f>
        <v>0</v>
      </c>
      <c r="HA9" s="385">
        <f>INDEX('Summary sales'!$A$6:$CB$50,MATCH(B9,'Summary sales'!$A$6:$A$50,0),MATCH($GZ$3,'Summary sales'!$A$7:$CB$7,0))</f>
        <v>0</v>
      </c>
      <c r="HB9" s="385">
        <f t="shared" ref="HB9:HB12" si="217">HA9-GZ9</f>
        <v>0</v>
      </c>
      <c r="HC9" s="543" t="e">
        <f t="shared" ref="HC9:HC15" si="218">HA9/GZ9</f>
        <v>#DIV/0!</v>
      </c>
    </row>
    <row r="10" spans="1:226" ht="15" customHeight="1">
      <c r="A10" s="845"/>
      <c r="B10" s="466">
        <f>B9+1</f>
        <v>46238</v>
      </c>
      <c r="C10" s="466" t="str">
        <f t="shared" si="112"/>
        <v>Sel</v>
      </c>
      <c r="D10" s="385">
        <f t="shared" si="113"/>
        <v>206238.15393548383</v>
      </c>
      <c r="E10" s="385">
        <f t="shared" ca="1" si="114"/>
        <v>195241.97100000331</v>
      </c>
      <c r="F10" s="385">
        <f t="shared" ca="1" si="115"/>
        <v>-10996.182935480523</v>
      </c>
      <c r="G10" s="543">
        <f t="shared" ca="1" si="116"/>
        <v>0.94668211130846147</v>
      </c>
      <c r="H10" s="385">
        <f>INDEX('SO Agustus 2026 Rev.3'!$B$6:$BK$52,MATCH(B10,'SO Agustus 2026 Rev.3'!$B$6:$B$52,0),MATCH($H$3,'SO Agustus 2026 Rev.3'!$B$5:$XK$5,0))</f>
        <v>1199.5729032258068</v>
      </c>
      <c r="I10" s="385">
        <f>INDEX('Summary sales'!$A$6:$CB$50,MATCH($B10,'Summary sales'!$A$6:$A$50,0),MATCH($H$3,'Summary sales'!$A$7:$CB$7,0))</f>
        <v>906.66000000014901</v>
      </c>
      <c r="J10" s="385">
        <f t="shared" si="117"/>
        <v>-292.91290322565783</v>
      </c>
      <c r="K10" s="543">
        <f t="shared" si="118"/>
        <v>0.75581900654976686</v>
      </c>
      <c r="L10" s="385">
        <f>INDEX('SO Agustus 2026 Rev.3'!$B$6:$BK$52,MATCH(B10,'SO Agustus 2026 Rev.3'!$B$6:$B$52,0),MATCH($L$3,'SO Agustus 2026 Rev.3'!$B$5:$XK$5,0))</f>
        <v>2000</v>
      </c>
      <c r="M10" s="385">
        <f>INDEX('Summary sales'!$A$6:$CB$50,MATCH($B10,'Summary sales'!$A$6:$A$50,0),MATCH($L$3,'Summary sales'!$A$7:$CB$7,0))</f>
        <v>1209.089999999851</v>
      </c>
      <c r="N10" s="385">
        <f t="shared" si="119"/>
        <v>-790.91000000014901</v>
      </c>
      <c r="O10" s="543">
        <f t="shared" si="120"/>
        <v>0.6045449999999255</v>
      </c>
      <c r="P10" s="385">
        <f>INDEX('SO Agustus 2026 Rev.3'!$B$6:$BK$52,MATCH(B10,'SO Agustus 2026 Rev.3'!$B$6:$B$52,0),MATCH($P$3,'SO Agustus 2026 Rev.3'!$B$5:$XK$5,0))</f>
        <v>1200</v>
      </c>
      <c r="Q10" s="385">
        <f>INDEX('Summary sales'!$A$6:$CB$50,MATCH($B10,'Summary sales'!$A$6:$A$50,0),MATCH($P$3,'Summary sales'!$A$7:$CB$7,0))</f>
        <v>1371.5</v>
      </c>
      <c r="R10" s="385">
        <f t="shared" si="121"/>
        <v>171.5</v>
      </c>
      <c r="S10" s="543">
        <f t="shared" si="122"/>
        <v>1.1429166666666666</v>
      </c>
      <c r="T10" s="385">
        <f>INDEX('SO Agustus 2026 Rev.3'!$B$6:$BK$52,MATCH(B10,'SO Agustus 2026 Rev.3'!$B$6:$B$52,0),MATCH($T$3,'SO Agustus 2026 Rev.3'!$B$5:$XK$5,0))</f>
        <v>3300</v>
      </c>
      <c r="U10" s="385">
        <f>INDEX('Summary sales'!$A$6:$CB$50,MATCH($B10,'Summary sales'!$A$6:$A$50,0),MATCH($T$3,'Summary sales'!$A$7:$CB$7,0))</f>
        <v>3479.2000000001863</v>
      </c>
      <c r="V10" s="385">
        <f t="shared" si="123"/>
        <v>179.20000000018626</v>
      </c>
      <c r="W10" s="543">
        <f t="shared" si="124"/>
        <v>1.0543030303030867</v>
      </c>
      <c r="X10" s="385">
        <f>INDEX('SO Agustus 2026 Rev.3'!$B$6:$BK$52,MATCH(B10,'SO Agustus 2026 Rev.3'!$B$6:$B$52,0),MATCH($X$3,'SO Agustus 2026 Rev.3'!$B$5:$XK$5,0))</f>
        <v>644.02064516129087</v>
      </c>
      <c r="Y10" s="385">
        <f>INDEX('Summary sales'!$A$6:$CB$50,MATCH($B10,'Summary sales'!$A$6:$A$50,0),MATCH($X$3,'Summary sales'!$A$7:$CB$7,0))</f>
        <v>955.75</v>
      </c>
      <c r="Z10" s="385">
        <f t="shared" si="125"/>
        <v>311.72935483870913</v>
      </c>
      <c r="AA10" s="543">
        <f t="shared" si="126"/>
        <v>1.4840362761362076</v>
      </c>
      <c r="AB10" s="385">
        <f>INDEX('SO Agustus 2026 Rev.3'!$B$6:$BK$52,MATCH(B10,'SO Agustus 2026 Rev.3'!$B$6:$B$52,0),MATCH($AB$3,'SO Agustus 2026 Rev.3'!$B$5:$XK$5,0))</f>
        <v>150</v>
      </c>
      <c r="AC10" s="385">
        <f>INDEX('Summary sales'!$A$6:$CB$50,MATCH($B10,'Summary sales'!$A$6:$A$50,0),MATCH($AB$3,'Summary sales'!$A$7:$CB$7,0))</f>
        <v>0</v>
      </c>
      <c r="AD10" s="385">
        <f t="shared" si="127"/>
        <v>-150</v>
      </c>
      <c r="AE10" s="543">
        <f t="shared" si="128"/>
        <v>0</v>
      </c>
      <c r="AF10" s="385">
        <f>INDEX('SO Agustus 2026 Rev.3'!$B$6:$BK$52,MATCH(B10,'SO Agustus 2026 Rev.3'!$B$6:$B$52,0),MATCH($AF$3,'SO Agustus 2026 Rev.3'!$B$5:$XK$5,0))</f>
        <v>603.76322580644887</v>
      </c>
      <c r="AG10" s="385">
        <f>INDEX('Summary sales'!$A$6:$CB$50,MATCH($B10,'Summary sales'!$A$6:$A$50,0),MATCH($AF$3,'Summary sales'!$A$7:$CB$7,0))</f>
        <v>682.5899999999674</v>
      </c>
      <c r="AH10" s="385">
        <f t="shared" si="129"/>
        <v>78.826774193518531</v>
      </c>
      <c r="AI10" s="543">
        <f t="shared" si="130"/>
        <v>1.1305590847939262</v>
      </c>
      <c r="AJ10" s="385">
        <f>INDEX('SO Agustus 2026 Rev.3'!$B$6:$BK$52,MATCH(B10,'SO Agustus 2026 Rev.3'!$B$6:$B$52,0),MATCH($AJ$3,'SO Agustus 2026 Rev.3'!$B$5:$XK$5,0))</f>
        <v>673.27548387096704</v>
      </c>
      <c r="AK10" s="385">
        <f>INDEX('Summary sales'!$A$6:$CB$50,MATCH($B10,'Summary sales'!$A$6:$A$50,0),MATCH($AJ$3,'Summary sales'!$A$7:$CB$7,0))</f>
        <v>657.51999999990221</v>
      </c>
      <c r="AL10" s="385">
        <f t="shared" si="131"/>
        <v>-15.755483871064826</v>
      </c>
      <c r="AM10" s="543">
        <f t="shared" si="132"/>
        <v>0.97659875600923507</v>
      </c>
      <c r="AN10" s="385">
        <f>INDEX('SO Agustus 2026 Rev.3'!$B$6:$BK$52,MATCH(B10,'SO Agustus 2026 Rev.3'!$B$6:$B$52,0),MATCH($AN$3,'SO Agustus 2026 Rev.3'!$B$5:$XK$5,0))</f>
        <v>5500</v>
      </c>
      <c r="AO10" s="385">
        <f>INDEX('Summary sales'!$A$6:$CB$50,MATCH($B10,'Summary sales'!$A$6:$A$50,0),MATCH($AN$3,'Summary sales'!$A$7:$CB$7,0))</f>
        <v>5733.070000000298</v>
      </c>
      <c r="AP10" s="385">
        <f t="shared" si="133"/>
        <v>233.07000000029802</v>
      </c>
      <c r="AQ10" s="543">
        <f t="shared" si="134"/>
        <v>1.0423763636364178</v>
      </c>
      <c r="AR10" s="385">
        <f>INDEX('SO Agustus 2026 Rev.3'!$B$6:$BK$52,MATCH(B10,'SO Agustus 2026 Rev.3'!$B$6:$B$52,0),MATCH($AR$3,'SO Agustus 2026 Rev.3'!$B$5:$XK$5,0))</f>
        <v>5000</v>
      </c>
      <c r="AS10" s="385">
        <f ca="1">INDEX('Summary sales'!$A$6:$CB$50,MATCH($B10,'Summary sales'!$A$6:$A$50,0),MATCH($AR$3,'Summary sales'!$A$7:$CB$7,0))</f>
        <v>4621.6499999994412</v>
      </c>
      <c r="AT10" s="385">
        <f t="shared" ca="1" si="135"/>
        <v>-378.35000000055879</v>
      </c>
      <c r="AU10" s="543">
        <f t="shared" ca="1" si="136"/>
        <v>0.9243299999998883</v>
      </c>
      <c r="AV10" s="385">
        <f>INDEX('SO Agustus 2026 Rev.3'!$B$6:$BK$52,MATCH(B10,'SO Agustus 2026 Rev.3'!$B$6:$B$52,0),MATCH($AV$3,'SO Agustus 2026 Rev.3'!$B$5:$XK$5,0))</f>
        <v>2500</v>
      </c>
      <c r="AW10" s="385">
        <f>INDEX('Summary sales'!$A$6:$CB$50,MATCH($B10,'Summary sales'!$A$6:$A$50,0),MATCH($AV$3,'Summary sales'!$A$7:$CB$7,0))</f>
        <v>3370.9199999999255</v>
      </c>
      <c r="AX10" s="385">
        <f t="shared" si="137"/>
        <v>870.91999999992549</v>
      </c>
      <c r="AY10" s="543">
        <f t="shared" si="138"/>
        <v>1.3483679999999703</v>
      </c>
      <c r="AZ10" s="385">
        <f>INDEX('SO Agustus 2026 Rev.3'!$B$6:$BK$52,MATCH(B10,'SO Agustus 2026 Rev.3'!$B$6:$B$52,0),MATCH($AZ$3,'SO Agustus 2026 Rev.3'!$B$5:$XK$5,0))</f>
        <v>500</v>
      </c>
      <c r="BA10" s="385">
        <f>INDEX('Summary sales'!$A$6:$CB$50,MATCH($B10,'Summary sales'!$A$6:$A$50,0),MATCH($AZ$3,'Summary sales'!$A$7:$CB$7,0))</f>
        <v>1246.3799999999901</v>
      </c>
      <c r="BB10" s="385">
        <f t="shared" si="139"/>
        <v>746.3799999999901</v>
      </c>
      <c r="BC10" s="543">
        <f t="shared" si="140"/>
        <v>2.4927599999999801</v>
      </c>
      <c r="BD10" s="385">
        <f>INDEX('SO Agustus 2026 Rev.3'!$B$6:$BK$52,MATCH(B10,'SO Agustus 2026 Rev.3'!$B$6:$B$52,0),MATCH($BD$3,'SO Agustus 2026 Rev.3'!$B$5:$XK$5,0))</f>
        <v>10300</v>
      </c>
      <c r="BE10" s="385">
        <f>INDEX('Summary sales'!$A$6:$CB$50,MATCH($B10,'Summary sales'!$A$6:$A$50,0),MATCH($BD$3,'Summary sales'!$A$7:$CB$7,0))</f>
        <v>10785.479999999981</v>
      </c>
      <c r="BF10" s="385">
        <f t="shared" si="141"/>
        <v>485.47999999998137</v>
      </c>
      <c r="BG10" s="543">
        <f t="shared" si="142"/>
        <v>1.0471339805825224</v>
      </c>
      <c r="BH10" s="385">
        <f>INDEX('SO Agustus 2026 Rev.3'!$B$6:$BK$52,MATCH(B10,'SO Agustus 2026 Rev.3'!$B$6:$B$52,0),MATCH($BH$3,'SO Agustus 2026 Rev.3'!$B$5:$XK$5,0))</f>
        <v>9000.0570967741915</v>
      </c>
      <c r="BI10" s="385">
        <f>INDEX('Summary sales'!$A$6:$CB$50,MATCH($B10,'Summary sales'!$A$6:$A$50,0),MATCH($BH$3,'Summary sales'!$A$7:$CB$7,0))</f>
        <v>10529.069999999832</v>
      </c>
      <c r="BJ10" s="385">
        <f t="shared" si="143"/>
        <v>1529.0129032256409</v>
      </c>
      <c r="BK10" s="543">
        <f t="shared" si="144"/>
        <v>1.1698892447886438</v>
      </c>
      <c r="BL10" s="385">
        <f>INDEX('SO Agustus 2026 Rev.3'!$B$6:$BK$52,MATCH(B10,'SO Agustus 2026 Rev.3'!$B$6:$B$52,0),MATCH($BL$3,'SO Agustus 2026 Rev.3'!$B$5:$XK$5,0))</f>
        <v>1000</v>
      </c>
      <c r="BM10" s="385">
        <f>INDEX('Summary sales'!$A$6:$CB$50,MATCH($B10,'Summary sales'!$A$6:$A$50,0),MATCH($BL$3,'Summary sales'!$A$7:$CB$7,0))</f>
        <v>1432.8669999999693</v>
      </c>
      <c r="BN10" s="385">
        <f t="shared" si="145"/>
        <v>432.86699999996927</v>
      </c>
      <c r="BO10" s="543">
        <f t="shared" si="146"/>
        <v>1.4328669999999692</v>
      </c>
      <c r="BP10" s="385">
        <f>INDEX('SO Agustus 2026 Rev.3'!$B$6:$BK$52,MATCH(B10,'SO Agustus 2026 Rev.3'!$B$6:$B$52,0),MATCH($BP$3,'SO Agustus 2026 Rev.3'!$B$5:$XK$5,0))</f>
        <v>5500</v>
      </c>
      <c r="BQ10" s="385">
        <f ca="1">INDEX('Summary sales'!$A$6:$CB$50,MATCH($B10,'Summary sales'!$A$6:$A$50,0),MATCH($BP$3,'Summary sales'!$A$7:$CB$7,0))</f>
        <v>5047.51</v>
      </c>
      <c r="BR10" s="385">
        <f t="shared" ca="1" si="147"/>
        <v>-452.48999999999978</v>
      </c>
      <c r="BS10" s="543">
        <f t="shared" ca="1" si="148"/>
        <v>0.91772909090909094</v>
      </c>
      <c r="BT10" s="385">
        <f>INDEX('SO Agustus 2026 Rev.3'!$B$6:$BK$52,MATCH(B10,'SO Agustus 2026 Rev.3'!$B$6:$B$52,0),MATCH($BT$3,'SO Agustus 2026 Rev.3'!$B$5:$XK$5,0))</f>
        <v>0</v>
      </c>
      <c r="BU10" s="385">
        <f>INDEX('Summary sales'!$A$6:$CB$50,MATCH($B10,'Summary sales'!$A$6:$A$50,0),MATCH($BT$3,'Summary sales'!$A$7:$CB$7,0))</f>
        <v>0</v>
      </c>
      <c r="BV10" s="385">
        <f t="shared" si="149"/>
        <v>0</v>
      </c>
      <c r="BW10" s="543" t="e">
        <f t="shared" si="150"/>
        <v>#DIV/0!</v>
      </c>
      <c r="BX10" s="385">
        <f>INDEX('SO Agustus 2026 Rev.3'!$B$6:$BK$52,MATCH(B10,'SO Agustus 2026 Rev.3'!$B$6:$B$52,0),MATCH($BX$3,'SO Agustus 2026 Rev.3'!$B$5:$XK$5,0))</f>
        <v>89.451612903225808</v>
      </c>
      <c r="BY10" s="385">
        <f>INDEX('Summary sales'!$A$6:$CB$50,MATCH($B10,'Summary sales'!$A$6:$A$50,0),MATCH($BX$3,'Summary sales'!$A$7:$CB$7,0))</f>
        <v>90.149999999994179</v>
      </c>
      <c r="BZ10" s="385">
        <f t="shared" si="151"/>
        <v>0.69838709676837141</v>
      </c>
      <c r="CA10" s="543">
        <f t="shared" si="152"/>
        <v>1.0078074287774321</v>
      </c>
      <c r="CB10" s="385">
        <f>INDEX('SO Agustus 2026 Rev.3'!$B$6:$BK$52,MATCH(B10,'SO Agustus 2026 Rev.3'!$B$6:$B$52,0),MATCH($CB$3,'SO Agustus 2026 Rev.3'!$B$5:$XK$5,0))</f>
        <v>3500</v>
      </c>
      <c r="CC10" s="385">
        <f>INDEX('Summary sales'!$A$6:$CB$50,MATCH($B10,'Summary sales'!$A$6:$A$50,0),MATCH($CB$3,'Summary sales'!$A$7:$CB$7,0))</f>
        <v>3727.3999999999069</v>
      </c>
      <c r="CD10" s="385">
        <f t="shared" si="153"/>
        <v>227.39999999990687</v>
      </c>
      <c r="CE10" s="543">
        <f t="shared" si="154"/>
        <v>1.064971428571402</v>
      </c>
      <c r="CF10" s="385">
        <f>INDEX('SO Agustus 2026 Rev.3'!$B$6:$BK$52,MATCH(B10,'SO Agustus 2026 Rev.3'!$B$6:$B$52,0),MATCH($CF$3,'SO Agustus 2026 Rev.3'!$B$5:$XK$5,0))</f>
        <v>1300</v>
      </c>
      <c r="CG10" s="385">
        <f>INDEX('Summary sales'!$A$6:$CB$50,MATCH($B10,'Summary sales'!$A$6:$A$50,0),MATCH($CF$3,'Summary sales'!$A$7:$CB$7,0))</f>
        <v>1779.7900000000373</v>
      </c>
      <c r="CH10" s="385">
        <f t="shared" si="155"/>
        <v>479.79000000003725</v>
      </c>
      <c r="CI10" s="543">
        <f t="shared" si="156"/>
        <v>1.3690692307692593</v>
      </c>
      <c r="CJ10" s="385">
        <f>INDEX('SO Agustus 2026 Rev.3'!$B$6:$BK$52,MATCH(B10,'SO Agustus 2026 Rev.3'!$B$6:$B$52,0),MATCH($CJ$3,'SO Agustus 2026 Rev.3'!$B$5:$XK$5,0))</f>
        <v>3000</v>
      </c>
      <c r="CK10" s="385">
        <f>INDEX('Summary sales'!$A$6:$CB$50,MATCH($B10,'Summary sales'!$A$6:$A$50,0),MATCH($CJ$3,'Summary sales'!$A$7:$CB$7,0))</f>
        <v>5423.2999999998137</v>
      </c>
      <c r="CL10" s="385">
        <f t="shared" si="157"/>
        <v>2423.2999999998137</v>
      </c>
      <c r="CM10" s="543">
        <f t="shared" si="158"/>
        <v>1.8077666666666046</v>
      </c>
      <c r="CN10" s="385">
        <f>INDEX('SO Agustus 2026 Rev.3'!$B$6:$BK$52,MATCH(B10,'SO Agustus 2026 Rev.3'!$B$6:$B$52,0),MATCH($CN$3,'SO Agustus 2026 Rev.3'!$B$5:$XK$5,0))</f>
        <v>6500</v>
      </c>
      <c r="CO10" s="385">
        <f>INDEX('Summary sales'!$A$6:$CB$50,MATCH($B10,'Summary sales'!$A$6:$A$50,0),MATCH($CN$3,'Summary sales'!$A$7:$CB$7,0))</f>
        <v>5752.3200000000652</v>
      </c>
      <c r="CP10" s="385">
        <f t="shared" si="159"/>
        <v>-747.67999999993481</v>
      </c>
      <c r="CQ10" s="543">
        <f t="shared" si="160"/>
        <v>0.88497230769231772</v>
      </c>
      <c r="CR10" s="385">
        <f>INDEX('SO Agustus 2026 Rev.3'!$B$6:$BK$52,MATCH(B10,'SO Agustus 2026 Rev.3'!$B$6:$B$52,0),MATCH($CR$3,'SO Agustus 2026 Rev.3'!$B$5:$XK$5,0))</f>
        <v>15000</v>
      </c>
      <c r="CS10" s="385">
        <f>INDEX('Summary sales'!$A$6:$CB$50,MATCH($B10,'Summary sales'!$A$6:$A$50,0),MATCH($CR$3,'Summary sales'!$A$7:$CB$7,0))</f>
        <v>2593.7000000001863</v>
      </c>
      <c r="CT10" s="385">
        <f t="shared" si="161"/>
        <v>-12406.299999999814</v>
      </c>
      <c r="CU10" s="543">
        <f t="shared" si="162"/>
        <v>0.17291333333334574</v>
      </c>
      <c r="CV10" s="385">
        <f>INDEX('SO Agustus 2026 Rev.3'!$B$6:$BK$52,MATCH(B10,'SO Agustus 2026 Rev.3'!$B$6:$B$52,0),MATCH($CV$3,'SO Agustus 2026 Rev.3'!$B$5:$XK$5,0))</f>
        <v>16000</v>
      </c>
      <c r="CW10" s="385">
        <f>INDEX('Summary sales'!$A$6:$CB$50,MATCH($B10,'Summary sales'!$A$6:$A$50,0),MATCH($CV$3,'Summary sales'!$A$7:$CB$7,0))</f>
        <v>12568.641000002623</v>
      </c>
      <c r="CX10" s="385">
        <f t="shared" si="163"/>
        <v>-3431.3589999973774</v>
      </c>
      <c r="CY10" s="543">
        <f t="shared" si="164"/>
        <v>0.78554006250016395</v>
      </c>
      <c r="CZ10" s="385">
        <f>INDEX('SO Agustus 2026 Rev.3'!$B$6:$BK$52,MATCH(B10,'SO Agustus 2026 Rev.3'!$B$6:$B$52,0),MATCH($CZ$3,'SO Agustus 2026 Rev.3'!$B$5:$XK$5,0))</f>
        <v>2000</v>
      </c>
      <c r="DA10" s="385">
        <f>INDEX('Summary sales'!$A$6:$CB$50,MATCH($B10,'Summary sales'!$A$6:$A$50,0),MATCH($CZ$3,'Summary sales'!$A$7:$CB$7,0))</f>
        <v>1803.6900000004098</v>
      </c>
      <c r="DB10" s="385">
        <f t="shared" si="165"/>
        <v>-196.30999999959022</v>
      </c>
      <c r="DC10" s="543">
        <f t="shared" si="166"/>
        <v>0.90184500000020484</v>
      </c>
      <c r="DD10" s="385">
        <f>INDEX('SO Agustus 2026 Rev.3'!$B$6:$BK$52,MATCH(B10,'SO Agustus 2026 Rev.3'!$B$6:$B$52,0),MATCH($DD$3,'SO Agustus 2026 Rev.3'!$B$5:$XK$5,0))</f>
        <v>800</v>
      </c>
      <c r="DE10" s="385">
        <f>INDEX('Summary sales'!$A$6:$CB$50,MATCH($B10,'Summary sales'!$A$6:$A$50,0),MATCH($DD$3,'Summary sales'!$A$7:$CB$7,0))</f>
        <v>49.639999999897555</v>
      </c>
      <c r="DF10" s="385">
        <f t="shared" si="167"/>
        <v>-750.36000000010245</v>
      </c>
      <c r="DG10" s="543">
        <f t="shared" si="168"/>
        <v>6.2049999999871944E-2</v>
      </c>
      <c r="DH10" s="385">
        <f>INDEX('SO Agustus 2026 Rev.3'!$B$6:$BK$52,MATCH(B10,'SO Agustus 2026 Rev.3'!$B$6:$B$52,0),MATCH($DH$3,'SO Agustus 2026 Rev.3'!$B$5:$XK$5,0))</f>
        <v>7200</v>
      </c>
      <c r="DI10" s="385">
        <f>INDEX('Summary sales'!$A$6:$CB$50,MATCH($B10,'Summary sales'!$A$6:$A$50,0),MATCH($DH$3,'Summary sales'!$A$7:$CB$7,0))</f>
        <v>9115.980000000447</v>
      </c>
      <c r="DJ10" s="385">
        <f t="shared" si="169"/>
        <v>1915.980000000447</v>
      </c>
      <c r="DK10" s="543">
        <f t="shared" si="170"/>
        <v>1.2661083333333953</v>
      </c>
      <c r="DL10" s="385">
        <f>INDEX('SO Agustus 2026 Rev.3'!$B$6:$BK$52,MATCH(B10,'SO Agustus 2026 Rev.3'!$B$6:$B$52,0),MATCH($DL$3,'SO Agustus 2026 Rev.3'!$B$5:$XK$5,0))</f>
        <v>2500</v>
      </c>
      <c r="DM10" s="385">
        <f>INDEX('Summary sales'!$A$6:$CB$50,MATCH($B10,'Summary sales'!$A$6:$A$50,0),MATCH($DL$3,'Summary sales'!$A$7:$CB$7,0))</f>
        <v>1643.3800000000047</v>
      </c>
      <c r="DN10" s="385">
        <f t="shared" si="171"/>
        <v>-856.61999999999534</v>
      </c>
      <c r="DO10" s="543">
        <f t="shared" si="172"/>
        <v>0.65735200000000182</v>
      </c>
      <c r="DP10" s="385">
        <f>INDEX('SO Agustus 2026 Rev.3'!$B$6:$BK$52,MATCH(B10,'SO Agustus 2026 Rev.3'!$B$6:$B$52,0),MATCH($DP$3,'SO Agustus 2026 Rev.3'!$B$5:$XK$5,0))</f>
        <v>2000</v>
      </c>
      <c r="DQ10" s="385">
        <f>INDEX('Summary sales'!$A$6:$CB$50,MATCH($B10,'Summary sales'!$A$6:$A$50,0),MATCH($DP$3,'Summary sales'!$A$7:$CB$7,0))</f>
        <v>2024.6899999999441</v>
      </c>
      <c r="DR10" s="385">
        <f t="shared" si="173"/>
        <v>24.689999999944121</v>
      </c>
      <c r="DS10" s="543">
        <f t="shared" si="174"/>
        <v>1.0123449999999721</v>
      </c>
      <c r="DT10" s="385">
        <f>INDEX('SO Agustus 2026 Rev.3'!$B$6:$BK$52,MATCH(B10,'SO Agustus 2026 Rev.3'!$B$6:$B$52,0),MATCH($DT$3,'SO Agustus 2026 Rev.3'!$B$5:$XK$5,0))</f>
        <v>1000</v>
      </c>
      <c r="DU10" s="385">
        <f>INDEX('Summary sales'!$A$6:$CB$50,MATCH($B10,'Summary sales'!$A$6:$A$50,0),MATCH($DT$3,'Summary sales'!$A$7:$CB$7,0))</f>
        <v>515.1600000000326</v>
      </c>
      <c r="DV10" s="385">
        <f t="shared" si="175"/>
        <v>-484.8399999999674</v>
      </c>
      <c r="DW10" s="543">
        <f t="shared" si="176"/>
        <v>0.51516000000003259</v>
      </c>
      <c r="DX10" s="385">
        <f>INDEX('SO Agustus 2026 Rev.3'!$B$6:$BK$52,MATCH(B10,'SO Agustus 2026 Rev.3'!$B$6:$B$52,0),MATCH($DX$3,'SO Agustus 2026 Rev.3'!$B$5:$XK$5,0))</f>
        <v>11000</v>
      </c>
      <c r="DY10" s="385">
        <f>INDEX('Summary sales'!$A$6:$CB$50,MATCH($B10,'Summary sales'!$A$6:$A$50,0),MATCH($DX$3,'Summary sales'!$A$7:$CB$7,0))</f>
        <v>9437.0999999996275</v>
      </c>
      <c r="DZ10" s="385">
        <f t="shared" si="177"/>
        <v>-1562.9000000003725</v>
      </c>
      <c r="EA10" s="543">
        <f t="shared" si="178"/>
        <v>0.85791818181814794</v>
      </c>
      <c r="EB10" s="385">
        <f>INDEX('SO Agustus 2026 Rev.3'!$B$6:$BK$52,MATCH(B10,'SO Agustus 2026 Rev.3'!$B$6:$B$52,0),MATCH($EB$3,'SO Agustus 2026 Rev.3'!$B$5:$XK$5,0))</f>
        <v>2000</v>
      </c>
      <c r="EC10" s="385">
        <f>INDEX('Summary sales'!$A$6:$CB$50,MATCH($B10,'Summary sales'!$A$6:$A$50,0),MATCH($EB$3,'Summary sales'!$A$7:$CB$7,0))</f>
        <v>3314.6500000001397</v>
      </c>
      <c r="ED10" s="385">
        <f t="shared" si="179"/>
        <v>1314.6500000001397</v>
      </c>
      <c r="EE10" s="543">
        <f t="shared" si="180"/>
        <v>1.6573250000000699</v>
      </c>
      <c r="EF10" s="385">
        <f>INDEX('SO Agustus 2026 Rev.3'!$B$6:$BK$52,MATCH(B10,'SO Agustus 2026 Rev.3'!$B$6:$B$52,0),MATCH($EF$3,'SO Agustus 2026 Rev.3'!$B$5:$XK$5,0))</f>
        <v>4000</v>
      </c>
      <c r="EG10" s="385">
        <f>INDEX('Summary sales'!$A$6:$CB$50,MATCH($B10,'Summary sales'!$A$6:$A$50,0),MATCH($EF$3,'Summary sales'!$A$7:$CB$7,0))</f>
        <v>6232.7799999993294</v>
      </c>
      <c r="EH10" s="385">
        <f t="shared" si="181"/>
        <v>2232.7799999993294</v>
      </c>
      <c r="EI10" s="543">
        <f t="shared" si="182"/>
        <v>1.5581949999998324</v>
      </c>
      <c r="EJ10" s="385">
        <f>INDEX('SO Agustus 2026 Rev.3'!$B$6:$BK$52,MATCH(B10,'SO Agustus 2026 Rev.3'!$B$6:$B$52,0),MATCH($EJ$3,'SO Agustus 2026 Rev.3'!$B$5:$XK$5,0))</f>
        <v>7000</v>
      </c>
      <c r="EK10" s="385">
        <f>INDEX('Summary sales'!$A$6:$CB$50,MATCH(B10,'Summary sales'!$A$6:$A$50,0),MATCH($EJ$3,'Summary sales'!$A$7:$CB$7,0))</f>
        <v>9784.4299999999348</v>
      </c>
      <c r="EL10" s="385">
        <f t="shared" si="183"/>
        <v>2784.4299999999348</v>
      </c>
      <c r="EM10" s="543">
        <f t="shared" si="184"/>
        <v>1.397775714285705</v>
      </c>
      <c r="EN10" s="385">
        <f>INDEX('SO Agustus 2026 Rev.3'!$B$6:$BK$52,MATCH(B10,'SO Agustus 2026 Rev.3'!$B$6:$B$52,0),MATCH($EN$3,'SO Agustus 2026 Rev.3'!$B$5:$XK$5,0))</f>
        <v>5000</v>
      </c>
      <c r="EO10" s="385">
        <f>INDEX('Summary sales'!$A$6:$CB$50,MATCH($B10,'Summary sales'!$A$6:$A$50,0),MATCH($EN$3,'Summary sales'!$A$7:$CB$7,0))</f>
        <v>6311.5</v>
      </c>
      <c r="EP10" s="385">
        <f t="shared" si="185"/>
        <v>1311.5</v>
      </c>
      <c r="EQ10" s="543">
        <f t="shared" si="186"/>
        <v>1.2623</v>
      </c>
      <c r="ER10" s="385">
        <f>INDEX('SO Agustus 2026 Rev.3'!$B$6:$BK$52,MATCH(B10,'SO Agustus 2026 Rev.3'!$B$6:$B$52,0),MATCH($ER$3,'SO Agustus 2026 Rev.3'!$B$5:$XK$5,0))</f>
        <v>19000</v>
      </c>
      <c r="ES10" s="385">
        <f>INDEX('Summary sales'!$A$6:$CB$50,MATCH($B10,'Summary sales'!$A$6:$A$50,0),MATCH($ER$3,'Summary sales'!$A$7:$CB$7,0))</f>
        <v>18409.950000001118</v>
      </c>
      <c r="ET10" s="385">
        <f t="shared" si="187"/>
        <v>-590.04999999888241</v>
      </c>
      <c r="EU10" s="543">
        <f t="shared" si="188"/>
        <v>0.96894473684216409</v>
      </c>
      <c r="EV10" s="385">
        <f>INDEX('SO Agustus 2026 Rev.3'!$B$6:$BK$52,MATCH(B10,'SO Agustus 2026 Rev.3'!$B$6:$B$52,0),MATCH($EV$3,'SO Agustus 2026 Rev.3'!$B$5:$XK$5,0))</f>
        <v>8000</v>
      </c>
      <c r="EW10" s="385">
        <f>INDEX('Summary sales'!$A$6:$CB$50,MATCH(B10,'Summary sales'!$A$6:$A$50,0),MATCH($EV$3,'Summary sales'!$A$7:$CB$7,0))</f>
        <v>6815.7900000000373</v>
      </c>
      <c r="EX10" s="385">
        <f t="shared" si="189"/>
        <v>-1184.2099999999627</v>
      </c>
      <c r="EY10" s="543">
        <f t="shared" si="190"/>
        <v>0.85197375000000464</v>
      </c>
      <c r="EZ10" s="385">
        <f>INDEX('SO Agustus 2026 Rev.3'!$B$6:$BK$52,MATCH(B10,'SO Agustus 2026 Rev.3'!$B$6:$B$52,0),MATCH($EZ$3,'SO Agustus 2026 Rev.3'!$B$5:$XK$5,0))</f>
        <v>3500</v>
      </c>
      <c r="FA10" s="385">
        <f>INDEX('Summary sales'!$A$6:$CB$50,MATCH(B10,'Summary sales'!$A$6:$A$50,0),MATCH($EZ$3,'Summary sales'!$A$7:$CB$7,0))</f>
        <v>3403.9000000003725</v>
      </c>
      <c r="FB10" s="385">
        <f t="shared" si="191"/>
        <v>-96.099999999627471</v>
      </c>
      <c r="FC10" s="543">
        <f t="shared" si="192"/>
        <v>0.97254285714296362</v>
      </c>
      <c r="FD10" s="385">
        <f>INDEX('SO Agustus 2026 Rev.3'!$B$6:$BK$52,MATCH(B10,'SO Agustus 2026 Rev.3'!$B$6:$B$52,0),MATCH($FD$3,'SO Agustus 2026 Rev.3'!$B$5:$XK$5,0))</f>
        <v>500</v>
      </c>
      <c r="FE10" s="385">
        <f>INDEX('Summary sales'!$A$6:$CB$50,MATCH(B10,'Summary sales'!$A$6:$A$50,0),MATCH($FD$3,'Summary sales'!$A$7:$CB$7,0))</f>
        <v>0</v>
      </c>
      <c r="FF10" s="385">
        <f t="shared" si="193"/>
        <v>-500</v>
      </c>
      <c r="FG10" s="543">
        <f t="shared" si="194"/>
        <v>0</v>
      </c>
      <c r="FH10" s="385">
        <f>INDEX('SO Agustus 2026 Rev.3'!$B$6:$BK$52,MATCH(B10,'SO Agustus 2026 Rev.3'!$B$6:$B$52,0),MATCH($FH$3,'SO Agustus 2026 Rev.3'!$B$5:$XK$5,0))</f>
        <v>0</v>
      </c>
      <c r="FI10" s="385">
        <f>INDEX('Summary sales'!$A$6:$CB$50,MATCH(B10,'Summary sales'!$A$6:$A$50,0),MATCH($FH$3,'Summary sales'!$A$7:$CB$7,0))</f>
        <v>0</v>
      </c>
      <c r="FJ10" s="385">
        <f t="shared" si="195"/>
        <v>0</v>
      </c>
      <c r="FK10" s="543" t="e">
        <f t="shared" si="196"/>
        <v>#DIV/0!</v>
      </c>
      <c r="FL10" s="385">
        <f>INDEX('SO Agustus 2026 Rev.3'!$B$6:$BK$52,MATCH(B10,'SO Agustus 2026 Rev.3'!$B$6:$B$52,0),MATCH($FL$3,'SO Agustus 2026 Rev.3'!$B$5:$XK$5,0))</f>
        <v>700</v>
      </c>
      <c r="FM10" s="385">
        <f>INDEX('Summary sales'!$A$6:$CB$50,MATCH(B10,'Summary sales'!$A$6:$A$50,0),MATCH($FL$3,'Summary sales'!$A$7:$CB$7,0))</f>
        <v>405.9100000000326</v>
      </c>
      <c r="FN10" s="385">
        <f t="shared" si="197"/>
        <v>-294.0899999999674</v>
      </c>
      <c r="FO10" s="543">
        <f t="shared" si="198"/>
        <v>0.57987142857147511</v>
      </c>
      <c r="FP10" s="385">
        <f>INDEX('SO Agustus 2026 Rev.3'!$B$6:$BK$52,MATCH(B10,'SO Agustus 2026 Rev.3'!$B$6:$B$52,0),MATCH($FP$3,'SO Agustus 2026 Rev.3'!$B$5:$XK$5,0))</f>
        <v>6500</v>
      </c>
      <c r="FQ10" s="385">
        <f>INDEX('Summary sales'!$A$6:$CB$50,MATCH(B10,'Summary sales'!$A$6:$A$50,0),MATCH($FP$3,'Summary sales'!$A$7:$CB$7,0))</f>
        <v>7100.4599999999627</v>
      </c>
      <c r="FR10" s="385">
        <f t="shared" si="199"/>
        <v>600.45999999996275</v>
      </c>
      <c r="FS10" s="543">
        <f t="shared" si="200"/>
        <v>1.0923784615384557</v>
      </c>
      <c r="FT10" s="385">
        <f>INDEX('SO Agustus 2026 Rev.3'!$B$6:$BK$52,MATCH(B10,'SO Agustus 2026 Rev.3'!$B$6:$B$52,0),MATCH($FT$3,'SO Agustus 2026 Rev.3'!$B$5:$XK$5,0))</f>
        <v>3500</v>
      </c>
      <c r="FU10" s="385">
        <f>INDEX('Summary sales'!$A$6:$CB$50,MATCH(B10,'Summary sales'!$A$6:$A$50,0),MATCH($FT$3,'Summary sales'!$A$7:$CB$7,0))</f>
        <v>4110.6099999998696</v>
      </c>
      <c r="FV10" s="385">
        <f t="shared" si="201"/>
        <v>610.60999999986961</v>
      </c>
      <c r="FW10" s="543">
        <f t="shared" si="202"/>
        <v>1.1744599999999628</v>
      </c>
      <c r="FX10" s="385">
        <f>INDEX('SO Agustus 2026 Rev.3'!$B$6:$BK$52,MATCH(B10,'SO Agustus 2026 Rev.3'!$B$6:$B$52,0),MATCH($FX$3,'SO Agustus 2026 Rev.3'!$B$5:$XK$5,0))</f>
        <v>2000</v>
      </c>
      <c r="FY10" s="385">
        <f>INDEX('Summary sales'!$A$6:$CB$50,MATCH(B10,'Summary sales'!$A$6:$A$50,0),MATCH($FX$3,'Summary sales'!$A$7:$CB$7,0))</f>
        <v>3667.2099999999627</v>
      </c>
      <c r="FZ10" s="385">
        <f t="shared" si="203"/>
        <v>1667.2099999999627</v>
      </c>
      <c r="GA10" s="543">
        <f t="shared" si="204"/>
        <v>1.8336049999999813</v>
      </c>
      <c r="GB10" s="385">
        <f>INDEX('SO Agustus 2026 Rev.3'!$B$6:$BK$52,MATCH(B10,'SO Agustus 2026 Rev.3'!$B$6:$B$52,0),MATCH($GB$3,'SO Agustus 2026 Rev.3'!$B$5:$XK$5,0))</f>
        <v>369.61070967741654</v>
      </c>
      <c r="GC10" s="385">
        <f>INDEX('Summary sales'!$A$6:$CB$50,MATCH(B10,'Summary sales'!$A$6:$A$50,0),MATCH($GB$3,'Summary sales'!$A$7:$CB$7,0))</f>
        <v>0</v>
      </c>
      <c r="GD10" s="385">
        <f t="shared" si="205"/>
        <v>-369.61070967741654</v>
      </c>
      <c r="GE10" s="543">
        <f t="shared" si="206"/>
        <v>0</v>
      </c>
      <c r="GF10" s="385">
        <f>INDEX('SO Agustus 2026 Rev.3'!$B$6:$BK$52,MATCH(B10,'SO Agustus 2026 Rev.3'!$B$6:$B$52,0),MATCH($GF$3,'SO Agustus 2026 Rev.3'!$B$5:$XK$5,0))</f>
        <v>13500</v>
      </c>
      <c r="GG10" s="385">
        <f>INDEX('Summary sales'!$A$6:$CB$50,MATCH(B10,'Summary sales'!$A$6:$A$50,0),MATCH($GF$3,'Summary sales'!$A$7:$CB$7,0))</f>
        <v>8264.9929999999986</v>
      </c>
      <c r="GH10" s="385">
        <f t="shared" si="207"/>
        <v>-5235.0070000000014</v>
      </c>
      <c r="GI10" s="543">
        <f t="shared" si="208"/>
        <v>0.61222170370370355</v>
      </c>
      <c r="GJ10" s="385">
        <f>INDEX('SO Agustus 2026 Rev.3'!$B$6:$BK$52,MATCH(B10,'SO Agustus 2026 Rev.3'!$B$6:$B$52,0),MATCH($GJ$3,'SO Agustus 2026 Rev.3'!$B$5:$XK$5,0))</f>
        <v>1121.900322580635</v>
      </c>
      <c r="GK10" s="385">
        <f>INDEX('Summary sales'!$A$6:$CB$50,MATCH($B10,'Summary sales'!$A$6:$A$50,0),MATCH($GJ$3,'Summary sales'!$A$7:$CB$7,0))</f>
        <v>634.27999999979511</v>
      </c>
      <c r="GL10" s="385">
        <f t="shared" si="209"/>
        <v>-487.62032258083991</v>
      </c>
      <c r="GM10" s="543">
        <f t="shared" si="210"/>
        <v>0.56536216919948978</v>
      </c>
      <c r="GN10" s="385">
        <f>INDEX('SO Agustus 2026 Rev.3'!$B$6:$BK$52,MATCH(B10,'SO Agustus 2026 Rev.3'!$B$6:$B$52,0),MATCH($GN$3,'SO Agustus 2026 Rev.3'!$B$5:$XK$5,0))</f>
        <v>2499.7025806451697</v>
      </c>
      <c r="GO10" s="385">
        <f>INDEX('Summary sales'!$A$6:$CB$50,MATCH(B10,'Summary sales'!$A$6:$A$50,0),MATCH($GN$3,'Summary sales'!$A$7:$CB$7,0))</f>
        <v>2870.140000000014</v>
      </c>
      <c r="GP10" s="385">
        <f t="shared" si="211"/>
        <v>370.43741935484422</v>
      </c>
      <c r="GQ10" s="543">
        <f t="shared" si="212"/>
        <v>1.1481925978806786</v>
      </c>
      <c r="GR10" s="385">
        <f>INDEX('SO Agustus 2026 Rev.3'!$B$6:$BK$52,MATCH(B10,'SO Agustus 2026 Rev.3'!$B$6:$B$52,0),MATCH($GR$3,'SO Agustus 2026 Rev.3'!$B$5:$XK$5,0))</f>
        <v>3587.0967741935483</v>
      </c>
      <c r="GS10" s="385">
        <f>INDEX('Summary sales'!$A$6:$CB$50,MATCH(B10,'Summary sales'!$A$6:$A$50,0),MATCH($GR$3,'Summary sales'!$A$7:$CB$7,0))</f>
        <v>4493.8700000000008</v>
      </c>
      <c r="GT10" s="385">
        <f t="shared" si="213"/>
        <v>906.7732258064525</v>
      </c>
      <c r="GU10" s="543">
        <f t="shared" si="214"/>
        <v>1.2527875000000002</v>
      </c>
      <c r="GV10" s="385">
        <f>INDEX('SO Agustus 2026 Rev.3'!$B$6:$BK$52,MATCH(B10,'SO Agustus 2026 Rev.3'!$B$6:$B$52,0),MATCH($GV$3,'SO Agustus 2026 Rev.3'!$B$5:$XK$5,0))</f>
        <v>2499.7025806451697</v>
      </c>
      <c r="GW10" s="385">
        <f>INDEX('Summary sales'!$A$6:$CB$50,MATCH(B10,'Summary sales'!$A$6:$A$50,0),MATCH($GV$3,'Summary sales'!$A$7:$CB$7,0))</f>
        <v>867.3000000002794</v>
      </c>
      <c r="GX10" s="385">
        <f t="shared" si="215"/>
        <v>-1632.4025806448903</v>
      </c>
      <c r="GY10" s="543">
        <f t="shared" si="216"/>
        <v>0.34696127719979808</v>
      </c>
      <c r="GZ10" s="385">
        <f>INDEX('SO Agustus 2026 Rev.3'!$B$6:$BK$52,MATCH(B10,'SO Agustus 2026 Rev.3'!$B$6:$B$52,0),MATCH($GZ$3,'SO Agustus 2026 Rev.3'!$B$5:$XK$5,0))</f>
        <v>0</v>
      </c>
      <c r="HA10" s="385">
        <f>INDEX('Summary sales'!$A$6:$CB$50,MATCH(B10,'Summary sales'!$A$6:$A$50,0),MATCH($GZ$3,'Summary sales'!$A$7:$CB$7,0))</f>
        <v>0</v>
      </c>
      <c r="HB10" s="385">
        <f t="shared" si="217"/>
        <v>0</v>
      </c>
      <c r="HC10" s="543" t="e">
        <f t="shared" si="218"/>
        <v>#DIV/0!</v>
      </c>
    </row>
    <row r="11" spans="1:226" ht="15" customHeight="1">
      <c r="A11" s="846"/>
      <c r="B11" s="466">
        <f t="shared" ref="B11:B15" si="219">B10+1</f>
        <v>46239</v>
      </c>
      <c r="C11" s="466" t="str">
        <f t="shared" si="112"/>
        <v>Rab</v>
      </c>
      <c r="D11" s="385">
        <f t="shared" si="113"/>
        <v>206238.15393548383</v>
      </c>
      <c r="E11" s="385">
        <f t="shared" ca="1" si="114"/>
        <v>204459.2589999988</v>
      </c>
      <c r="F11" s="385">
        <f t="shared" ca="1" si="115"/>
        <v>-1778.8949354850338</v>
      </c>
      <c r="G11" s="543">
        <f t="shared" ca="1" si="116"/>
        <v>0.99137455945207154</v>
      </c>
      <c r="H11" s="385">
        <f>INDEX('SO Agustus 2026 Rev.3'!$B$6:$BK$52,MATCH(B11,'SO Agustus 2026 Rev.3'!$B$6:$B$52,0),MATCH($H$3,'SO Agustus 2026 Rev.3'!$B$5:$XK$5,0))</f>
        <v>1199.5729032258068</v>
      </c>
      <c r="I11" s="385">
        <f>INDEX('Summary sales'!$A$6:$CB$50,MATCH($B11,'Summary sales'!$A$6:$A$50,0),MATCH($H$3,'Summary sales'!$A$7:$CB$7,0))</f>
        <v>930.48999999999069</v>
      </c>
      <c r="J11" s="385">
        <f t="shared" si="117"/>
        <v>-269.08290322581615</v>
      </c>
      <c r="K11" s="543">
        <f t="shared" si="118"/>
        <v>0.77568441025783641</v>
      </c>
      <c r="L11" s="385">
        <f>INDEX('SO Agustus 2026 Rev.3'!$B$6:$BK$52,MATCH(B11,'SO Agustus 2026 Rev.3'!$B$6:$B$52,0),MATCH($L$3,'SO Agustus 2026 Rev.3'!$B$5:$XK$5,0))</f>
        <v>2000</v>
      </c>
      <c r="M11" s="385">
        <f>INDEX('Summary sales'!$A$6:$CB$50,MATCH($B11,'Summary sales'!$A$6:$A$50,0),MATCH($L$3,'Summary sales'!$A$7:$CB$7,0))</f>
        <v>1521.5099999997765</v>
      </c>
      <c r="N11" s="385">
        <f t="shared" si="119"/>
        <v>-478.49000000022352</v>
      </c>
      <c r="O11" s="543">
        <f t="shared" si="120"/>
        <v>0.76075499999988827</v>
      </c>
      <c r="P11" s="385">
        <f>INDEX('SO Agustus 2026 Rev.3'!$B$6:$BK$52,MATCH(B11,'SO Agustus 2026 Rev.3'!$B$6:$B$52,0),MATCH($P$3,'SO Agustus 2026 Rev.3'!$B$5:$XK$5,0))</f>
        <v>1200</v>
      </c>
      <c r="Q11" s="385">
        <f>INDEX('Summary sales'!$A$6:$CB$50,MATCH($B11,'Summary sales'!$A$6:$A$50,0),MATCH($P$3,'Summary sales'!$A$7:$CB$7,0))</f>
        <v>1236.5</v>
      </c>
      <c r="R11" s="385">
        <f t="shared" si="121"/>
        <v>36.5</v>
      </c>
      <c r="S11" s="543">
        <f t="shared" si="122"/>
        <v>1.0304166666666668</v>
      </c>
      <c r="T11" s="385">
        <f>INDEX('SO Agustus 2026 Rev.3'!$B$6:$BK$52,MATCH(B11,'SO Agustus 2026 Rev.3'!$B$6:$B$52,0),MATCH($T$3,'SO Agustus 2026 Rev.3'!$B$5:$XK$5,0))</f>
        <v>3300</v>
      </c>
      <c r="U11" s="385">
        <f>INDEX('Summary sales'!$A$6:$CB$50,MATCH($B11,'Summary sales'!$A$6:$A$50,0),MATCH($T$3,'Summary sales'!$A$7:$CB$7,0))</f>
        <v>3807.7999999998137</v>
      </c>
      <c r="V11" s="385">
        <f t="shared" si="123"/>
        <v>507.79999999981374</v>
      </c>
      <c r="W11" s="543">
        <f t="shared" si="124"/>
        <v>1.1538787878787313</v>
      </c>
      <c r="X11" s="385">
        <f>INDEX('SO Agustus 2026 Rev.3'!$B$6:$BK$52,MATCH(B11,'SO Agustus 2026 Rev.3'!$B$6:$B$52,0),MATCH($X$3,'SO Agustus 2026 Rev.3'!$B$5:$XK$5,0))</f>
        <v>644.02064516129087</v>
      </c>
      <c r="Y11" s="385">
        <f>INDEX('Summary sales'!$A$6:$CB$50,MATCH($B11,'Summary sales'!$A$6:$A$50,0),MATCH($X$3,'Summary sales'!$A$7:$CB$7,0))</f>
        <v>1050.5699999999488</v>
      </c>
      <c r="Z11" s="385">
        <f t="shared" si="125"/>
        <v>406.54935483865791</v>
      </c>
      <c r="AA11" s="543">
        <f t="shared" si="126"/>
        <v>1.6312675810832744</v>
      </c>
      <c r="AB11" s="385">
        <f>INDEX('SO Agustus 2026 Rev.3'!$B$6:$BK$52,MATCH(B11,'SO Agustus 2026 Rev.3'!$B$6:$B$52,0),MATCH($AB$3,'SO Agustus 2026 Rev.3'!$B$5:$XK$5,0))</f>
        <v>150</v>
      </c>
      <c r="AC11" s="385">
        <f>INDEX('Summary sales'!$A$6:$CB$50,MATCH($B11,'Summary sales'!$A$6:$A$50,0),MATCH($AB$3,'Summary sales'!$A$7:$CB$7,0))</f>
        <v>12.589999999996508</v>
      </c>
      <c r="AD11" s="385">
        <f t="shared" si="127"/>
        <v>-137.41000000000349</v>
      </c>
      <c r="AE11" s="543">
        <f t="shared" si="128"/>
        <v>8.3933333333310045E-2</v>
      </c>
      <c r="AF11" s="385">
        <f>INDEX('SO Agustus 2026 Rev.3'!$B$6:$BK$52,MATCH(B11,'SO Agustus 2026 Rev.3'!$B$6:$B$52,0),MATCH($AF$3,'SO Agustus 2026 Rev.3'!$B$5:$XK$5,0))</f>
        <v>603.76322580644887</v>
      </c>
      <c r="AG11" s="385">
        <f>INDEX('Summary sales'!$A$6:$CB$50,MATCH($B11,'Summary sales'!$A$6:$A$50,0),MATCH($AF$3,'Summary sales'!$A$7:$CB$7,0))</f>
        <v>663.72000000008848</v>
      </c>
      <c r="AH11" s="385">
        <f t="shared" si="129"/>
        <v>59.956774193639603</v>
      </c>
      <c r="AI11" s="543">
        <f t="shared" si="130"/>
        <v>1.0993051110616336</v>
      </c>
      <c r="AJ11" s="385">
        <f>INDEX('SO Agustus 2026 Rev.3'!$B$6:$BK$52,MATCH(B11,'SO Agustus 2026 Rev.3'!$B$6:$B$52,0),MATCH($AJ$3,'SO Agustus 2026 Rev.3'!$B$5:$XK$5,0))</f>
        <v>673.27548387096704</v>
      </c>
      <c r="AK11" s="385">
        <f>INDEX('Summary sales'!$A$6:$CB$50,MATCH($B11,'Summary sales'!$A$6:$A$50,0),MATCH($AJ$3,'Summary sales'!$A$7:$CB$7,0))</f>
        <v>697.48000000009779</v>
      </c>
      <c r="AL11" s="385">
        <f t="shared" si="131"/>
        <v>24.204516129130752</v>
      </c>
      <c r="AM11" s="543">
        <f t="shared" si="132"/>
        <v>1.0359503898611724</v>
      </c>
      <c r="AN11" s="385">
        <f>INDEX('SO Agustus 2026 Rev.3'!$B$6:$BK$52,MATCH(B11,'SO Agustus 2026 Rev.3'!$B$6:$B$52,0),MATCH($AN$3,'SO Agustus 2026 Rev.3'!$B$5:$XK$5,0))</f>
        <v>5500</v>
      </c>
      <c r="AO11" s="385">
        <f>INDEX('Summary sales'!$A$6:$CB$50,MATCH($B11,'Summary sales'!$A$6:$A$50,0),MATCH($AN$3,'Summary sales'!$A$7:$CB$7,0))</f>
        <v>5963.9899999983609</v>
      </c>
      <c r="AP11" s="385">
        <f t="shared" si="133"/>
        <v>463.98999999836087</v>
      </c>
      <c r="AQ11" s="543">
        <f t="shared" si="134"/>
        <v>1.0843618181815202</v>
      </c>
      <c r="AR11" s="385">
        <f>INDEX('SO Agustus 2026 Rev.3'!$B$6:$BK$52,MATCH(B11,'SO Agustus 2026 Rev.3'!$B$6:$B$52,0),MATCH($AR$3,'SO Agustus 2026 Rev.3'!$B$5:$XK$5,0))</f>
        <v>5000</v>
      </c>
      <c r="AS11" s="385">
        <f ca="1">INDEX('Summary sales'!$A$6:$CB$50,MATCH($B11,'Summary sales'!$A$6:$A$50,0),MATCH($AR$3,'Summary sales'!$A$7:$CB$7,0))</f>
        <v>4413.4699999997392</v>
      </c>
      <c r="AT11" s="385">
        <f t="shared" ca="1" si="135"/>
        <v>-586.53000000026077</v>
      </c>
      <c r="AU11" s="543">
        <f t="shared" ca="1" si="136"/>
        <v>0.8826939999999478</v>
      </c>
      <c r="AV11" s="385">
        <f>INDEX('SO Agustus 2026 Rev.3'!$B$6:$BK$52,MATCH(B11,'SO Agustus 2026 Rev.3'!$B$6:$B$52,0),MATCH($AV$3,'SO Agustus 2026 Rev.3'!$B$5:$XK$5,0))</f>
        <v>2500</v>
      </c>
      <c r="AW11" s="385">
        <f>INDEX('Summary sales'!$A$6:$CB$50,MATCH($B11,'Summary sales'!$A$6:$A$50,0),MATCH($AV$3,'Summary sales'!$A$7:$CB$7,0))</f>
        <v>3025.0100000000093</v>
      </c>
      <c r="AX11" s="385">
        <f t="shared" si="137"/>
        <v>525.01000000000931</v>
      </c>
      <c r="AY11" s="543">
        <f t="shared" si="138"/>
        <v>1.2100040000000036</v>
      </c>
      <c r="AZ11" s="385">
        <f>INDEX('SO Agustus 2026 Rev.3'!$B$6:$BK$52,MATCH(B11,'SO Agustus 2026 Rev.3'!$B$6:$B$52,0),MATCH($AZ$3,'SO Agustus 2026 Rev.3'!$B$5:$XK$5,0))</f>
        <v>500</v>
      </c>
      <c r="BA11" s="385">
        <f>INDEX('Summary sales'!$A$6:$CB$50,MATCH($B11,'Summary sales'!$A$6:$A$50,0),MATCH($AZ$3,'Summary sales'!$A$7:$CB$7,0))</f>
        <v>1331.4700000000012</v>
      </c>
      <c r="BB11" s="385">
        <f t="shared" si="139"/>
        <v>831.47000000000116</v>
      </c>
      <c r="BC11" s="543">
        <f t="shared" si="140"/>
        <v>2.6629400000000025</v>
      </c>
      <c r="BD11" s="385">
        <f>INDEX('SO Agustus 2026 Rev.3'!$B$6:$BK$52,MATCH(B11,'SO Agustus 2026 Rev.3'!$B$6:$B$52,0),MATCH($BD$3,'SO Agustus 2026 Rev.3'!$B$5:$XK$5,0))</f>
        <v>10300</v>
      </c>
      <c r="BE11" s="385">
        <f>INDEX('Summary sales'!$A$6:$CB$50,MATCH($B11,'Summary sales'!$A$6:$A$50,0),MATCH($BD$3,'Summary sales'!$A$7:$CB$7,0))</f>
        <v>10560.64000000013</v>
      </c>
      <c r="BF11" s="385">
        <f t="shared" si="141"/>
        <v>260.64000000013039</v>
      </c>
      <c r="BG11" s="543">
        <f t="shared" si="142"/>
        <v>1.0253048543689447</v>
      </c>
      <c r="BH11" s="385">
        <f>INDEX('SO Agustus 2026 Rev.3'!$B$6:$BK$52,MATCH(B11,'SO Agustus 2026 Rev.3'!$B$6:$B$52,0),MATCH($BH$3,'SO Agustus 2026 Rev.3'!$B$5:$XK$5,0))</f>
        <v>9000.0570967741915</v>
      </c>
      <c r="BI11" s="385">
        <f>INDEX('Summary sales'!$A$6:$CB$50,MATCH($B11,'Summary sales'!$A$6:$A$50,0),MATCH($BH$3,'Summary sales'!$A$7:$CB$7,0))</f>
        <v>9963.2600000002421</v>
      </c>
      <c r="BJ11" s="385">
        <f t="shared" si="143"/>
        <v>963.20290322605069</v>
      </c>
      <c r="BK11" s="543">
        <f t="shared" si="144"/>
        <v>1.1070218658469715</v>
      </c>
      <c r="BL11" s="385">
        <f>INDEX('SO Agustus 2026 Rev.3'!$B$6:$BK$52,MATCH(B11,'SO Agustus 2026 Rev.3'!$B$6:$B$52,0),MATCH($BL$3,'SO Agustus 2026 Rev.3'!$B$5:$XK$5,0))</f>
        <v>1000</v>
      </c>
      <c r="BM11" s="385">
        <f>INDEX('Summary sales'!$A$6:$CB$50,MATCH($B11,'Summary sales'!$A$6:$A$50,0),MATCH($BL$3,'Summary sales'!$A$7:$CB$7,0))</f>
        <v>822.36999999999534</v>
      </c>
      <c r="BN11" s="385">
        <f t="shared" si="145"/>
        <v>-177.63000000000466</v>
      </c>
      <c r="BO11" s="543">
        <f t="shared" si="146"/>
        <v>0.82236999999999538</v>
      </c>
      <c r="BP11" s="385">
        <f>INDEX('SO Agustus 2026 Rev.3'!$B$6:$BK$52,MATCH(B11,'SO Agustus 2026 Rev.3'!$B$6:$B$52,0),MATCH($BP$3,'SO Agustus 2026 Rev.3'!$B$5:$XK$5,0))</f>
        <v>5500</v>
      </c>
      <c r="BQ11" s="385">
        <f ca="1">INDEX('Summary sales'!$A$6:$CB$50,MATCH($B11,'Summary sales'!$A$6:$A$50,0),MATCH($BP$3,'Summary sales'!$A$7:$CB$7,0))</f>
        <v>5436.18</v>
      </c>
      <c r="BR11" s="385">
        <f t="shared" ca="1" si="147"/>
        <v>-63.819999999999709</v>
      </c>
      <c r="BS11" s="543">
        <f t="shared" ca="1" si="148"/>
        <v>0.98839636363636374</v>
      </c>
      <c r="BT11" s="385">
        <f>INDEX('SO Agustus 2026 Rev.3'!$B$6:$BK$52,MATCH(B11,'SO Agustus 2026 Rev.3'!$B$6:$B$52,0),MATCH($BT$3,'SO Agustus 2026 Rev.3'!$B$5:$XK$5,0))</f>
        <v>0</v>
      </c>
      <c r="BU11" s="385">
        <f>INDEX('Summary sales'!$A$6:$CB$50,MATCH($B11,'Summary sales'!$A$6:$A$50,0),MATCH($BT$3,'Summary sales'!$A$7:$CB$7,0))</f>
        <v>0</v>
      </c>
      <c r="BV11" s="385">
        <f t="shared" si="149"/>
        <v>0</v>
      </c>
      <c r="BW11" s="543" t="e">
        <f t="shared" si="150"/>
        <v>#DIV/0!</v>
      </c>
      <c r="BX11" s="385">
        <f>INDEX('SO Agustus 2026 Rev.3'!$B$6:$BK$52,MATCH(B11,'SO Agustus 2026 Rev.3'!$B$6:$B$52,0),MATCH($BX$3,'SO Agustus 2026 Rev.3'!$B$5:$XK$5,0))</f>
        <v>89.451612903225808</v>
      </c>
      <c r="BY11" s="385">
        <f>INDEX('Summary sales'!$A$6:$CB$50,MATCH($B11,'Summary sales'!$A$6:$A$50,0),MATCH($BX$3,'Summary sales'!$A$7:$CB$7,0))</f>
        <v>77</v>
      </c>
      <c r="BZ11" s="385">
        <f t="shared" si="151"/>
        <v>-12.451612903225808</v>
      </c>
      <c r="CA11" s="543">
        <f t="shared" si="152"/>
        <v>0.86080057699242696</v>
      </c>
      <c r="CB11" s="385">
        <f>INDEX('SO Agustus 2026 Rev.3'!$B$6:$BK$52,MATCH(B11,'SO Agustus 2026 Rev.3'!$B$6:$B$52,0),MATCH($CB$3,'SO Agustus 2026 Rev.3'!$B$5:$XK$5,0))</f>
        <v>3500</v>
      </c>
      <c r="CC11" s="385">
        <f>INDEX('Summary sales'!$A$6:$CB$50,MATCH($B11,'Summary sales'!$A$6:$A$50,0),MATCH($CB$3,'Summary sales'!$A$7:$CB$7,0))</f>
        <v>3696.1000000000931</v>
      </c>
      <c r="CD11" s="385">
        <f t="shared" si="153"/>
        <v>196.10000000009313</v>
      </c>
      <c r="CE11" s="543">
        <f t="shared" si="154"/>
        <v>1.056028571428598</v>
      </c>
      <c r="CF11" s="385">
        <f>INDEX('SO Agustus 2026 Rev.3'!$B$6:$BK$52,MATCH(B11,'SO Agustus 2026 Rev.3'!$B$6:$B$52,0),MATCH($CF$3,'SO Agustus 2026 Rev.3'!$B$5:$XK$5,0))</f>
        <v>1300</v>
      </c>
      <c r="CG11" s="385">
        <f>INDEX('Summary sales'!$A$6:$CB$50,MATCH($B11,'Summary sales'!$A$6:$A$50,0),MATCH($CF$3,'Summary sales'!$A$7:$CB$7,0))</f>
        <v>940.66999999992549</v>
      </c>
      <c r="CH11" s="385">
        <f t="shared" si="155"/>
        <v>-359.33000000007451</v>
      </c>
      <c r="CI11" s="543">
        <f t="shared" si="156"/>
        <v>0.72359230769225036</v>
      </c>
      <c r="CJ11" s="385">
        <f>INDEX('SO Agustus 2026 Rev.3'!$B$6:$BK$52,MATCH(B11,'SO Agustus 2026 Rev.3'!$B$6:$B$52,0),MATCH($CJ$3,'SO Agustus 2026 Rev.3'!$B$5:$XK$5,0))</f>
        <v>3000</v>
      </c>
      <c r="CK11" s="385">
        <f>INDEX('Summary sales'!$A$6:$CB$50,MATCH($B11,'Summary sales'!$A$6:$A$50,0),MATCH($CJ$3,'Summary sales'!$A$7:$CB$7,0))</f>
        <v>5457.0999999996275</v>
      </c>
      <c r="CL11" s="385">
        <f t="shared" si="157"/>
        <v>2457.0999999996275</v>
      </c>
      <c r="CM11" s="543">
        <f t="shared" si="158"/>
        <v>1.8190333333332092</v>
      </c>
      <c r="CN11" s="385">
        <f>INDEX('SO Agustus 2026 Rev.3'!$B$6:$BK$52,MATCH(B11,'SO Agustus 2026 Rev.3'!$B$6:$B$52,0),MATCH($CN$3,'SO Agustus 2026 Rev.3'!$B$5:$XK$5,0))</f>
        <v>6500</v>
      </c>
      <c r="CO11" s="385">
        <f>INDEX('Summary sales'!$A$6:$CB$50,MATCH($B11,'Summary sales'!$A$6:$A$50,0),MATCH($CN$3,'Summary sales'!$A$7:$CB$7,0))</f>
        <v>5321.2899999998044</v>
      </c>
      <c r="CP11" s="385">
        <f t="shared" si="159"/>
        <v>-1178.7100000001956</v>
      </c>
      <c r="CQ11" s="543">
        <f t="shared" si="160"/>
        <v>0.81865999999996986</v>
      </c>
      <c r="CR11" s="385">
        <f>INDEX('SO Agustus 2026 Rev.3'!$B$6:$BK$52,MATCH(B11,'SO Agustus 2026 Rev.3'!$B$6:$B$52,0),MATCH($CR$3,'SO Agustus 2026 Rev.3'!$B$5:$XK$5,0))</f>
        <v>15000</v>
      </c>
      <c r="CS11" s="385">
        <f>INDEX('Summary sales'!$A$6:$CB$50,MATCH($B11,'Summary sales'!$A$6:$A$50,0),MATCH($CR$3,'Summary sales'!$A$7:$CB$7,0))</f>
        <v>2933.7999999998137</v>
      </c>
      <c r="CT11" s="385">
        <f t="shared" si="161"/>
        <v>-12066.200000000186</v>
      </c>
      <c r="CU11" s="543">
        <f t="shared" si="162"/>
        <v>0.19558666666665425</v>
      </c>
      <c r="CV11" s="385">
        <f>INDEX('SO Agustus 2026 Rev.3'!$B$6:$BK$52,MATCH(B11,'SO Agustus 2026 Rev.3'!$B$6:$B$52,0),MATCH($CV$3,'SO Agustus 2026 Rev.3'!$B$5:$XK$5,0))</f>
        <v>16000</v>
      </c>
      <c r="CW11" s="385">
        <f>INDEX('Summary sales'!$A$6:$CB$50,MATCH($B11,'Summary sales'!$A$6:$A$50,0),MATCH($CV$3,'Summary sales'!$A$7:$CB$7,0))</f>
        <v>21467.710000000894</v>
      </c>
      <c r="CX11" s="385">
        <f t="shared" si="163"/>
        <v>5467.7100000008941</v>
      </c>
      <c r="CY11" s="543">
        <f t="shared" si="164"/>
        <v>1.341731875000056</v>
      </c>
      <c r="CZ11" s="385">
        <f>INDEX('SO Agustus 2026 Rev.3'!$B$6:$BK$52,MATCH(B11,'SO Agustus 2026 Rev.3'!$B$6:$B$52,0),MATCH($CZ$3,'SO Agustus 2026 Rev.3'!$B$5:$XK$5,0))</f>
        <v>2000</v>
      </c>
      <c r="DA11" s="385">
        <f>INDEX('Summary sales'!$A$6:$CB$50,MATCH($B11,'Summary sales'!$A$6:$A$50,0),MATCH($CZ$3,'Summary sales'!$A$7:$CB$7,0))</f>
        <v>2047.1500000003725</v>
      </c>
      <c r="DB11" s="385">
        <f t="shared" si="165"/>
        <v>47.150000000372529</v>
      </c>
      <c r="DC11" s="543">
        <f t="shared" si="166"/>
        <v>1.0235750000001862</v>
      </c>
      <c r="DD11" s="385">
        <f>INDEX('SO Agustus 2026 Rev.3'!$B$6:$BK$52,MATCH(B11,'SO Agustus 2026 Rev.3'!$B$6:$B$52,0),MATCH($DD$3,'SO Agustus 2026 Rev.3'!$B$5:$XK$5,0))</f>
        <v>800</v>
      </c>
      <c r="DE11" s="385">
        <f>INDEX('Summary sales'!$A$6:$CB$50,MATCH($B11,'Summary sales'!$A$6:$A$50,0),MATCH($DD$3,'Summary sales'!$A$7:$CB$7,0))</f>
        <v>1006.1000000000931</v>
      </c>
      <c r="DF11" s="385">
        <f t="shared" si="167"/>
        <v>206.10000000009313</v>
      </c>
      <c r="DG11" s="543">
        <f t="shared" si="168"/>
        <v>1.2576250000001163</v>
      </c>
      <c r="DH11" s="385">
        <f>INDEX('SO Agustus 2026 Rev.3'!$B$6:$BK$52,MATCH(B11,'SO Agustus 2026 Rev.3'!$B$6:$B$52,0),MATCH($DH$3,'SO Agustus 2026 Rev.3'!$B$5:$XK$5,0))</f>
        <v>7200</v>
      </c>
      <c r="DI11" s="385">
        <f>INDEX('Summary sales'!$A$6:$CB$50,MATCH($B11,'Summary sales'!$A$6:$A$50,0),MATCH($DH$3,'Summary sales'!$A$7:$CB$7,0))</f>
        <v>8197.859999999404</v>
      </c>
      <c r="DJ11" s="385">
        <f t="shared" si="169"/>
        <v>997.85999999940395</v>
      </c>
      <c r="DK11" s="543">
        <f t="shared" si="170"/>
        <v>1.1385916666665838</v>
      </c>
      <c r="DL11" s="385">
        <f>INDEX('SO Agustus 2026 Rev.3'!$B$6:$BK$52,MATCH(B11,'SO Agustus 2026 Rev.3'!$B$6:$B$52,0),MATCH($DL$3,'SO Agustus 2026 Rev.3'!$B$5:$XK$5,0))</f>
        <v>2500</v>
      </c>
      <c r="DM11" s="385">
        <f>INDEX('Summary sales'!$A$6:$CB$50,MATCH($B11,'Summary sales'!$A$6:$A$50,0),MATCH($DL$3,'Summary sales'!$A$7:$CB$7,0))</f>
        <v>1665.0199999999604</v>
      </c>
      <c r="DN11" s="385">
        <f t="shared" si="171"/>
        <v>-834.98000000003958</v>
      </c>
      <c r="DO11" s="543">
        <f t="shared" si="172"/>
        <v>0.66600799999998417</v>
      </c>
      <c r="DP11" s="385">
        <f>INDEX('SO Agustus 2026 Rev.3'!$B$6:$BK$52,MATCH(B11,'SO Agustus 2026 Rev.3'!$B$6:$B$52,0),MATCH($DP$3,'SO Agustus 2026 Rev.3'!$B$5:$XK$5,0))</f>
        <v>2000</v>
      </c>
      <c r="DQ11" s="385">
        <f>INDEX('Summary sales'!$A$6:$CB$50,MATCH($B11,'Summary sales'!$A$6:$A$50,0),MATCH($DP$3,'Summary sales'!$A$7:$CB$7,0))</f>
        <v>1882.4299999999348</v>
      </c>
      <c r="DR11" s="385">
        <f t="shared" si="173"/>
        <v>-117.57000000006519</v>
      </c>
      <c r="DS11" s="543">
        <f t="shared" si="174"/>
        <v>0.94121499999996738</v>
      </c>
      <c r="DT11" s="385">
        <f>INDEX('SO Agustus 2026 Rev.3'!$B$6:$BK$52,MATCH(B11,'SO Agustus 2026 Rev.3'!$B$6:$B$52,0),MATCH($DT$3,'SO Agustus 2026 Rev.3'!$B$5:$XK$5,0))</f>
        <v>1000</v>
      </c>
      <c r="DU11" s="385">
        <f>INDEX('Summary sales'!$A$6:$CB$50,MATCH($B11,'Summary sales'!$A$6:$A$50,0),MATCH($DT$3,'Summary sales'!$A$7:$CB$7,0))</f>
        <v>513.40000000002328</v>
      </c>
      <c r="DV11" s="385">
        <f t="shared" si="175"/>
        <v>-486.59999999997672</v>
      </c>
      <c r="DW11" s="543">
        <f t="shared" si="176"/>
        <v>0.51340000000002328</v>
      </c>
      <c r="DX11" s="385">
        <f>INDEX('SO Agustus 2026 Rev.3'!$B$6:$BK$52,MATCH(B11,'SO Agustus 2026 Rev.3'!$B$6:$B$52,0),MATCH($DX$3,'SO Agustus 2026 Rev.3'!$B$5:$XK$5,0))</f>
        <v>11000</v>
      </c>
      <c r="DY11" s="385">
        <f>INDEX('Summary sales'!$A$6:$CB$50,MATCH($B11,'Summary sales'!$A$6:$A$50,0),MATCH($DX$3,'Summary sales'!$A$7:$CB$7,0))</f>
        <v>9319.2000000001863</v>
      </c>
      <c r="DZ11" s="385">
        <f t="shared" si="177"/>
        <v>-1680.7999999998137</v>
      </c>
      <c r="EA11" s="543">
        <f t="shared" si="178"/>
        <v>0.84720000000001694</v>
      </c>
      <c r="EB11" s="385">
        <f>INDEX('SO Agustus 2026 Rev.3'!$B$6:$BK$52,MATCH(B11,'SO Agustus 2026 Rev.3'!$B$6:$B$52,0),MATCH($EB$3,'SO Agustus 2026 Rev.3'!$B$5:$XK$5,0))</f>
        <v>2000</v>
      </c>
      <c r="EC11" s="385">
        <f>INDEX('Summary sales'!$A$6:$CB$50,MATCH($B11,'Summary sales'!$A$6:$A$50,0),MATCH($EB$3,'Summary sales'!$A$7:$CB$7,0))</f>
        <v>1494.9099999999162</v>
      </c>
      <c r="ED11" s="385">
        <f t="shared" si="179"/>
        <v>-505.09000000008382</v>
      </c>
      <c r="EE11" s="543">
        <f t="shared" si="180"/>
        <v>0.74745499999995813</v>
      </c>
      <c r="EF11" s="385">
        <f>INDEX('SO Agustus 2026 Rev.3'!$B$6:$BK$52,MATCH(B11,'SO Agustus 2026 Rev.3'!$B$6:$B$52,0),MATCH($EF$3,'SO Agustus 2026 Rev.3'!$B$5:$XK$5,0))</f>
        <v>4000</v>
      </c>
      <c r="EG11" s="385">
        <f>INDEX('Summary sales'!$A$6:$CB$50,MATCH($B11,'Summary sales'!$A$6:$A$50,0),MATCH($EF$3,'Summary sales'!$A$7:$CB$7,0))</f>
        <v>7358.4400000004098</v>
      </c>
      <c r="EH11" s="385">
        <f t="shared" si="181"/>
        <v>3358.4400000004098</v>
      </c>
      <c r="EI11" s="543">
        <f t="shared" si="182"/>
        <v>1.8396100000001026</v>
      </c>
      <c r="EJ11" s="385">
        <f>INDEX('SO Agustus 2026 Rev.3'!$B$6:$BK$52,MATCH(B11,'SO Agustus 2026 Rev.3'!$B$6:$B$52,0),MATCH($EJ$3,'SO Agustus 2026 Rev.3'!$B$5:$XK$5,0))</f>
        <v>7000</v>
      </c>
      <c r="EK11" s="385">
        <f>INDEX('Summary sales'!$A$6:$CB$50,MATCH(B11,'Summary sales'!$A$6:$A$50,0),MATCH($EJ$3,'Summary sales'!$A$7:$CB$7,0))</f>
        <v>6926.9799999999814</v>
      </c>
      <c r="EL11" s="385">
        <f t="shared" si="183"/>
        <v>-73.020000000018626</v>
      </c>
      <c r="EM11" s="543">
        <f t="shared" si="184"/>
        <v>0.9895685714285688</v>
      </c>
      <c r="EN11" s="385">
        <f>INDEX('SO Agustus 2026 Rev.3'!$B$6:$BK$52,MATCH(B11,'SO Agustus 2026 Rev.3'!$B$6:$B$52,0),MATCH($EN$3,'SO Agustus 2026 Rev.3'!$B$5:$XK$5,0))</f>
        <v>5000</v>
      </c>
      <c r="EO11" s="385">
        <f>INDEX('Summary sales'!$A$6:$CB$50,MATCH($B11,'Summary sales'!$A$6:$A$50,0),MATCH($EN$3,'Summary sales'!$A$7:$CB$7,0))</f>
        <v>6780.3199999998324</v>
      </c>
      <c r="EP11" s="385">
        <f t="shared" si="185"/>
        <v>1780.3199999998324</v>
      </c>
      <c r="EQ11" s="543">
        <f t="shared" si="186"/>
        <v>1.3560639999999664</v>
      </c>
      <c r="ER11" s="385">
        <f>INDEX('SO Agustus 2026 Rev.3'!$B$6:$BK$52,MATCH(B11,'SO Agustus 2026 Rev.3'!$B$6:$B$52,0),MATCH($ER$3,'SO Agustus 2026 Rev.3'!$B$5:$XK$5,0))</f>
        <v>19000</v>
      </c>
      <c r="ES11" s="385">
        <f>INDEX('Summary sales'!$A$6:$CB$50,MATCH($B11,'Summary sales'!$A$6:$A$50,0),MATCH($ER$3,'Summary sales'!$A$7:$CB$7,0))</f>
        <v>19752.730000000447</v>
      </c>
      <c r="ET11" s="385">
        <f t="shared" si="187"/>
        <v>752.73000000044703</v>
      </c>
      <c r="EU11" s="543">
        <f t="shared" si="188"/>
        <v>1.0396173684210761</v>
      </c>
      <c r="EV11" s="385">
        <f>INDEX('SO Agustus 2026 Rev.3'!$B$6:$BK$52,MATCH(B11,'SO Agustus 2026 Rev.3'!$B$6:$B$52,0),MATCH($EV$3,'SO Agustus 2026 Rev.3'!$B$5:$XK$5,0))</f>
        <v>8000</v>
      </c>
      <c r="EW11" s="385">
        <f>INDEX('Summary sales'!$A$6:$CB$50,MATCH(B11,'Summary sales'!$A$6:$A$50,0),MATCH($EV$3,'Summary sales'!$A$7:$CB$7,0))</f>
        <v>7006.5500000002794</v>
      </c>
      <c r="EX11" s="385">
        <f t="shared" si="189"/>
        <v>-993.4499999997206</v>
      </c>
      <c r="EY11" s="543">
        <f t="shared" si="190"/>
        <v>0.87581875000003495</v>
      </c>
      <c r="EZ11" s="385">
        <f>INDEX('SO Agustus 2026 Rev.3'!$B$6:$BK$52,MATCH(B11,'SO Agustus 2026 Rev.3'!$B$6:$B$52,0),MATCH($EZ$3,'SO Agustus 2026 Rev.3'!$B$5:$XK$5,0))</f>
        <v>3500</v>
      </c>
      <c r="FA11" s="385">
        <f>INDEX('Summary sales'!$A$6:$CB$50,MATCH(B11,'Summary sales'!$A$6:$A$50,0),MATCH($EZ$3,'Summary sales'!$A$7:$CB$7,0))</f>
        <v>3236</v>
      </c>
      <c r="FB11" s="385">
        <f t="shared" si="191"/>
        <v>-264</v>
      </c>
      <c r="FC11" s="543">
        <f t="shared" si="192"/>
        <v>0.9245714285714286</v>
      </c>
      <c r="FD11" s="385">
        <f>INDEX('SO Agustus 2026 Rev.3'!$B$6:$BK$52,MATCH(B11,'SO Agustus 2026 Rev.3'!$B$6:$B$52,0),MATCH($FD$3,'SO Agustus 2026 Rev.3'!$B$5:$XK$5,0))</f>
        <v>500</v>
      </c>
      <c r="FE11" s="385">
        <f>INDEX('Summary sales'!$A$6:$CB$50,MATCH(B11,'Summary sales'!$A$6:$A$50,0),MATCH($FD$3,'Summary sales'!$A$7:$CB$7,0))</f>
        <v>0</v>
      </c>
      <c r="FF11" s="385">
        <f t="shared" si="193"/>
        <v>-500</v>
      </c>
      <c r="FG11" s="543">
        <f t="shared" si="194"/>
        <v>0</v>
      </c>
      <c r="FH11" s="385">
        <f>INDEX('SO Agustus 2026 Rev.3'!$B$6:$BK$52,MATCH(B11,'SO Agustus 2026 Rev.3'!$B$6:$B$52,0),MATCH($FH$3,'SO Agustus 2026 Rev.3'!$B$5:$XK$5,0))</f>
        <v>0</v>
      </c>
      <c r="FI11" s="385">
        <f>INDEX('Summary sales'!$A$6:$CB$50,MATCH(B11,'Summary sales'!$A$6:$A$50,0),MATCH($FH$3,'Summary sales'!$A$7:$CB$7,0))</f>
        <v>0</v>
      </c>
      <c r="FJ11" s="385">
        <f t="shared" si="195"/>
        <v>0</v>
      </c>
      <c r="FK11" s="543" t="e">
        <f t="shared" si="196"/>
        <v>#DIV/0!</v>
      </c>
      <c r="FL11" s="385">
        <f>INDEX('SO Agustus 2026 Rev.3'!$B$6:$BK$52,MATCH(B11,'SO Agustus 2026 Rev.3'!$B$6:$B$52,0),MATCH($FL$3,'SO Agustus 2026 Rev.3'!$B$5:$XK$5,0))</f>
        <v>700</v>
      </c>
      <c r="FM11" s="385">
        <f>INDEX('Summary sales'!$A$6:$CB$50,MATCH(B11,'Summary sales'!$A$6:$A$50,0),MATCH($FL$3,'Summary sales'!$A$7:$CB$7,0))</f>
        <v>432.22999999998137</v>
      </c>
      <c r="FN11" s="385">
        <f t="shared" si="197"/>
        <v>-267.77000000001863</v>
      </c>
      <c r="FO11" s="543">
        <f t="shared" si="198"/>
        <v>0.61747142857140191</v>
      </c>
      <c r="FP11" s="385">
        <f>INDEX('SO Agustus 2026 Rev.3'!$B$6:$BK$52,MATCH(B11,'SO Agustus 2026 Rev.3'!$B$6:$B$52,0),MATCH($FP$3,'SO Agustus 2026 Rev.3'!$B$5:$XK$5,0))</f>
        <v>6500</v>
      </c>
      <c r="FQ11" s="385">
        <f>INDEX('Summary sales'!$A$6:$CB$50,MATCH(B11,'Summary sales'!$A$6:$A$50,0),MATCH($FP$3,'Summary sales'!$A$7:$CB$7,0))</f>
        <v>6292.429999999993</v>
      </c>
      <c r="FR11" s="385">
        <f t="shared" si="199"/>
        <v>-207.57000000000698</v>
      </c>
      <c r="FS11" s="543">
        <f t="shared" si="200"/>
        <v>0.9680661538461528</v>
      </c>
      <c r="FT11" s="385">
        <f>INDEX('SO Agustus 2026 Rev.3'!$B$6:$BK$52,MATCH(B11,'SO Agustus 2026 Rev.3'!$B$6:$B$52,0),MATCH($FT$3,'SO Agustus 2026 Rev.3'!$B$5:$XK$5,0))</f>
        <v>3500</v>
      </c>
      <c r="FU11" s="385">
        <f>INDEX('Summary sales'!$A$6:$CB$50,MATCH(B11,'Summary sales'!$A$6:$A$50,0),MATCH($FT$3,'Summary sales'!$A$7:$CB$7,0))</f>
        <v>3974.4799999999814</v>
      </c>
      <c r="FV11" s="385">
        <f t="shared" si="201"/>
        <v>474.47999999998137</v>
      </c>
      <c r="FW11" s="543">
        <f t="shared" si="202"/>
        <v>1.135565714285709</v>
      </c>
      <c r="FX11" s="385">
        <f>INDEX('SO Agustus 2026 Rev.3'!$B$6:$BK$52,MATCH(B11,'SO Agustus 2026 Rev.3'!$B$6:$B$52,0),MATCH($FX$3,'SO Agustus 2026 Rev.3'!$B$5:$XK$5,0))</f>
        <v>2000</v>
      </c>
      <c r="FY11" s="385">
        <f>INDEX('Summary sales'!$A$6:$CB$50,MATCH(B11,'Summary sales'!$A$6:$A$50,0),MATCH($FX$3,'Summary sales'!$A$7:$CB$7,0))</f>
        <v>893.16999999992549</v>
      </c>
      <c r="FZ11" s="385">
        <f t="shared" si="203"/>
        <v>-1106.8300000000745</v>
      </c>
      <c r="GA11" s="543">
        <f t="shared" si="204"/>
        <v>0.44658499999996276</v>
      </c>
      <c r="GB11" s="385">
        <f>INDEX('SO Agustus 2026 Rev.3'!$B$6:$BK$52,MATCH(B11,'SO Agustus 2026 Rev.3'!$B$6:$B$52,0),MATCH($GB$3,'SO Agustus 2026 Rev.3'!$B$5:$XK$5,0))</f>
        <v>369.61070967741654</v>
      </c>
      <c r="GC11" s="385">
        <f>INDEX('Summary sales'!$A$6:$CB$50,MATCH(B11,'Summary sales'!$A$6:$A$50,0),MATCH($GB$3,'Summary sales'!$A$7:$CB$7,0))</f>
        <v>0</v>
      </c>
      <c r="GD11" s="385">
        <f t="shared" si="205"/>
        <v>-369.61070967741654</v>
      </c>
      <c r="GE11" s="543">
        <f t="shared" si="206"/>
        <v>0</v>
      </c>
      <c r="GF11" s="385">
        <f>INDEX('SO Agustus 2026 Rev.3'!$B$6:$BK$52,MATCH(B11,'SO Agustus 2026 Rev.3'!$B$6:$B$52,0),MATCH($GF$3,'SO Agustus 2026 Rev.3'!$B$5:$XK$5,0))</f>
        <v>13500</v>
      </c>
      <c r="GG11" s="385">
        <f>INDEX('Summary sales'!$A$6:$CB$50,MATCH(B11,'Summary sales'!$A$6:$A$50,0),MATCH($GF$3,'Summary sales'!$A$7:$CB$7,0))</f>
        <v>12580.059000000001</v>
      </c>
      <c r="GH11" s="385">
        <f t="shared" si="207"/>
        <v>-919.94099999999889</v>
      </c>
      <c r="GI11" s="543">
        <f t="shared" si="208"/>
        <v>0.93185622222222231</v>
      </c>
      <c r="GJ11" s="385">
        <f>INDEX('SO Agustus 2026 Rev.3'!$B$6:$BK$52,MATCH(B11,'SO Agustus 2026 Rev.3'!$B$6:$B$52,0),MATCH($GJ$3,'SO Agustus 2026 Rev.3'!$B$5:$XK$5,0))</f>
        <v>1121.900322580635</v>
      </c>
      <c r="GK11" s="385">
        <f>INDEX('Summary sales'!$A$6:$CB$50,MATCH($B11,'Summary sales'!$A$6:$A$50,0),MATCH($GJ$3,'Summary sales'!$A$7:$CB$7,0))</f>
        <v>1038.75</v>
      </c>
      <c r="GL11" s="385">
        <f t="shared" si="209"/>
        <v>-83.15032258063502</v>
      </c>
      <c r="GM11" s="543">
        <f t="shared" si="210"/>
        <v>0.92588439373172682</v>
      </c>
      <c r="GN11" s="385">
        <f>INDEX('SO Agustus 2026 Rev.3'!$B$6:$BK$52,MATCH(B11,'SO Agustus 2026 Rev.3'!$B$6:$B$52,0),MATCH($GN$3,'SO Agustus 2026 Rev.3'!$B$5:$XK$5,0))</f>
        <v>2499.7025806451697</v>
      </c>
      <c r="GO11" s="385">
        <f>INDEX('Summary sales'!$A$6:$CB$50,MATCH(B11,'Summary sales'!$A$6:$A$50,0),MATCH($GN$3,'Summary sales'!$A$7:$CB$7,0))</f>
        <v>2797.1399999999849</v>
      </c>
      <c r="GP11" s="385">
        <f t="shared" si="211"/>
        <v>297.43741935481512</v>
      </c>
      <c r="GQ11" s="543">
        <f t="shared" si="212"/>
        <v>1.1189891236092764</v>
      </c>
      <c r="GR11" s="385">
        <f>INDEX('SO Agustus 2026 Rev.3'!$B$6:$BK$52,MATCH(B11,'SO Agustus 2026 Rev.3'!$B$6:$B$52,0),MATCH($GR$3,'SO Agustus 2026 Rev.3'!$B$5:$XK$5,0))</f>
        <v>3587.0967741935483</v>
      </c>
      <c r="GS11" s="385">
        <f>INDEX('Summary sales'!$A$6:$CB$50,MATCH(B11,'Summary sales'!$A$6:$A$50,0),MATCH($GR$3,'Summary sales'!$A$7:$CB$7,0))</f>
        <v>4719.2199999999975</v>
      </c>
      <c r="GT11" s="385">
        <f t="shared" si="213"/>
        <v>1132.1232258064492</v>
      </c>
      <c r="GU11" s="543">
        <f t="shared" si="214"/>
        <v>1.3156098920863302</v>
      </c>
      <c r="GV11" s="385">
        <f>INDEX('SO Agustus 2026 Rev.3'!$B$6:$BK$52,MATCH(B11,'SO Agustus 2026 Rev.3'!$B$6:$B$52,0),MATCH($GV$3,'SO Agustus 2026 Rev.3'!$B$5:$XK$5,0))</f>
        <v>2499.7025806451697</v>
      </c>
      <c r="GW11" s="385">
        <f>INDEX('Summary sales'!$A$6:$CB$50,MATCH(B11,'Summary sales'!$A$6:$A$50,0),MATCH($GV$3,'Summary sales'!$A$7:$CB$7,0))</f>
        <v>3213.9699999997392</v>
      </c>
      <c r="GX11" s="385">
        <f t="shared" si="215"/>
        <v>714.26741935456948</v>
      </c>
      <c r="GY11" s="543">
        <f t="shared" si="216"/>
        <v>1.2857409616988187</v>
      </c>
      <c r="GZ11" s="385">
        <f>INDEX('SO Agustus 2026 Rev.3'!$B$6:$BK$52,MATCH(B11,'SO Agustus 2026 Rev.3'!$B$6:$B$52,0),MATCH($GZ$3,'SO Agustus 2026 Rev.3'!$B$5:$XK$5,0))</f>
        <v>0</v>
      </c>
      <c r="HA11" s="385">
        <f>INDEX('Summary sales'!$A$6:$CB$50,MATCH(B11,'Summary sales'!$A$6:$A$50,0),MATCH($GZ$3,'Summary sales'!$A$7:$CB$7,0))</f>
        <v>0</v>
      </c>
      <c r="HB11" s="385">
        <f t="shared" si="217"/>
        <v>0</v>
      </c>
      <c r="HC11" s="543" t="e">
        <f t="shared" si="218"/>
        <v>#DIV/0!</v>
      </c>
    </row>
    <row r="12" spans="1:226" ht="15" customHeight="1">
      <c r="A12" s="562"/>
      <c r="B12" s="466">
        <f t="shared" si="219"/>
        <v>46240</v>
      </c>
      <c r="C12" s="466" t="str">
        <f t="shared" si="112"/>
        <v>Kam</v>
      </c>
      <c r="D12" s="385">
        <f t="shared" si="113"/>
        <v>206238.15393548383</v>
      </c>
      <c r="E12" s="385">
        <f t="shared" ca="1" si="114"/>
        <v>198122.23099999977</v>
      </c>
      <c r="F12" s="385">
        <f t="shared" ca="1" si="115"/>
        <v>-8115.9229354840645</v>
      </c>
      <c r="G12" s="543">
        <f t="shared" ca="1" si="116"/>
        <v>0.96064781040455338</v>
      </c>
      <c r="H12" s="385">
        <f>INDEX('SO Agustus 2026 Rev.3'!$B$6:$BK$52,MATCH(B12,'SO Agustus 2026 Rev.3'!$B$6:$B$52,0),MATCH($H$3,'SO Agustus 2026 Rev.3'!$B$5:$XK$5,0))</f>
        <v>1199.5729032258068</v>
      </c>
      <c r="I12" s="385">
        <f>INDEX('Summary sales'!$A$6:$CB$50,MATCH($B12,'Summary sales'!$A$6:$A$50,0),MATCH($H$3,'Summary sales'!$A$7:$CB$7,0))</f>
        <v>974.26000000000931</v>
      </c>
      <c r="J12" s="385">
        <f t="shared" si="117"/>
        <v>-225.31290322579753</v>
      </c>
      <c r="K12" s="543">
        <f t="shared" si="118"/>
        <v>0.81217239684232445</v>
      </c>
      <c r="L12" s="385">
        <f>INDEX('SO Agustus 2026 Rev.3'!$B$6:$BK$52,MATCH(B12,'SO Agustus 2026 Rev.3'!$B$6:$B$52,0),MATCH($L$3,'SO Agustus 2026 Rev.3'!$B$5:$XK$5,0))</f>
        <v>2000</v>
      </c>
      <c r="M12" s="385">
        <f>INDEX('Summary sales'!$A$6:$CB$50,MATCH($B12,'Summary sales'!$A$6:$A$50,0),MATCH($L$3,'Summary sales'!$A$7:$CB$7,0))</f>
        <v>1335.2599999997765</v>
      </c>
      <c r="N12" s="385">
        <f t="shared" si="119"/>
        <v>-664.74000000022352</v>
      </c>
      <c r="O12" s="543">
        <f t="shared" si="120"/>
        <v>0.66762999999988826</v>
      </c>
      <c r="P12" s="385">
        <f>INDEX('SO Agustus 2026 Rev.3'!$B$6:$BK$52,MATCH(B12,'SO Agustus 2026 Rev.3'!$B$6:$B$52,0),MATCH($P$3,'SO Agustus 2026 Rev.3'!$B$5:$XK$5,0))</f>
        <v>1200</v>
      </c>
      <c r="Q12" s="385">
        <f>INDEX('Summary sales'!$A$6:$CB$50,MATCH($B12,'Summary sales'!$A$6:$A$50,0),MATCH($P$3,'Summary sales'!$A$7:$CB$7,0))</f>
        <v>1204.8999999999069</v>
      </c>
      <c r="R12" s="385">
        <f t="shared" si="121"/>
        <v>4.8999999999068677</v>
      </c>
      <c r="S12" s="543">
        <f t="shared" si="122"/>
        <v>1.0040833333332557</v>
      </c>
      <c r="T12" s="385">
        <f>INDEX('SO Agustus 2026 Rev.3'!$B$6:$BK$52,MATCH(B12,'SO Agustus 2026 Rev.3'!$B$6:$B$52,0),MATCH($T$3,'SO Agustus 2026 Rev.3'!$B$5:$XK$5,0))</f>
        <v>3300</v>
      </c>
      <c r="U12" s="385">
        <f>INDEX('Summary sales'!$A$6:$CB$50,MATCH($B12,'Summary sales'!$A$6:$A$50,0),MATCH($T$3,'Summary sales'!$A$7:$CB$7,0))</f>
        <v>3212</v>
      </c>
      <c r="V12" s="385">
        <f t="shared" si="123"/>
        <v>-88</v>
      </c>
      <c r="W12" s="543">
        <f t="shared" si="124"/>
        <v>0.97333333333333338</v>
      </c>
      <c r="X12" s="385">
        <f>INDEX('SO Agustus 2026 Rev.3'!$B$6:$BK$52,MATCH(B12,'SO Agustus 2026 Rev.3'!$B$6:$B$52,0),MATCH($X$3,'SO Agustus 2026 Rev.3'!$B$5:$XK$5,0))</f>
        <v>644.02064516129087</v>
      </c>
      <c r="Y12" s="385">
        <f>INDEX('Summary sales'!$A$6:$CB$50,MATCH($B12,'Summary sales'!$A$6:$A$50,0),MATCH($X$3,'Summary sales'!$A$7:$CB$7,0))</f>
        <v>935.46000000007916</v>
      </c>
      <c r="Z12" s="385">
        <f t="shared" si="125"/>
        <v>291.43935483878829</v>
      </c>
      <c r="AA12" s="543">
        <f t="shared" si="126"/>
        <v>1.4525310749406164</v>
      </c>
      <c r="AB12" s="385">
        <f>INDEX('SO Agustus 2026 Rev.3'!$B$6:$BK$52,MATCH(B12,'SO Agustus 2026 Rev.3'!$B$6:$B$52,0),MATCH($AB$3,'SO Agustus 2026 Rev.3'!$B$5:$XK$5,0))</f>
        <v>150</v>
      </c>
      <c r="AC12" s="385">
        <f>INDEX('Summary sales'!$A$6:$CB$50,MATCH($B12,'Summary sales'!$A$6:$A$50,0),MATCH($AB$3,'Summary sales'!$A$7:$CB$7,0))</f>
        <v>59.540000000008149</v>
      </c>
      <c r="AD12" s="385">
        <f t="shared" si="127"/>
        <v>-90.459999999991851</v>
      </c>
      <c r="AE12" s="543">
        <f t="shared" si="128"/>
        <v>0.39693333333338765</v>
      </c>
      <c r="AF12" s="385">
        <f>INDEX('SO Agustus 2026 Rev.3'!$B$6:$BK$52,MATCH(B12,'SO Agustus 2026 Rev.3'!$B$6:$B$52,0),MATCH($AF$3,'SO Agustus 2026 Rev.3'!$B$5:$XK$5,0))</f>
        <v>603.76322580644887</v>
      </c>
      <c r="AG12" s="385">
        <f>INDEX('Summary sales'!$A$6:$CB$50,MATCH($B12,'Summary sales'!$A$6:$A$50,0),MATCH($AF$3,'Summary sales'!$A$7:$CB$7,0))</f>
        <v>787.88999999989755</v>
      </c>
      <c r="AH12" s="385">
        <f t="shared" si="129"/>
        <v>184.12677419344868</v>
      </c>
      <c r="AI12" s="543">
        <f t="shared" si="130"/>
        <v>1.3049652021245743</v>
      </c>
      <c r="AJ12" s="385">
        <f>INDEX('SO Agustus 2026 Rev.3'!$B$6:$BK$52,MATCH(B12,'SO Agustus 2026 Rev.3'!$B$6:$B$52,0),MATCH($AJ$3,'SO Agustus 2026 Rev.3'!$B$5:$XK$5,0))</f>
        <v>673.27548387096704</v>
      </c>
      <c r="AK12" s="385">
        <f>INDEX('Summary sales'!$A$6:$CB$50,MATCH($B12,'Summary sales'!$A$6:$A$50,0),MATCH($AJ$3,'Summary sales'!$A$7:$CB$7,0))</f>
        <v>678.22999999998137</v>
      </c>
      <c r="AL12" s="385">
        <f t="shared" si="131"/>
        <v>4.9545161290143369</v>
      </c>
      <c r="AM12" s="543">
        <f t="shared" si="132"/>
        <v>1.007358824504538</v>
      </c>
      <c r="AN12" s="385">
        <f>INDEX('SO Agustus 2026 Rev.3'!$B$6:$BK$52,MATCH(B12,'SO Agustus 2026 Rev.3'!$B$6:$B$52,0),MATCH($AN$3,'SO Agustus 2026 Rev.3'!$B$5:$XK$5,0))</f>
        <v>5500</v>
      </c>
      <c r="AO12" s="385">
        <f>INDEX('Summary sales'!$A$6:$CB$50,MATCH($B12,'Summary sales'!$A$6:$A$50,0),MATCH($AN$3,'Summary sales'!$A$7:$CB$7,0))</f>
        <v>6180.6100000012666</v>
      </c>
      <c r="AP12" s="385">
        <f t="shared" si="133"/>
        <v>680.6100000012666</v>
      </c>
      <c r="AQ12" s="543">
        <f t="shared" si="134"/>
        <v>1.1237472727275031</v>
      </c>
      <c r="AR12" s="385">
        <f>INDEX('SO Agustus 2026 Rev.3'!$B$6:$BK$52,MATCH(B12,'SO Agustus 2026 Rev.3'!$B$6:$B$52,0),MATCH($AR$3,'SO Agustus 2026 Rev.3'!$B$5:$XK$5,0))</f>
        <v>5000</v>
      </c>
      <c r="AS12" s="385">
        <f ca="1">INDEX('Summary sales'!$A$6:$CB$50,MATCH($B12,'Summary sales'!$A$6:$A$50,0),MATCH($AR$3,'Summary sales'!$A$7:$CB$7,0))</f>
        <v>5081.8700000001118</v>
      </c>
      <c r="AT12" s="385">
        <f t="shared" ca="1" si="135"/>
        <v>81.870000000111759</v>
      </c>
      <c r="AU12" s="543">
        <f t="shared" ca="1" si="136"/>
        <v>1.0163740000000223</v>
      </c>
      <c r="AV12" s="385">
        <f>INDEX('SO Agustus 2026 Rev.3'!$B$6:$BK$52,MATCH(B12,'SO Agustus 2026 Rev.3'!$B$6:$B$52,0),MATCH($AV$3,'SO Agustus 2026 Rev.3'!$B$5:$XK$5,0))</f>
        <v>2500</v>
      </c>
      <c r="AW12" s="385">
        <f>INDEX('Summary sales'!$A$6:$CB$50,MATCH($B12,'Summary sales'!$A$6:$A$50,0),MATCH($AV$3,'Summary sales'!$A$7:$CB$7,0))</f>
        <v>3093.2600000000093</v>
      </c>
      <c r="AX12" s="385">
        <f t="shared" si="137"/>
        <v>593.26000000000931</v>
      </c>
      <c r="AY12" s="543">
        <f t="shared" si="138"/>
        <v>1.2373040000000037</v>
      </c>
      <c r="AZ12" s="385">
        <f>INDEX('SO Agustus 2026 Rev.3'!$B$6:$BK$52,MATCH(B12,'SO Agustus 2026 Rev.3'!$B$6:$B$52,0),MATCH($AZ$3,'SO Agustus 2026 Rev.3'!$B$5:$XK$5,0))</f>
        <v>500</v>
      </c>
      <c r="BA12" s="385">
        <f>INDEX('Summary sales'!$A$6:$CB$50,MATCH($B12,'Summary sales'!$A$6:$A$50,0),MATCH($AZ$3,'Summary sales'!$A$7:$CB$7,0))</f>
        <v>1913.5400000000081</v>
      </c>
      <c r="BB12" s="385">
        <f t="shared" si="139"/>
        <v>1413.5400000000081</v>
      </c>
      <c r="BC12" s="543">
        <f t="shared" si="140"/>
        <v>3.8270800000000165</v>
      </c>
      <c r="BD12" s="385">
        <f>INDEX('SO Agustus 2026 Rev.3'!$B$6:$BK$52,MATCH(B12,'SO Agustus 2026 Rev.3'!$B$6:$B$52,0),MATCH($BD$3,'SO Agustus 2026 Rev.3'!$B$5:$XK$5,0))</f>
        <v>10300</v>
      </c>
      <c r="BE12" s="385">
        <f>INDEX('Summary sales'!$A$6:$CB$50,MATCH($B12,'Summary sales'!$A$6:$A$50,0),MATCH($BD$3,'Summary sales'!$A$7:$CB$7,0))</f>
        <v>10971.379999999888</v>
      </c>
      <c r="BF12" s="385">
        <f t="shared" si="141"/>
        <v>671.37999999988824</v>
      </c>
      <c r="BG12" s="543">
        <f t="shared" si="142"/>
        <v>1.0651825242718338</v>
      </c>
      <c r="BH12" s="385">
        <f>INDEX('SO Agustus 2026 Rev.3'!$B$6:$BK$52,MATCH(B12,'SO Agustus 2026 Rev.3'!$B$6:$B$52,0),MATCH($BH$3,'SO Agustus 2026 Rev.3'!$B$5:$XK$5,0))</f>
        <v>9000.0570967741915</v>
      </c>
      <c r="BI12" s="385">
        <f>INDEX('Summary sales'!$A$6:$CB$50,MATCH($B12,'Summary sales'!$A$6:$A$50,0),MATCH($BH$3,'Summary sales'!$A$7:$CB$7,0))</f>
        <v>9588.4099999996834</v>
      </c>
      <c r="BJ12" s="385">
        <f t="shared" si="143"/>
        <v>588.3529032254919</v>
      </c>
      <c r="BK12" s="543">
        <f t="shared" si="144"/>
        <v>1.0653721300764158</v>
      </c>
      <c r="BL12" s="385">
        <f>INDEX('SO Agustus 2026 Rev.3'!$B$6:$BK$52,MATCH(B12,'SO Agustus 2026 Rev.3'!$B$6:$B$52,0),MATCH($BL$3,'SO Agustus 2026 Rev.3'!$B$5:$XK$5,0))</f>
        <v>1000</v>
      </c>
      <c r="BM12" s="385">
        <f>INDEX('Summary sales'!$A$6:$CB$50,MATCH($B12,'Summary sales'!$A$6:$A$50,0),MATCH($BL$3,'Summary sales'!$A$7:$CB$7,0))</f>
        <v>1419.5979999999981</v>
      </c>
      <c r="BN12" s="385">
        <f t="shared" si="145"/>
        <v>419.59799999999814</v>
      </c>
      <c r="BO12" s="543">
        <f t="shared" si="146"/>
        <v>1.4195979999999981</v>
      </c>
      <c r="BP12" s="385">
        <f>INDEX('SO Agustus 2026 Rev.3'!$B$6:$BK$52,MATCH(B12,'SO Agustus 2026 Rev.3'!$B$6:$B$52,0),MATCH($BP$3,'SO Agustus 2026 Rev.3'!$B$5:$XK$5,0))</f>
        <v>5500</v>
      </c>
      <c r="BQ12" s="385">
        <f ca="1">INDEX('Summary sales'!$A$6:$CB$50,MATCH($B12,'Summary sales'!$A$6:$A$50,0),MATCH($BP$3,'Summary sales'!$A$7:$CB$7,0))</f>
        <v>8264.130000000001</v>
      </c>
      <c r="BR12" s="385">
        <f t="shared" ca="1" si="147"/>
        <v>2764.130000000001</v>
      </c>
      <c r="BS12" s="543">
        <f t="shared" ca="1" si="148"/>
        <v>1.5025690909090912</v>
      </c>
      <c r="BT12" s="385">
        <f>INDEX('SO Agustus 2026 Rev.3'!$B$6:$BK$52,MATCH(B12,'SO Agustus 2026 Rev.3'!$B$6:$B$52,0),MATCH($BT$3,'SO Agustus 2026 Rev.3'!$B$5:$XK$5,0))</f>
        <v>0</v>
      </c>
      <c r="BU12" s="385">
        <f>INDEX('Summary sales'!$A$6:$CB$50,MATCH($B12,'Summary sales'!$A$6:$A$50,0),MATCH($BT$3,'Summary sales'!$A$7:$CB$7,0))</f>
        <v>0</v>
      </c>
      <c r="BV12" s="385">
        <f t="shared" si="149"/>
        <v>0</v>
      </c>
      <c r="BW12" s="543" t="e">
        <f t="shared" si="150"/>
        <v>#DIV/0!</v>
      </c>
      <c r="BX12" s="385">
        <f>INDEX('SO Agustus 2026 Rev.3'!$B$6:$BK$52,MATCH(B12,'SO Agustus 2026 Rev.3'!$B$6:$B$52,0),MATCH($BX$3,'SO Agustus 2026 Rev.3'!$B$5:$XK$5,0))</f>
        <v>89.451612903225808</v>
      </c>
      <c r="BY12" s="385">
        <f>INDEX('Summary sales'!$A$6:$CB$50,MATCH($B12,'Summary sales'!$A$6:$A$50,0),MATCH($BX$3,'Summary sales'!$A$7:$CB$7,0))</f>
        <v>61</v>
      </c>
      <c r="BZ12" s="385">
        <f t="shared" si="151"/>
        <v>-28.451612903225808</v>
      </c>
      <c r="CA12" s="543">
        <f t="shared" si="152"/>
        <v>0.68193292463036426</v>
      </c>
      <c r="CB12" s="385">
        <f>INDEX('SO Agustus 2026 Rev.3'!$B$6:$BK$52,MATCH(B12,'SO Agustus 2026 Rev.3'!$B$6:$B$52,0),MATCH($CB$3,'SO Agustus 2026 Rev.3'!$B$5:$XK$5,0))</f>
        <v>3500</v>
      </c>
      <c r="CC12" s="385">
        <f>INDEX('Summary sales'!$A$6:$CB$50,MATCH($B12,'Summary sales'!$A$6:$A$50,0),MATCH($CB$3,'Summary sales'!$A$7:$CB$7,0))</f>
        <v>3232.1000000000931</v>
      </c>
      <c r="CD12" s="385">
        <f t="shared" si="153"/>
        <v>-267.89999999990687</v>
      </c>
      <c r="CE12" s="543">
        <f t="shared" si="154"/>
        <v>0.92345714285716951</v>
      </c>
      <c r="CF12" s="385">
        <f>INDEX('SO Agustus 2026 Rev.3'!$B$6:$BK$52,MATCH(B12,'SO Agustus 2026 Rev.3'!$B$6:$B$52,0),MATCH($CF$3,'SO Agustus 2026 Rev.3'!$B$5:$XK$5,0))</f>
        <v>1300</v>
      </c>
      <c r="CG12" s="385">
        <f>INDEX('Summary sales'!$A$6:$CB$50,MATCH($B12,'Summary sales'!$A$6:$A$50,0),MATCH($CF$3,'Summary sales'!$A$7:$CB$7,0))</f>
        <v>1707.5500000000466</v>
      </c>
      <c r="CH12" s="385">
        <f t="shared" si="155"/>
        <v>407.55000000004657</v>
      </c>
      <c r="CI12" s="543">
        <f t="shared" si="156"/>
        <v>1.3135000000000359</v>
      </c>
      <c r="CJ12" s="385">
        <f>INDEX('SO Agustus 2026 Rev.3'!$B$6:$BK$52,MATCH(B12,'SO Agustus 2026 Rev.3'!$B$6:$B$52,0),MATCH($CJ$3,'SO Agustus 2026 Rev.3'!$B$5:$XK$5,0))</f>
        <v>3000</v>
      </c>
      <c r="CK12" s="385">
        <f>INDEX('Summary sales'!$A$6:$CB$50,MATCH($B12,'Summary sales'!$A$6:$A$50,0),MATCH($CJ$3,'Summary sales'!$A$7:$CB$7,0))</f>
        <v>5379.1000000005588</v>
      </c>
      <c r="CL12" s="385">
        <f t="shared" si="157"/>
        <v>2379.1000000005588</v>
      </c>
      <c r="CM12" s="543">
        <f t="shared" si="158"/>
        <v>1.7930333333335196</v>
      </c>
      <c r="CN12" s="385">
        <f>INDEX('SO Agustus 2026 Rev.3'!$B$6:$BK$52,MATCH(B12,'SO Agustus 2026 Rev.3'!$B$6:$B$52,0),MATCH($CN$3,'SO Agustus 2026 Rev.3'!$B$5:$XK$5,0))</f>
        <v>6500</v>
      </c>
      <c r="CO12" s="385">
        <f>INDEX('Summary sales'!$A$6:$CB$50,MATCH($B12,'Summary sales'!$A$6:$A$50,0),MATCH($CN$3,'Summary sales'!$A$7:$CB$7,0))</f>
        <v>6061.7200000002049</v>
      </c>
      <c r="CP12" s="385">
        <f t="shared" si="159"/>
        <v>-438.27999999979511</v>
      </c>
      <c r="CQ12" s="543">
        <f t="shared" si="160"/>
        <v>0.93257230769233923</v>
      </c>
      <c r="CR12" s="385">
        <f>INDEX('SO Agustus 2026 Rev.3'!$B$6:$BK$52,MATCH(B12,'SO Agustus 2026 Rev.3'!$B$6:$B$52,0),MATCH($CR$3,'SO Agustus 2026 Rev.3'!$B$5:$XK$5,0))</f>
        <v>15000</v>
      </c>
      <c r="CS12" s="385">
        <f>INDEX('Summary sales'!$A$6:$CB$50,MATCH($B12,'Summary sales'!$A$6:$A$50,0),MATCH($CR$3,'Summary sales'!$A$7:$CB$7,0))</f>
        <v>2429.2000000001863</v>
      </c>
      <c r="CT12" s="385">
        <f t="shared" si="161"/>
        <v>-12570.799999999814</v>
      </c>
      <c r="CU12" s="543">
        <f t="shared" si="162"/>
        <v>0.16194666666667909</v>
      </c>
      <c r="CV12" s="385">
        <f>INDEX('SO Agustus 2026 Rev.3'!$B$6:$BK$52,MATCH(B12,'SO Agustus 2026 Rev.3'!$B$6:$B$52,0),MATCH($CV$3,'SO Agustus 2026 Rev.3'!$B$5:$XK$5,0))</f>
        <v>16000</v>
      </c>
      <c r="CW12" s="385">
        <f>INDEX('Summary sales'!$A$6:$CB$50,MATCH($B12,'Summary sales'!$A$6:$A$50,0),MATCH($CV$3,'Summary sales'!$A$7:$CB$7,0))</f>
        <v>15732.729999996722</v>
      </c>
      <c r="CX12" s="385">
        <f t="shared" si="163"/>
        <v>-267.27000000327826</v>
      </c>
      <c r="CY12" s="543">
        <f t="shared" si="164"/>
        <v>0.98329562499979506</v>
      </c>
      <c r="CZ12" s="385">
        <f>INDEX('SO Agustus 2026 Rev.3'!$B$6:$BK$52,MATCH(B12,'SO Agustus 2026 Rev.3'!$B$6:$B$52,0),MATCH($CZ$3,'SO Agustus 2026 Rev.3'!$B$5:$XK$5,0))</f>
        <v>2000</v>
      </c>
      <c r="DA12" s="385">
        <f>INDEX('Summary sales'!$A$6:$CB$50,MATCH($B12,'Summary sales'!$A$6:$A$50,0),MATCH($CZ$3,'Summary sales'!$A$7:$CB$7,0))</f>
        <v>1957.5999999996275</v>
      </c>
      <c r="DB12" s="385">
        <f t="shared" si="165"/>
        <v>-42.400000000372529</v>
      </c>
      <c r="DC12" s="543">
        <f t="shared" si="166"/>
        <v>0.97879999999981371</v>
      </c>
      <c r="DD12" s="385">
        <f>INDEX('SO Agustus 2026 Rev.3'!$B$6:$BK$52,MATCH(B12,'SO Agustus 2026 Rev.3'!$B$6:$B$52,0),MATCH($DD$3,'SO Agustus 2026 Rev.3'!$B$5:$XK$5,0))</f>
        <v>800</v>
      </c>
      <c r="DE12" s="385">
        <f>INDEX('Summary sales'!$A$6:$CB$50,MATCH($B12,'Summary sales'!$A$6:$A$50,0),MATCH($DD$3,'Summary sales'!$A$7:$CB$7,0))</f>
        <v>640.13000000000466</v>
      </c>
      <c r="DF12" s="385">
        <f t="shared" si="167"/>
        <v>-159.86999999999534</v>
      </c>
      <c r="DG12" s="543">
        <f t="shared" si="168"/>
        <v>0.80016250000000577</v>
      </c>
      <c r="DH12" s="385">
        <f>INDEX('SO Agustus 2026 Rev.3'!$B$6:$BK$52,MATCH(B12,'SO Agustus 2026 Rev.3'!$B$6:$B$52,0),MATCH($DH$3,'SO Agustus 2026 Rev.3'!$B$5:$XK$5,0))</f>
        <v>7200</v>
      </c>
      <c r="DI12" s="385">
        <f>INDEX('Summary sales'!$A$6:$CB$50,MATCH($B12,'Summary sales'!$A$6:$A$50,0),MATCH($DH$3,'Summary sales'!$A$7:$CB$7,0))</f>
        <v>8052.1200000010431</v>
      </c>
      <c r="DJ12" s="385">
        <f t="shared" si="169"/>
        <v>852.12000000104308</v>
      </c>
      <c r="DK12" s="543">
        <f t="shared" si="170"/>
        <v>1.118350000000145</v>
      </c>
      <c r="DL12" s="385">
        <f>INDEX('SO Agustus 2026 Rev.3'!$B$6:$BK$52,MATCH(B12,'SO Agustus 2026 Rev.3'!$B$6:$B$52,0),MATCH($DL$3,'SO Agustus 2026 Rev.3'!$B$5:$XK$5,0))</f>
        <v>2500</v>
      </c>
      <c r="DM12" s="385">
        <f>INDEX('Summary sales'!$A$6:$CB$50,MATCH($B12,'Summary sales'!$A$6:$A$50,0),MATCH($DL$3,'Summary sales'!$A$7:$CB$7,0))</f>
        <v>1842.9100000000326</v>
      </c>
      <c r="DN12" s="385">
        <f t="shared" si="171"/>
        <v>-657.0899999999674</v>
      </c>
      <c r="DO12" s="543">
        <f t="shared" si="172"/>
        <v>0.73716400000001303</v>
      </c>
      <c r="DP12" s="385">
        <f>INDEX('SO Agustus 2026 Rev.3'!$B$6:$BK$52,MATCH(B12,'SO Agustus 2026 Rev.3'!$B$6:$B$52,0),MATCH($DP$3,'SO Agustus 2026 Rev.3'!$B$5:$XK$5,0))</f>
        <v>2000</v>
      </c>
      <c r="DQ12" s="385">
        <f>INDEX('Summary sales'!$A$6:$CB$50,MATCH($B12,'Summary sales'!$A$6:$A$50,0),MATCH($DP$3,'Summary sales'!$A$7:$CB$7,0))</f>
        <v>1882.5300000000279</v>
      </c>
      <c r="DR12" s="385">
        <f t="shared" si="173"/>
        <v>-117.46999999997206</v>
      </c>
      <c r="DS12" s="543">
        <f t="shared" si="174"/>
        <v>0.94126500000001401</v>
      </c>
      <c r="DT12" s="385">
        <f>INDEX('SO Agustus 2026 Rev.3'!$B$6:$BK$52,MATCH(B12,'SO Agustus 2026 Rev.3'!$B$6:$B$52,0),MATCH($DT$3,'SO Agustus 2026 Rev.3'!$B$5:$XK$5,0))</f>
        <v>1000</v>
      </c>
      <c r="DU12" s="385">
        <f>INDEX('Summary sales'!$A$6:$CB$50,MATCH($B12,'Summary sales'!$A$6:$A$50,0),MATCH($DT$3,'Summary sales'!$A$7:$CB$7,0))</f>
        <v>510.88000000000466</v>
      </c>
      <c r="DV12" s="385">
        <f t="shared" si="175"/>
        <v>-489.11999999999534</v>
      </c>
      <c r="DW12" s="543">
        <f t="shared" si="176"/>
        <v>0.51088000000000466</v>
      </c>
      <c r="DX12" s="385">
        <f>INDEX('SO Agustus 2026 Rev.3'!$B$6:$BK$52,MATCH(B12,'SO Agustus 2026 Rev.3'!$B$6:$B$52,0),MATCH($DX$3,'SO Agustus 2026 Rev.3'!$B$5:$XK$5,0))</f>
        <v>11000</v>
      </c>
      <c r="DY12" s="385">
        <f>INDEX('Summary sales'!$A$6:$CB$50,MATCH($B12,'Summary sales'!$A$6:$A$50,0),MATCH($DX$3,'Summary sales'!$A$7:$CB$7,0))</f>
        <v>10328.080000000075</v>
      </c>
      <c r="DZ12" s="385">
        <f t="shared" si="177"/>
        <v>-671.91999999992549</v>
      </c>
      <c r="EA12" s="543">
        <f t="shared" si="178"/>
        <v>0.93891636363637043</v>
      </c>
      <c r="EB12" s="385">
        <f>INDEX('SO Agustus 2026 Rev.3'!$B$6:$BK$52,MATCH(B12,'SO Agustus 2026 Rev.3'!$B$6:$B$52,0),MATCH($EB$3,'SO Agustus 2026 Rev.3'!$B$5:$XK$5,0))</f>
        <v>2000</v>
      </c>
      <c r="EC12" s="385">
        <f>INDEX('Summary sales'!$A$6:$CB$50,MATCH($B12,'Summary sales'!$A$6:$A$50,0),MATCH($EB$3,'Summary sales'!$A$7:$CB$7,0))</f>
        <v>2980.5200000000186</v>
      </c>
      <c r="ED12" s="385">
        <f t="shared" si="179"/>
        <v>980.52000000001863</v>
      </c>
      <c r="EE12" s="543">
        <f t="shared" si="180"/>
        <v>1.4902600000000092</v>
      </c>
      <c r="EF12" s="385">
        <f>INDEX('SO Agustus 2026 Rev.3'!$B$6:$BK$52,MATCH(B12,'SO Agustus 2026 Rev.3'!$B$6:$B$52,0),MATCH($EF$3,'SO Agustus 2026 Rev.3'!$B$5:$XK$5,0))</f>
        <v>4000</v>
      </c>
      <c r="EG12" s="385">
        <f>INDEX('Summary sales'!$A$6:$CB$50,MATCH($B12,'Summary sales'!$A$6:$A$50,0),MATCH($EF$3,'Summary sales'!$A$7:$CB$7,0))</f>
        <v>5478.9000000003725</v>
      </c>
      <c r="EH12" s="385">
        <f t="shared" si="181"/>
        <v>1478.9000000003725</v>
      </c>
      <c r="EI12" s="543">
        <f t="shared" si="182"/>
        <v>1.3697250000000931</v>
      </c>
      <c r="EJ12" s="385">
        <f>INDEX('SO Agustus 2026 Rev.3'!$B$6:$BK$52,MATCH(B12,'SO Agustus 2026 Rev.3'!$B$6:$B$52,0),MATCH($EJ$3,'SO Agustus 2026 Rev.3'!$B$5:$XK$5,0))</f>
        <v>7000</v>
      </c>
      <c r="EK12" s="385">
        <f>INDEX('Summary sales'!$A$6:$CB$50,MATCH(B12,'Summary sales'!$A$6:$A$50,0),MATCH($EJ$3,'Summary sales'!$A$7:$CB$7,0))</f>
        <v>551.28000000002794</v>
      </c>
      <c r="EL12" s="385">
        <f t="shared" si="183"/>
        <v>-6448.7199999999721</v>
      </c>
      <c r="EM12" s="543">
        <f t="shared" si="184"/>
        <v>7.8754285714289704E-2</v>
      </c>
      <c r="EN12" s="385">
        <f>INDEX('SO Agustus 2026 Rev.3'!$B$6:$BK$52,MATCH(B12,'SO Agustus 2026 Rev.3'!$B$6:$B$52,0),MATCH($EN$3,'SO Agustus 2026 Rev.3'!$B$5:$XK$5,0))</f>
        <v>5000</v>
      </c>
      <c r="EO12" s="385">
        <f>INDEX('Summary sales'!$A$6:$CB$50,MATCH($B12,'Summary sales'!$A$6:$A$50,0),MATCH($EN$3,'Summary sales'!$A$7:$CB$7,0))</f>
        <v>6710.8900000001304</v>
      </c>
      <c r="EP12" s="385">
        <f t="shared" si="185"/>
        <v>1710.8900000001304</v>
      </c>
      <c r="EQ12" s="543">
        <f t="shared" si="186"/>
        <v>1.3421780000000261</v>
      </c>
      <c r="ER12" s="385">
        <f>INDEX('SO Agustus 2026 Rev.3'!$B$6:$BK$52,MATCH(B12,'SO Agustus 2026 Rev.3'!$B$6:$B$52,0),MATCH($ER$3,'SO Agustus 2026 Rev.3'!$B$5:$XK$5,0))</f>
        <v>19000</v>
      </c>
      <c r="ES12" s="385">
        <f>INDEX('Summary sales'!$A$6:$CB$50,MATCH($B12,'Summary sales'!$A$6:$A$50,0),MATCH($ER$3,'Summary sales'!$A$7:$CB$7,0))</f>
        <v>19841.759999999776</v>
      </c>
      <c r="ET12" s="385">
        <f t="shared" si="187"/>
        <v>841.75999999977648</v>
      </c>
      <c r="EU12" s="543">
        <f t="shared" si="188"/>
        <v>1.0443031578947251</v>
      </c>
      <c r="EV12" s="385">
        <f>INDEX('SO Agustus 2026 Rev.3'!$B$6:$BK$52,MATCH(B12,'SO Agustus 2026 Rev.3'!$B$6:$B$52,0),MATCH($EV$3,'SO Agustus 2026 Rev.3'!$B$5:$XK$5,0))</f>
        <v>8000</v>
      </c>
      <c r="EW12" s="385">
        <f>INDEX('Summary sales'!$A$6:$CB$50,MATCH(B12,'Summary sales'!$A$6:$A$50,0),MATCH($EV$3,'Summary sales'!$A$7:$CB$7,0))</f>
        <v>5218.3999999999069</v>
      </c>
      <c r="EX12" s="385">
        <f t="shared" si="189"/>
        <v>-2781.6000000000931</v>
      </c>
      <c r="EY12" s="543">
        <f t="shared" si="190"/>
        <v>0.65229999999998833</v>
      </c>
      <c r="EZ12" s="385">
        <f>INDEX('SO Agustus 2026 Rev.3'!$B$6:$BK$52,MATCH(B12,'SO Agustus 2026 Rev.3'!$B$6:$B$52,0),MATCH($EZ$3,'SO Agustus 2026 Rev.3'!$B$5:$XK$5,0))</f>
        <v>3500</v>
      </c>
      <c r="FA12" s="385">
        <f>INDEX('Summary sales'!$A$6:$CB$50,MATCH(B12,'Summary sales'!$A$6:$A$50,0),MATCH($EZ$3,'Summary sales'!$A$7:$CB$7,0))</f>
        <v>3521.5999999996275</v>
      </c>
      <c r="FB12" s="385">
        <f t="shared" si="191"/>
        <v>21.599999999627471</v>
      </c>
      <c r="FC12" s="543">
        <f t="shared" si="192"/>
        <v>1.0061714285713221</v>
      </c>
      <c r="FD12" s="385">
        <f>INDEX('SO Agustus 2026 Rev.3'!$B$6:$BK$52,MATCH(B12,'SO Agustus 2026 Rev.3'!$B$6:$B$52,0),MATCH($FD$3,'SO Agustus 2026 Rev.3'!$B$5:$XK$5,0))</f>
        <v>500</v>
      </c>
      <c r="FE12" s="385">
        <f>INDEX('Summary sales'!$A$6:$CB$50,MATCH(B12,'Summary sales'!$A$6:$A$50,0),MATCH($FD$3,'Summary sales'!$A$7:$CB$7,0))</f>
        <v>0</v>
      </c>
      <c r="FF12" s="385">
        <f t="shared" si="193"/>
        <v>-500</v>
      </c>
      <c r="FG12" s="543">
        <f t="shared" si="194"/>
        <v>0</v>
      </c>
      <c r="FH12" s="385">
        <f>INDEX('SO Agustus 2026 Rev.3'!$B$6:$BK$52,MATCH(B12,'SO Agustus 2026 Rev.3'!$B$6:$B$52,0),MATCH($FH$3,'SO Agustus 2026 Rev.3'!$B$5:$XK$5,0))</f>
        <v>0</v>
      </c>
      <c r="FI12" s="385">
        <f>INDEX('Summary sales'!$A$6:$CB$50,MATCH(B12,'Summary sales'!$A$6:$A$50,0),MATCH($FH$3,'Summary sales'!$A$7:$CB$7,0))</f>
        <v>0</v>
      </c>
      <c r="FJ12" s="385">
        <f t="shared" si="195"/>
        <v>0</v>
      </c>
      <c r="FK12" s="543" t="e">
        <f t="shared" si="196"/>
        <v>#DIV/0!</v>
      </c>
      <c r="FL12" s="385">
        <f>INDEX('SO Agustus 2026 Rev.3'!$B$6:$BK$52,MATCH(B12,'SO Agustus 2026 Rev.3'!$B$6:$B$52,0),MATCH($FL$3,'SO Agustus 2026 Rev.3'!$B$5:$XK$5,0))</f>
        <v>700</v>
      </c>
      <c r="FM12" s="385">
        <f>INDEX('Summary sales'!$A$6:$CB$50,MATCH(B12,'Summary sales'!$A$6:$A$50,0),MATCH($FL$3,'Summary sales'!$A$7:$CB$7,0))</f>
        <v>372.23999999999069</v>
      </c>
      <c r="FN12" s="385">
        <f t="shared" si="197"/>
        <v>-327.76000000000931</v>
      </c>
      <c r="FO12" s="543">
        <f t="shared" si="198"/>
        <v>0.53177142857141524</v>
      </c>
      <c r="FP12" s="385">
        <f>INDEX('SO Agustus 2026 Rev.3'!$B$6:$BK$52,MATCH(B12,'SO Agustus 2026 Rev.3'!$B$6:$B$52,0),MATCH($FP$3,'SO Agustus 2026 Rev.3'!$B$5:$XK$5,0))</f>
        <v>6500</v>
      </c>
      <c r="FQ12" s="385">
        <f>INDEX('Summary sales'!$A$6:$CB$50,MATCH(B12,'Summary sales'!$A$6:$A$50,0),MATCH($FP$3,'Summary sales'!$A$7:$CB$7,0))</f>
        <v>6459.0200000000186</v>
      </c>
      <c r="FR12" s="385">
        <f t="shared" si="199"/>
        <v>-40.979999999981374</v>
      </c>
      <c r="FS12" s="543">
        <f t="shared" si="200"/>
        <v>0.99369538461538753</v>
      </c>
      <c r="FT12" s="385">
        <f>INDEX('SO Agustus 2026 Rev.3'!$B$6:$BK$52,MATCH(B12,'SO Agustus 2026 Rev.3'!$B$6:$B$52,0),MATCH($FT$3,'SO Agustus 2026 Rev.3'!$B$5:$XK$5,0))</f>
        <v>3500</v>
      </c>
      <c r="FU12" s="385">
        <f>INDEX('Summary sales'!$A$6:$CB$50,MATCH(B12,'Summary sales'!$A$6:$A$50,0),MATCH($FT$3,'Summary sales'!$A$7:$CB$7,0))</f>
        <v>4069.5800000000745</v>
      </c>
      <c r="FV12" s="385">
        <f t="shared" si="201"/>
        <v>569.58000000007451</v>
      </c>
      <c r="FW12" s="543">
        <f t="shared" si="202"/>
        <v>1.1627371428571642</v>
      </c>
      <c r="FX12" s="385">
        <f>INDEX('SO Agustus 2026 Rev.3'!$B$6:$BK$52,MATCH(B12,'SO Agustus 2026 Rev.3'!$B$6:$B$52,0),MATCH($FX$3,'SO Agustus 2026 Rev.3'!$B$5:$XK$5,0))</f>
        <v>2000</v>
      </c>
      <c r="FY12" s="385">
        <f>INDEX('Summary sales'!$A$6:$CB$50,MATCH(B12,'Summary sales'!$A$6:$A$50,0),MATCH($FX$3,'Summary sales'!$A$7:$CB$7,0))</f>
        <v>4529.4000000001397</v>
      </c>
      <c r="FZ12" s="385">
        <f t="shared" si="203"/>
        <v>2529.4000000001397</v>
      </c>
      <c r="GA12" s="543">
        <f t="shared" si="204"/>
        <v>2.2647000000000697</v>
      </c>
      <c r="GB12" s="385">
        <f>INDEX('SO Agustus 2026 Rev.3'!$B$6:$BK$52,MATCH(B12,'SO Agustus 2026 Rev.3'!$B$6:$B$52,0),MATCH($GB$3,'SO Agustus 2026 Rev.3'!$B$5:$XK$5,0))</f>
        <v>369.61070967741654</v>
      </c>
      <c r="GC12" s="385">
        <f>INDEX('Summary sales'!$A$6:$CB$50,MATCH(B12,'Summary sales'!$A$6:$A$50,0),MATCH($GB$3,'Summary sales'!$A$7:$CB$7,0))</f>
        <v>0</v>
      </c>
      <c r="GD12" s="385">
        <f t="shared" si="205"/>
        <v>-369.61070967741654</v>
      </c>
      <c r="GE12" s="543">
        <f t="shared" si="206"/>
        <v>0</v>
      </c>
      <c r="GF12" s="385">
        <f>INDEX('SO Agustus 2026 Rev.3'!$B$6:$BK$52,MATCH(B12,'SO Agustus 2026 Rev.3'!$B$6:$B$52,0),MATCH($GF$3,'SO Agustus 2026 Rev.3'!$B$5:$XK$5,0))</f>
        <v>13500</v>
      </c>
      <c r="GG12" s="385">
        <f>INDEX('Summary sales'!$A$6:$CB$50,MATCH(B12,'Summary sales'!$A$6:$A$50,0),MATCH($GF$3,'Summary sales'!$A$7:$CB$7,0))</f>
        <v>8626.0630000000001</v>
      </c>
      <c r="GH12" s="385">
        <f t="shared" si="207"/>
        <v>-4873.9369999999999</v>
      </c>
      <c r="GI12" s="543">
        <f t="shared" si="208"/>
        <v>0.63896762962962961</v>
      </c>
      <c r="GJ12" s="385">
        <f>INDEX('SO Agustus 2026 Rev.3'!$B$6:$BK$52,MATCH(B12,'SO Agustus 2026 Rev.3'!$B$6:$B$52,0),MATCH($GJ$3,'SO Agustus 2026 Rev.3'!$B$5:$XK$5,0))</f>
        <v>1121.900322580635</v>
      </c>
      <c r="GK12" s="385">
        <f>INDEX('Summary sales'!$A$6:$CB$50,MATCH($B12,'Summary sales'!$A$6:$A$50,0),MATCH($GJ$3,'Summary sales'!$A$7:$CB$7,0))</f>
        <v>760.41000000014901</v>
      </c>
      <c r="GL12" s="385">
        <f t="shared" si="209"/>
        <v>-361.49032258048601</v>
      </c>
      <c r="GM12" s="543">
        <f t="shared" si="210"/>
        <v>0.67778748672700873</v>
      </c>
      <c r="GN12" s="385">
        <f>INDEX('SO Agustus 2026 Rev.3'!$B$6:$BK$52,MATCH(B12,'SO Agustus 2026 Rev.3'!$B$6:$B$52,0),MATCH($GN$3,'SO Agustus 2026 Rev.3'!$B$5:$XK$5,0))</f>
        <v>2499.7025806451697</v>
      </c>
      <c r="GO12" s="385">
        <f>INDEX('Summary sales'!$A$6:$CB$50,MATCH(B12,'Summary sales'!$A$6:$A$50,0),MATCH($GN$3,'Summary sales'!$A$7:$CB$7,0))</f>
        <v>2925.0500000000175</v>
      </c>
      <c r="GP12" s="385">
        <f t="shared" si="211"/>
        <v>425.34741935484772</v>
      </c>
      <c r="GQ12" s="543">
        <f t="shared" si="212"/>
        <v>1.1701592111990644</v>
      </c>
      <c r="GR12" s="385">
        <f>INDEX('SO Agustus 2026 Rev.3'!$B$6:$BK$52,MATCH(B12,'SO Agustus 2026 Rev.3'!$B$6:$B$52,0),MATCH($GR$3,'SO Agustus 2026 Rev.3'!$B$5:$XK$5,0))</f>
        <v>3587.0967741935483</v>
      </c>
      <c r="GS12" s="385">
        <f>INDEX('Summary sales'!$A$6:$CB$50,MATCH(B12,'Summary sales'!$A$6:$A$50,0),MATCH($GR$3,'Summary sales'!$A$7:$CB$7,0))</f>
        <v>8989.8500000000022</v>
      </c>
      <c r="GT12" s="385">
        <f t="shared" si="213"/>
        <v>5402.7532258064539</v>
      </c>
      <c r="GU12" s="543">
        <f t="shared" si="214"/>
        <v>2.5061632194244612</v>
      </c>
      <c r="GV12" s="385">
        <f>INDEX('SO Agustus 2026 Rev.3'!$B$6:$BK$52,MATCH(B12,'SO Agustus 2026 Rev.3'!$B$6:$B$52,0),MATCH($GV$3,'SO Agustus 2026 Rev.3'!$B$5:$XK$5,0))</f>
        <v>2499.7025806451697</v>
      </c>
      <c r="GW12" s="385">
        <f>INDEX('Summary sales'!$A$6:$CB$50,MATCH(B12,'Summary sales'!$A$6:$A$50,0),MATCH($GV$3,'Summary sales'!$A$7:$CB$7,0))</f>
        <v>1569.2800000002608</v>
      </c>
      <c r="GX12" s="385">
        <f t="shared" si="215"/>
        <v>-930.42258064490898</v>
      </c>
      <c r="GY12" s="543">
        <f t="shared" si="216"/>
        <v>0.62778668636459611</v>
      </c>
      <c r="GZ12" s="385">
        <f>INDEX('SO Agustus 2026 Rev.3'!$B$6:$BK$52,MATCH(B12,'SO Agustus 2026 Rev.3'!$B$6:$B$52,0),MATCH($GZ$3,'SO Agustus 2026 Rev.3'!$B$5:$XK$5,0))</f>
        <v>0</v>
      </c>
      <c r="HA12" s="385">
        <f>INDEX('Summary sales'!$A$6:$CB$50,MATCH(B12,'Summary sales'!$A$6:$A$50,0),MATCH($GZ$3,'Summary sales'!$A$7:$CB$7,0))</f>
        <v>0</v>
      </c>
      <c r="HB12" s="385">
        <f t="shared" si="217"/>
        <v>0</v>
      </c>
      <c r="HC12" s="543" t="e">
        <f t="shared" si="218"/>
        <v>#DIV/0!</v>
      </c>
    </row>
    <row r="13" spans="1:226" ht="15" customHeight="1">
      <c r="A13" s="844">
        <f>WEEKNUM(B13)</f>
        <v>32</v>
      </c>
      <c r="B13" s="466">
        <f t="shared" si="219"/>
        <v>46241</v>
      </c>
      <c r="C13" s="466" t="str">
        <f t="shared" si="112"/>
        <v>Jum</v>
      </c>
      <c r="D13" s="385">
        <f t="shared" ref="D13:D15" si="220">SUMIF($H$4:$HB$4,$D$4,H13:HB13)</f>
        <v>206238.15393548383</v>
      </c>
      <c r="E13" s="385">
        <f t="shared" ref="E13:E15" ca="1" si="221">SUMIF($H$4:$HB$4,$E$4,H13:HB13)</f>
        <v>182672.75700000222</v>
      </c>
      <c r="F13" s="385">
        <f t="shared" ref="F13:F15" ca="1" si="222">E13-D13</f>
        <v>-23565.396935481607</v>
      </c>
      <c r="G13" s="543">
        <f t="shared" ref="G13:G15" ca="1" si="223">E13/D13</f>
        <v>0.88573696725944595</v>
      </c>
      <c r="H13" s="385">
        <f>INDEX('SO Agustus 2026 Rev.3'!$B$6:$BK$52,MATCH(B13,'SO Agustus 2026 Rev.3'!$B$6:$B$52,0),MATCH($H$3,'SO Agustus 2026 Rev.3'!$B$5:$XK$5,0))</f>
        <v>1199.5729032258068</v>
      </c>
      <c r="I13" s="385">
        <f>INDEX('Summary sales'!$A$6:$CB$50,MATCH($B13,'Summary sales'!$A$6:$A$50,0),MATCH($H$3,'Summary sales'!$A$7:$CB$7,0))</f>
        <v>728.58999999985099</v>
      </c>
      <c r="J13" s="385">
        <f t="shared" ref="J13:J15" si="224">I13-H13</f>
        <v>-470.98290322595585</v>
      </c>
      <c r="K13" s="543">
        <f t="shared" si="118"/>
        <v>0.60737450641022162</v>
      </c>
      <c r="L13" s="385">
        <f>INDEX('SO Agustus 2026 Rev.3'!$B$6:$BK$52,MATCH(B13,'SO Agustus 2026 Rev.3'!$B$6:$B$52,0),MATCH($L$3,'SO Agustus 2026 Rev.3'!$B$5:$XK$5,0))</f>
        <v>2000</v>
      </c>
      <c r="M13" s="385">
        <f>INDEX('Summary sales'!$A$6:$CB$50,MATCH($B13,'Summary sales'!$A$6:$A$50,0),MATCH($L$3,'Summary sales'!$A$7:$CB$7,0))</f>
        <v>1246.1500000003725</v>
      </c>
      <c r="N13" s="385">
        <f t="shared" ref="N13:N15" si="225">M13-L13</f>
        <v>-753.84999999962747</v>
      </c>
      <c r="O13" s="543">
        <f t="shared" si="120"/>
        <v>0.62307500000018623</v>
      </c>
      <c r="P13" s="385">
        <f>INDEX('SO Agustus 2026 Rev.3'!$B$6:$BK$52,MATCH(B13,'SO Agustus 2026 Rev.3'!$B$6:$B$52,0),MATCH($P$3,'SO Agustus 2026 Rev.3'!$B$5:$XK$5,0))</f>
        <v>1200</v>
      </c>
      <c r="Q13" s="385">
        <f>INDEX('Summary sales'!$A$6:$CB$50,MATCH($B13,'Summary sales'!$A$6:$A$50,0),MATCH($P$3,'Summary sales'!$A$7:$CB$7,0))</f>
        <v>986.1300000003539</v>
      </c>
      <c r="R13" s="385">
        <f t="shared" ref="R13:R15" si="226">Q13-P13</f>
        <v>-213.8699999996461</v>
      </c>
      <c r="S13" s="543">
        <f t="shared" si="122"/>
        <v>0.82177500000029491</v>
      </c>
      <c r="T13" s="385">
        <f>INDEX('SO Agustus 2026 Rev.3'!$B$6:$BK$52,MATCH(B13,'SO Agustus 2026 Rev.3'!$B$6:$B$52,0),MATCH($T$3,'SO Agustus 2026 Rev.3'!$B$5:$XK$5,0))</f>
        <v>3300</v>
      </c>
      <c r="U13" s="385">
        <f>INDEX('Summary sales'!$A$6:$CB$50,MATCH($B13,'Summary sales'!$A$6:$A$50,0),MATCH($T$3,'Summary sales'!$A$7:$CB$7,0))</f>
        <v>3639</v>
      </c>
      <c r="V13" s="385">
        <f t="shared" ref="V13:V15" si="227">U13-T13</f>
        <v>339</v>
      </c>
      <c r="W13" s="543">
        <f t="shared" si="124"/>
        <v>1.1027272727272728</v>
      </c>
      <c r="X13" s="385">
        <f>INDEX('SO Agustus 2026 Rev.3'!$B$6:$BK$52,MATCH(B13,'SO Agustus 2026 Rev.3'!$B$6:$B$52,0),MATCH($X$3,'SO Agustus 2026 Rev.3'!$B$5:$XK$5,0))</f>
        <v>644.02064516129087</v>
      </c>
      <c r="Y13" s="385">
        <f>INDEX('Summary sales'!$A$6:$CB$50,MATCH($B13,'Summary sales'!$A$6:$A$50,0),MATCH($X$3,'Summary sales'!$A$7:$CB$7,0))</f>
        <v>772.17999999993481</v>
      </c>
      <c r="Z13" s="385">
        <f t="shared" ref="Z13:Z15" si="228">Y13-X13</f>
        <v>128.15935483864394</v>
      </c>
      <c r="AA13" s="543">
        <f t="shared" si="126"/>
        <v>1.1989988299312164</v>
      </c>
      <c r="AB13" s="385">
        <f>INDEX('SO Agustus 2026 Rev.3'!$B$6:$BK$52,MATCH(B13,'SO Agustus 2026 Rev.3'!$B$6:$B$52,0),MATCH($AB$3,'SO Agustus 2026 Rev.3'!$B$5:$XK$5,0))</f>
        <v>150</v>
      </c>
      <c r="AC13" s="385">
        <f>INDEX('Summary sales'!$A$6:$CB$50,MATCH($B13,'Summary sales'!$A$6:$A$50,0),MATCH($AB$3,'Summary sales'!$A$7:$CB$7,0))</f>
        <v>12.350000000005821</v>
      </c>
      <c r="AD13" s="385">
        <f t="shared" ref="AD13:AD15" si="229">AC13-AB13</f>
        <v>-137.64999999999418</v>
      </c>
      <c r="AE13" s="543">
        <f t="shared" si="128"/>
        <v>8.2333333333372144E-2</v>
      </c>
      <c r="AF13" s="385">
        <f>INDEX('SO Agustus 2026 Rev.3'!$B$6:$BK$52,MATCH(B13,'SO Agustus 2026 Rev.3'!$B$6:$B$52,0),MATCH($AF$3,'SO Agustus 2026 Rev.3'!$B$5:$XK$5,0))</f>
        <v>603.76322580644887</v>
      </c>
      <c r="AG13" s="385">
        <f>INDEX('Summary sales'!$A$6:$CB$50,MATCH($B13,'Summary sales'!$A$6:$A$50,0),MATCH($AF$3,'Summary sales'!$A$7:$CB$7,0))</f>
        <v>867.69000000006054</v>
      </c>
      <c r="AH13" s="385">
        <f t="shared" ref="AH13:AH15" si="230">AG13-AF13</f>
        <v>263.92677419361166</v>
      </c>
      <c r="AI13" s="543">
        <f t="shared" si="130"/>
        <v>1.437136219817104</v>
      </c>
      <c r="AJ13" s="385">
        <f>INDEX('SO Agustus 2026 Rev.3'!$B$6:$BK$52,MATCH(B13,'SO Agustus 2026 Rev.3'!$B$6:$B$52,0),MATCH($AJ$3,'SO Agustus 2026 Rev.3'!$B$5:$XK$5,0))</f>
        <v>673.27548387096704</v>
      </c>
      <c r="AK13" s="385">
        <f>INDEX('Summary sales'!$A$6:$CB$50,MATCH($B13,'Summary sales'!$A$6:$A$50,0),MATCH($AJ$3,'Summary sales'!$A$7:$CB$7,0))</f>
        <v>644.07999999995809</v>
      </c>
      <c r="AL13" s="385">
        <f t="shared" ref="AL13:AL15" si="231">AK13-AJ13</f>
        <v>-29.195483871008946</v>
      </c>
      <c r="AM13" s="543">
        <f t="shared" si="132"/>
        <v>0.95663664492407952</v>
      </c>
      <c r="AN13" s="385">
        <f>INDEX('SO Agustus 2026 Rev.3'!$B$6:$BK$52,MATCH(B13,'SO Agustus 2026 Rev.3'!$B$6:$B$52,0),MATCH($AN$3,'SO Agustus 2026 Rev.3'!$B$5:$XK$5,0))</f>
        <v>5500</v>
      </c>
      <c r="AO13" s="385">
        <f>INDEX('Summary sales'!$A$6:$CB$50,MATCH($B13,'Summary sales'!$A$6:$A$50,0),MATCH($AN$3,'Summary sales'!$A$7:$CB$7,0))</f>
        <v>5403.3799999989569</v>
      </c>
      <c r="AP13" s="385">
        <f t="shared" ref="AP13:AP15" si="232">AO13-AN13</f>
        <v>-96.620000001043081</v>
      </c>
      <c r="AQ13" s="543">
        <f t="shared" si="134"/>
        <v>0.98243272727253761</v>
      </c>
      <c r="AR13" s="385">
        <f>INDEX('SO Agustus 2026 Rev.3'!$B$6:$BK$52,MATCH(B13,'SO Agustus 2026 Rev.3'!$B$6:$B$52,0),MATCH($AR$3,'SO Agustus 2026 Rev.3'!$B$5:$XK$5,0))</f>
        <v>5000</v>
      </c>
      <c r="AS13" s="385">
        <f ca="1">INDEX('Summary sales'!$A$6:$CB$50,MATCH($B13,'Summary sales'!$A$6:$A$50,0),MATCH($AR$3,'Summary sales'!$A$7:$CB$7,0))</f>
        <v>4446.5100000007078</v>
      </c>
      <c r="AT13" s="385">
        <f t="shared" ref="AT13:AT15" ca="1" si="233">AS13-AR13</f>
        <v>-553.48999999929219</v>
      </c>
      <c r="AU13" s="543">
        <f t="shared" ca="1" si="136"/>
        <v>0.88930200000014159</v>
      </c>
      <c r="AV13" s="385">
        <f>INDEX('SO Agustus 2026 Rev.3'!$B$6:$BK$52,MATCH(B13,'SO Agustus 2026 Rev.3'!$B$6:$B$52,0),MATCH($AV$3,'SO Agustus 2026 Rev.3'!$B$5:$XK$5,0))</f>
        <v>2500</v>
      </c>
      <c r="AW13" s="385">
        <f>INDEX('Summary sales'!$A$6:$CB$50,MATCH($B13,'Summary sales'!$A$6:$A$50,0),MATCH($AV$3,'Summary sales'!$A$7:$CB$7,0))</f>
        <v>1230.8800000001211</v>
      </c>
      <c r="AX13" s="385">
        <f t="shared" ref="AX13:AX15" si="234">AW13-AV13</f>
        <v>-1269.1199999998789</v>
      </c>
      <c r="AY13" s="543">
        <f t="shared" si="138"/>
        <v>0.49235200000004842</v>
      </c>
      <c r="AZ13" s="385">
        <f>INDEX('SO Agustus 2026 Rev.3'!$B$6:$BK$52,MATCH(B13,'SO Agustus 2026 Rev.3'!$B$6:$B$52,0),MATCH($AZ$3,'SO Agustus 2026 Rev.3'!$B$5:$XK$5,0))</f>
        <v>500</v>
      </c>
      <c r="BA13" s="385">
        <f>INDEX('Summary sales'!$A$6:$CB$50,MATCH($B13,'Summary sales'!$A$6:$A$50,0),MATCH($AZ$3,'Summary sales'!$A$7:$CB$7,0))</f>
        <v>1465.5099999999948</v>
      </c>
      <c r="BB13" s="385">
        <f t="shared" ref="BB13:BB15" si="235">BA13-AZ13</f>
        <v>965.50999999999476</v>
      </c>
      <c r="BC13" s="543">
        <f t="shared" si="140"/>
        <v>2.9310199999999895</v>
      </c>
      <c r="BD13" s="385">
        <f>INDEX('SO Agustus 2026 Rev.3'!$B$6:$BK$52,MATCH(B13,'SO Agustus 2026 Rev.3'!$B$6:$B$52,0),MATCH($BD$3,'SO Agustus 2026 Rev.3'!$B$5:$XK$5,0))</f>
        <v>10300</v>
      </c>
      <c r="BE13" s="385">
        <f>INDEX('Summary sales'!$A$6:$CB$50,MATCH($B13,'Summary sales'!$A$6:$A$50,0),MATCH($BD$3,'Summary sales'!$A$7:$CB$7,0))</f>
        <v>10970.459999999963</v>
      </c>
      <c r="BF13" s="385">
        <f t="shared" ref="BF13:BF15" si="236">BE13-BD13</f>
        <v>670.45999999996275</v>
      </c>
      <c r="BG13" s="543">
        <f t="shared" si="142"/>
        <v>1.0650932038834915</v>
      </c>
      <c r="BH13" s="385">
        <f>INDEX('SO Agustus 2026 Rev.3'!$B$6:$BK$52,MATCH(B13,'SO Agustus 2026 Rev.3'!$B$6:$B$52,0),MATCH($BH$3,'SO Agustus 2026 Rev.3'!$B$5:$XK$5,0))</f>
        <v>9000.0570967741915</v>
      </c>
      <c r="BI13" s="385">
        <f>INDEX('Summary sales'!$A$6:$CB$50,MATCH($B13,'Summary sales'!$A$6:$A$50,0),MATCH($BH$3,'Summary sales'!$A$7:$CB$7,0))</f>
        <v>9069.5900000003166</v>
      </c>
      <c r="BJ13" s="385">
        <f t="shared" ref="BJ13:BJ15" si="237">BI13-BH13</f>
        <v>69.5329032261252</v>
      </c>
      <c r="BK13" s="543">
        <f t="shared" si="144"/>
        <v>1.0077258291229116</v>
      </c>
      <c r="BL13" s="385">
        <f>INDEX('SO Agustus 2026 Rev.3'!$B$6:$BK$52,MATCH(B13,'SO Agustus 2026 Rev.3'!$B$6:$B$52,0),MATCH($BL$3,'SO Agustus 2026 Rev.3'!$B$5:$XK$5,0))</f>
        <v>1000</v>
      </c>
      <c r="BM13" s="385">
        <f>INDEX('Summary sales'!$A$6:$CB$50,MATCH($B13,'Summary sales'!$A$6:$A$50,0),MATCH($BL$3,'Summary sales'!$A$7:$CB$7,0))</f>
        <v>792.75800000003073</v>
      </c>
      <c r="BN13" s="385">
        <f t="shared" ref="BN13:BN15" si="238">BM13-BL13</f>
        <v>-207.24199999996927</v>
      </c>
      <c r="BO13" s="543">
        <f t="shared" si="146"/>
        <v>0.79275800000003072</v>
      </c>
      <c r="BP13" s="385">
        <f>INDEX('SO Agustus 2026 Rev.3'!$B$6:$BK$52,MATCH(B13,'SO Agustus 2026 Rev.3'!$B$6:$B$52,0),MATCH($BP$3,'SO Agustus 2026 Rev.3'!$B$5:$XK$5,0))</f>
        <v>5500</v>
      </c>
      <c r="BQ13" s="385">
        <f ca="1">INDEX('Summary sales'!$A$6:$CB$50,MATCH($B13,'Summary sales'!$A$6:$A$50,0),MATCH($BP$3,'Summary sales'!$A$7:$CB$7,0))</f>
        <v>5323.17</v>
      </c>
      <c r="BR13" s="385">
        <f t="shared" ref="BR13:BR15" ca="1" si="239">BQ13-BP13</f>
        <v>-176.82999999999993</v>
      </c>
      <c r="BS13" s="543">
        <f t="shared" ca="1" si="148"/>
        <v>0.96784909090909088</v>
      </c>
      <c r="BT13" s="385">
        <f>INDEX('SO Agustus 2026 Rev.3'!$B$6:$BK$52,MATCH(B13,'SO Agustus 2026 Rev.3'!$B$6:$B$52,0),MATCH($BT$3,'SO Agustus 2026 Rev.3'!$B$5:$XK$5,0))</f>
        <v>0</v>
      </c>
      <c r="BU13" s="385">
        <f>INDEX('Summary sales'!$A$6:$CB$50,MATCH($B13,'Summary sales'!$A$6:$A$50,0),MATCH($BT$3,'Summary sales'!$A$7:$CB$7,0))</f>
        <v>0</v>
      </c>
      <c r="BV13" s="385">
        <f t="shared" ref="BV13:BV15" si="240">BU13-BT13</f>
        <v>0</v>
      </c>
      <c r="BW13" s="543" t="e">
        <f t="shared" si="150"/>
        <v>#DIV/0!</v>
      </c>
      <c r="BX13" s="385">
        <f>INDEX('SO Agustus 2026 Rev.3'!$B$6:$BK$52,MATCH(B13,'SO Agustus 2026 Rev.3'!$B$6:$B$52,0),MATCH($BX$3,'SO Agustus 2026 Rev.3'!$B$5:$XK$5,0))</f>
        <v>89.451612903225808</v>
      </c>
      <c r="BY13" s="385">
        <f>INDEX('Summary sales'!$A$6:$CB$50,MATCH($B13,'Summary sales'!$A$6:$A$50,0),MATCH($BX$3,'Summary sales'!$A$7:$CB$7,0))</f>
        <v>70</v>
      </c>
      <c r="BZ13" s="385">
        <f t="shared" ref="BZ13:BZ15" si="241">BY13-BX13</f>
        <v>-19.451612903225808</v>
      </c>
      <c r="CA13" s="543">
        <f t="shared" si="152"/>
        <v>0.78254597908402446</v>
      </c>
      <c r="CB13" s="385">
        <f>INDEX('SO Agustus 2026 Rev.3'!$B$6:$BK$52,MATCH(B13,'SO Agustus 2026 Rev.3'!$B$6:$B$52,0),MATCH($CB$3,'SO Agustus 2026 Rev.3'!$B$5:$XK$5,0))</f>
        <v>3500</v>
      </c>
      <c r="CC13" s="385">
        <f>INDEX('Summary sales'!$A$6:$CB$50,MATCH($B13,'Summary sales'!$A$6:$A$50,0),MATCH($CB$3,'Summary sales'!$A$7:$CB$7,0))</f>
        <v>2770.7000000001863</v>
      </c>
      <c r="CD13" s="385">
        <f t="shared" ref="CD13:CD15" si="242">CC13-CB13</f>
        <v>-729.29999999981374</v>
      </c>
      <c r="CE13" s="543">
        <f t="shared" si="154"/>
        <v>0.79162857142862464</v>
      </c>
      <c r="CF13" s="385">
        <f>INDEX('SO Agustus 2026 Rev.3'!$B$6:$BK$52,MATCH(B13,'SO Agustus 2026 Rev.3'!$B$6:$B$52,0),MATCH($CF$3,'SO Agustus 2026 Rev.3'!$B$5:$XK$5,0))</f>
        <v>1300</v>
      </c>
      <c r="CG13" s="385">
        <f>INDEX('Summary sales'!$A$6:$CB$50,MATCH($B13,'Summary sales'!$A$6:$A$50,0),MATCH($CF$3,'Summary sales'!$A$7:$CB$7,0))</f>
        <v>923.01000000000931</v>
      </c>
      <c r="CH13" s="385">
        <f t="shared" ref="CH13:CH15" si="243">CG13-CF13</f>
        <v>-376.98999999999069</v>
      </c>
      <c r="CI13" s="543">
        <f t="shared" si="156"/>
        <v>0.71000769230769945</v>
      </c>
      <c r="CJ13" s="385">
        <f>INDEX('SO Agustus 2026 Rev.3'!$B$6:$BK$52,MATCH(B13,'SO Agustus 2026 Rev.3'!$B$6:$B$52,0),MATCH($CJ$3,'SO Agustus 2026 Rev.3'!$B$5:$XK$5,0))</f>
        <v>3000</v>
      </c>
      <c r="CK13" s="385">
        <f>INDEX('Summary sales'!$A$6:$CB$50,MATCH($B13,'Summary sales'!$A$6:$A$50,0),MATCH($CJ$3,'Summary sales'!$A$7:$CB$7,0))</f>
        <v>5519.2999999998137</v>
      </c>
      <c r="CL13" s="385">
        <f t="shared" ref="CL13:CL15" si="244">CK13-CJ13</f>
        <v>2519.2999999998137</v>
      </c>
      <c r="CM13" s="543">
        <f t="shared" si="158"/>
        <v>1.8397666666666046</v>
      </c>
      <c r="CN13" s="385">
        <f>INDEX('SO Agustus 2026 Rev.3'!$B$6:$BK$52,MATCH(B13,'SO Agustus 2026 Rev.3'!$B$6:$B$52,0),MATCH($CN$3,'SO Agustus 2026 Rev.3'!$B$5:$XK$5,0))</f>
        <v>6500</v>
      </c>
      <c r="CO13" s="385">
        <f>INDEX('Summary sales'!$A$6:$CB$50,MATCH($B13,'Summary sales'!$A$6:$A$50,0),MATCH($CN$3,'Summary sales'!$A$7:$CB$7,0))</f>
        <v>5509.3699999998789</v>
      </c>
      <c r="CP13" s="385">
        <f t="shared" ref="CP13:CP15" si="245">CO13-CN13</f>
        <v>-990.63000000012107</v>
      </c>
      <c r="CQ13" s="543">
        <f t="shared" si="160"/>
        <v>0.84759538461536599</v>
      </c>
      <c r="CR13" s="385">
        <f>INDEX('SO Agustus 2026 Rev.3'!$B$6:$BK$52,MATCH(B13,'SO Agustus 2026 Rev.3'!$B$6:$B$52,0),MATCH($CR$3,'SO Agustus 2026 Rev.3'!$B$5:$XK$5,0))</f>
        <v>15000</v>
      </c>
      <c r="CS13" s="385">
        <f>INDEX('Summary sales'!$A$6:$CB$50,MATCH($B13,'Summary sales'!$A$6:$A$50,0),MATCH($CR$3,'Summary sales'!$A$7:$CB$7,0))</f>
        <v>0</v>
      </c>
      <c r="CT13" s="385">
        <f t="shared" ref="CT13:CT15" si="246">CS13-CR13</f>
        <v>-15000</v>
      </c>
      <c r="CU13" s="543">
        <f t="shared" si="162"/>
        <v>0</v>
      </c>
      <c r="CV13" s="385">
        <f>INDEX('SO Agustus 2026 Rev.3'!$B$6:$BK$52,MATCH(B13,'SO Agustus 2026 Rev.3'!$B$6:$B$52,0),MATCH($CV$3,'SO Agustus 2026 Rev.3'!$B$5:$XK$5,0))</f>
        <v>16000</v>
      </c>
      <c r="CW13" s="385">
        <f>INDEX('Summary sales'!$A$6:$CB$50,MATCH($B13,'Summary sales'!$A$6:$A$50,0),MATCH($CV$3,'Summary sales'!$A$7:$CB$7,0))</f>
        <v>19400.983000002801</v>
      </c>
      <c r="CX13" s="385">
        <f t="shared" ref="CX13:CX15" si="247">CW13-CV13</f>
        <v>3400.9830000028014</v>
      </c>
      <c r="CY13" s="543">
        <f t="shared" si="164"/>
        <v>1.2125614375001752</v>
      </c>
      <c r="CZ13" s="385">
        <f>INDEX('SO Agustus 2026 Rev.3'!$B$6:$BK$52,MATCH(B13,'SO Agustus 2026 Rev.3'!$B$6:$B$52,0),MATCH($CZ$3,'SO Agustus 2026 Rev.3'!$B$5:$XK$5,0))</f>
        <v>2000</v>
      </c>
      <c r="DA13" s="385">
        <f>INDEX('Summary sales'!$A$6:$CB$50,MATCH($B13,'Summary sales'!$A$6:$A$50,0),MATCH($CZ$3,'Summary sales'!$A$7:$CB$7,0))</f>
        <v>2050.1200000001118</v>
      </c>
      <c r="DB13" s="385">
        <f t="shared" ref="DB13:DB15" si="248">DA13-CZ13</f>
        <v>50.120000000111759</v>
      </c>
      <c r="DC13" s="543">
        <f t="shared" si="166"/>
        <v>1.0250600000000558</v>
      </c>
      <c r="DD13" s="385">
        <f>INDEX('SO Agustus 2026 Rev.3'!$B$6:$BK$52,MATCH(B13,'SO Agustus 2026 Rev.3'!$B$6:$B$52,0),MATCH($DD$3,'SO Agustus 2026 Rev.3'!$B$5:$XK$5,0))</f>
        <v>800</v>
      </c>
      <c r="DE13" s="385">
        <f>INDEX('Summary sales'!$A$6:$CB$50,MATCH($B13,'Summary sales'!$A$6:$A$50,0),MATCH($DD$3,'Summary sales'!$A$7:$CB$7,0))</f>
        <v>586.47999999998137</v>
      </c>
      <c r="DF13" s="385">
        <f t="shared" ref="DF13:DF15" si="249">DE13-DD13</f>
        <v>-213.52000000001863</v>
      </c>
      <c r="DG13" s="543">
        <f t="shared" si="168"/>
        <v>0.73309999999997677</v>
      </c>
      <c r="DH13" s="385">
        <f>INDEX('SO Agustus 2026 Rev.3'!$B$6:$BK$52,MATCH(B13,'SO Agustus 2026 Rev.3'!$B$6:$B$52,0),MATCH($DH$3,'SO Agustus 2026 Rev.3'!$B$5:$XK$5,0))</f>
        <v>7200</v>
      </c>
      <c r="DI13" s="385">
        <f>INDEX('Summary sales'!$A$6:$CB$50,MATCH($B13,'Summary sales'!$A$6:$A$50,0),MATCH($DH$3,'Summary sales'!$A$7:$CB$7,0))</f>
        <v>8693.9199999999255</v>
      </c>
      <c r="DJ13" s="385">
        <f t="shared" ref="DJ13:DJ15" si="250">DI13-DH13</f>
        <v>1493.9199999999255</v>
      </c>
      <c r="DK13" s="543">
        <f t="shared" si="170"/>
        <v>1.2074888888888786</v>
      </c>
      <c r="DL13" s="385">
        <f>INDEX('SO Agustus 2026 Rev.3'!$B$6:$BK$52,MATCH(B13,'SO Agustus 2026 Rev.3'!$B$6:$B$52,0),MATCH($DL$3,'SO Agustus 2026 Rev.3'!$B$5:$XK$5,0))</f>
        <v>2500</v>
      </c>
      <c r="DM13" s="385">
        <f>INDEX('Summary sales'!$A$6:$CB$50,MATCH($B13,'Summary sales'!$A$6:$A$50,0),MATCH($DL$3,'Summary sales'!$A$7:$CB$7,0))</f>
        <v>1670.570000000007</v>
      </c>
      <c r="DN13" s="385">
        <f t="shared" ref="DN13:DN15" si="251">DM13-DL13</f>
        <v>-829.42999999999302</v>
      </c>
      <c r="DO13" s="543">
        <f t="shared" si="172"/>
        <v>0.66822800000000282</v>
      </c>
      <c r="DP13" s="385">
        <f>INDEX('SO Agustus 2026 Rev.3'!$B$6:$BK$52,MATCH(B13,'SO Agustus 2026 Rev.3'!$B$6:$B$52,0),MATCH($DP$3,'SO Agustus 2026 Rev.3'!$B$5:$XK$5,0))</f>
        <v>2000</v>
      </c>
      <c r="DQ13" s="385">
        <f>INDEX('Summary sales'!$A$6:$CB$50,MATCH($B13,'Summary sales'!$A$6:$A$50,0),MATCH($DP$3,'Summary sales'!$A$7:$CB$7,0))</f>
        <v>1885.7800000000279</v>
      </c>
      <c r="DR13" s="385">
        <f t="shared" ref="DR13:DR15" si="252">DQ13-DP13</f>
        <v>-114.21999999997206</v>
      </c>
      <c r="DS13" s="543">
        <f t="shared" si="174"/>
        <v>0.94289000000001399</v>
      </c>
      <c r="DT13" s="385">
        <f>INDEX('SO Agustus 2026 Rev.3'!$B$6:$BK$52,MATCH(B13,'SO Agustus 2026 Rev.3'!$B$6:$B$52,0),MATCH($DT$3,'SO Agustus 2026 Rev.3'!$B$5:$XK$5,0))</f>
        <v>1000</v>
      </c>
      <c r="DU13" s="385">
        <f>INDEX('Summary sales'!$A$6:$CB$50,MATCH($B13,'Summary sales'!$A$6:$A$50,0),MATCH($DT$3,'Summary sales'!$A$7:$CB$7,0))</f>
        <v>271.22999999998137</v>
      </c>
      <c r="DV13" s="385">
        <f t="shared" ref="DV13:DV15" si="253">DU13-DT13</f>
        <v>-728.77000000001863</v>
      </c>
      <c r="DW13" s="543">
        <f t="shared" si="176"/>
        <v>0.27122999999998137</v>
      </c>
      <c r="DX13" s="385">
        <f>INDEX('SO Agustus 2026 Rev.3'!$B$6:$BK$52,MATCH(B13,'SO Agustus 2026 Rev.3'!$B$6:$B$52,0),MATCH($DX$3,'SO Agustus 2026 Rev.3'!$B$5:$XK$5,0))</f>
        <v>11000</v>
      </c>
      <c r="DY13" s="385">
        <f>INDEX('Summary sales'!$A$6:$CB$50,MATCH($B13,'Summary sales'!$A$6:$A$50,0),MATCH($DX$3,'Summary sales'!$A$7:$CB$7,0))</f>
        <v>9665.3099999995902</v>
      </c>
      <c r="DZ13" s="385">
        <f t="shared" ref="DZ13:DZ15" si="254">DY13-DX13</f>
        <v>-1334.6900000004098</v>
      </c>
      <c r="EA13" s="543">
        <f t="shared" si="178"/>
        <v>0.87866454545450823</v>
      </c>
      <c r="EB13" s="385">
        <f>INDEX('SO Agustus 2026 Rev.3'!$B$6:$BK$52,MATCH(B13,'SO Agustus 2026 Rev.3'!$B$6:$B$52,0),MATCH($EB$3,'SO Agustus 2026 Rev.3'!$B$5:$XK$5,0))</f>
        <v>2000</v>
      </c>
      <c r="EC13" s="385">
        <f>INDEX('Summary sales'!$A$6:$CB$50,MATCH($B13,'Summary sales'!$A$6:$A$50,0),MATCH($EB$3,'Summary sales'!$A$7:$CB$7,0))</f>
        <v>1316.1699999999255</v>
      </c>
      <c r="ED13" s="385">
        <f t="shared" ref="ED13:ED15" si="255">EC13-EB13</f>
        <v>-683.83000000007451</v>
      </c>
      <c r="EE13" s="543">
        <f t="shared" si="180"/>
        <v>0.65808499999996273</v>
      </c>
      <c r="EF13" s="385">
        <f>INDEX('SO Agustus 2026 Rev.3'!$B$6:$BK$52,MATCH(B13,'SO Agustus 2026 Rev.3'!$B$6:$B$52,0),MATCH($EF$3,'SO Agustus 2026 Rev.3'!$B$5:$XK$5,0))</f>
        <v>4000</v>
      </c>
      <c r="EG13" s="385">
        <f>INDEX('Summary sales'!$A$6:$CB$50,MATCH($B13,'Summary sales'!$A$6:$A$50,0),MATCH($EF$3,'Summary sales'!$A$7:$CB$7,0))</f>
        <v>5081.7399999992922</v>
      </c>
      <c r="EH13" s="385">
        <f t="shared" ref="EH13:EH15" si="256">EG13-EF13</f>
        <v>1081.7399999992922</v>
      </c>
      <c r="EI13" s="543">
        <f t="shared" si="182"/>
        <v>1.270434999999823</v>
      </c>
      <c r="EJ13" s="385">
        <f>INDEX('SO Agustus 2026 Rev.3'!$B$6:$BK$52,MATCH(B13,'SO Agustus 2026 Rev.3'!$B$6:$B$52,0),MATCH($EJ$3,'SO Agustus 2026 Rev.3'!$B$5:$XK$5,0))</f>
        <v>7000</v>
      </c>
      <c r="EK13" s="385">
        <f>INDEX('Summary sales'!$A$6:$CB$50,MATCH(B13,'Summary sales'!$A$6:$A$50,0),MATCH($EJ$3,'Summary sales'!$A$7:$CB$7,0))</f>
        <v>961.27000000001863</v>
      </c>
      <c r="EL13" s="385">
        <f t="shared" ref="EL13:EL15" si="257">EK13-EJ13</f>
        <v>-6038.7299999999814</v>
      </c>
      <c r="EM13" s="543">
        <f t="shared" si="184"/>
        <v>0.13732428571428837</v>
      </c>
      <c r="EN13" s="385">
        <f>INDEX('SO Agustus 2026 Rev.3'!$B$6:$BK$52,MATCH(B13,'SO Agustus 2026 Rev.3'!$B$6:$B$52,0),MATCH($EN$3,'SO Agustus 2026 Rev.3'!$B$5:$XK$5,0))</f>
        <v>5000</v>
      </c>
      <c r="EO13" s="385">
        <f>INDEX('Summary sales'!$A$6:$CB$50,MATCH($B13,'Summary sales'!$A$6:$A$50,0),MATCH($EN$3,'Summary sales'!$A$7:$CB$7,0))</f>
        <v>6777.5</v>
      </c>
      <c r="EP13" s="385">
        <f t="shared" ref="EP13:EP15" si="258">EO13-EN13</f>
        <v>1777.5</v>
      </c>
      <c r="EQ13" s="543">
        <f t="shared" si="186"/>
        <v>1.3554999999999999</v>
      </c>
      <c r="ER13" s="385">
        <f>INDEX('SO Agustus 2026 Rev.3'!$B$6:$BK$52,MATCH(B13,'SO Agustus 2026 Rev.3'!$B$6:$B$52,0),MATCH($ER$3,'SO Agustus 2026 Rev.3'!$B$5:$XK$5,0))</f>
        <v>19000</v>
      </c>
      <c r="ES13" s="385">
        <f>INDEX('Summary sales'!$A$6:$CB$50,MATCH($B13,'Summary sales'!$A$6:$A$50,0),MATCH($ER$3,'Summary sales'!$A$7:$CB$7,0))</f>
        <v>19567.179999999702</v>
      </c>
      <c r="ET13" s="385">
        <f t="shared" ref="ET13:ET15" si="259">ES13-ER13</f>
        <v>567.17999999970198</v>
      </c>
      <c r="EU13" s="543">
        <f t="shared" si="188"/>
        <v>1.0298515789473528</v>
      </c>
      <c r="EV13" s="385">
        <f>INDEX('SO Agustus 2026 Rev.3'!$B$6:$BK$52,MATCH(B13,'SO Agustus 2026 Rev.3'!$B$6:$B$52,0),MATCH($EV$3,'SO Agustus 2026 Rev.3'!$B$5:$XK$5,0))</f>
        <v>8000</v>
      </c>
      <c r="EW13" s="385">
        <f>INDEX('Summary sales'!$A$6:$CB$50,MATCH(B13,'Summary sales'!$A$6:$A$50,0),MATCH($EV$3,'Summary sales'!$A$7:$CB$7,0))</f>
        <v>7249.910000000149</v>
      </c>
      <c r="EX13" s="385">
        <f t="shared" ref="EX13:EX15" si="260">EW13-EV13</f>
        <v>-750.08999999985099</v>
      </c>
      <c r="EY13" s="543">
        <f t="shared" si="190"/>
        <v>0.90623875000001863</v>
      </c>
      <c r="EZ13" s="385">
        <f>INDEX('SO Agustus 2026 Rev.3'!$B$6:$BK$52,MATCH(B13,'SO Agustus 2026 Rev.3'!$B$6:$B$52,0),MATCH($EZ$3,'SO Agustus 2026 Rev.3'!$B$5:$XK$5,0))</f>
        <v>3500</v>
      </c>
      <c r="FA13" s="385">
        <f>INDEX('Summary sales'!$A$6:$CB$50,MATCH(B13,'Summary sales'!$A$6:$A$50,0),MATCH($EZ$3,'Summary sales'!$A$7:$CB$7,0))</f>
        <v>2846.1000000005588</v>
      </c>
      <c r="FB13" s="385">
        <f t="shared" ref="FB13:FB15" si="261">FA13-EZ13</f>
        <v>-653.89999999944121</v>
      </c>
      <c r="FC13" s="543">
        <f t="shared" si="192"/>
        <v>0.8131714285715882</v>
      </c>
      <c r="FD13" s="385">
        <f>INDEX('SO Agustus 2026 Rev.3'!$B$6:$BK$52,MATCH(B13,'SO Agustus 2026 Rev.3'!$B$6:$B$52,0),MATCH($FD$3,'SO Agustus 2026 Rev.3'!$B$5:$XK$5,0))</f>
        <v>500</v>
      </c>
      <c r="FE13" s="385">
        <f>INDEX('Summary sales'!$A$6:$CB$50,MATCH(B13,'Summary sales'!$A$6:$A$50,0),MATCH($FD$3,'Summary sales'!$A$7:$CB$7,0))</f>
        <v>0</v>
      </c>
      <c r="FF13" s="385">
        <f t="shared" ref="FF13:FF15" si="262">FE13-FD13</f>
        <v>-500</v>
      </c>
      <c r="FG13" s="543">
        <f t="shared" si="194"/>
        <v>0</v>
      </c>
      <c r="FH13" s="385">
        <f>INDEX('SO Agustus 2026 Rev.3'!$B$6:$BK$52,MATCH(B13,'SO Agustus 2026 Rev.3'!$B$6:$B$52,0),MATCH($FH$3,'SO Agustus 2026 Rev.3'!$B$5:$XK$5,0))</f>
        <v>0</v>
      </c>
      <c r="FI13" s="385">
        <f>INDEX('Summary sales'!$A$6:$CB$50,MATCH(B13,'Summary sales'!$A$6:$A$50,0),MATCH($FH$3,'Summary sales'!$A$7:$CB$7,0))</f>
        <v>0</v>
      </c>
      <c r="FJ13" s="385">
        <f t="shared" ref="FJ13:FJ15" si="263">FI13-FH13</f>
        <v>0</v>
      </c>
      <c r="FK13" s="543" t="e">
        <f t="shared" ref="FK13:FK15" si="264">FI13/FH13</f>
        <v>#DIV/0!</v>
      </c>
      <c r="FL13" s="385">
        <f>INDEX('SO Agustus 2026 Rev.3'!$B$6:$BK$52,MATCH(B13,'SO Agustus 2026 Rev.3'!$B$6:$B$52,0),MATCH($FL$3,'SO Agustus 2026 Rev.3'!$B$5:$XK$5,0))</f>
        <v>700</v>
      </c>
      <c r="FM13" s="385">
        <f>INDEX('Summary sales'!$A$6:$CB$50,MATCH(B13,'Summary sales'!$A$6:$A$50,0),MATCH($FL$3,'Summary sales'!$A$7:$CB$7,0))</f>
        <v>442.5899999999674</v>
      </c>
      <c r="FN13" s="385">
        <f t="shared" ref="FN13:FN15" si="265">FM13-FL13</f>
        <v>-257.4100000000326</v>
      </c>
      <c r="FO13" s="543">
        <f t="shared" si="198"/>
        <v>0.63227142857138197</v>
      </c>
      <c r="FP13" s="385">
        <f>INDEX('SO Agustus 2026 Rev.3'!$B$6:$BK$52,MATCH(B13,'SO Agustus 2026 Rev.3'!$B$6:$B$52,0),MATCH($FP$3,'SO Agustus 2026 Rev.3'!$B$5:$XK$5,0))</f>
        <v>6500</v>
      </c>
      <c r="FQ13" s="385">
        <f>INDEX('Summary sales'!$A$6:$CB$50,MATCH(B13,'Summary sales'!$A$6:$A$50,0),MATCH($FP$3,'Summary sales'!$A$7:$CB$7,0))</f>
        <v>2566.109999999986</v>
      </c>
      <c r="FR13" s="385">
        <f t="shared" ref="FR13:FR15" si="266">FQ13-FP13</f>
        <v>-3933.890000000014</v>
      </c>
      <c r="FS13" s="543">
        <f t="shared" si="200"/>
        <v>0.39478615384615168</v>
      </c>
      <c r="FT13" s="385">
        <f>INDEX('SO Agustus 2026 Rev.3'!$B$6:$BK$52,MATCH(B13,'SO Agustus 2026 Rev.3'!$B$6:$B$52,0),MATCH($FT$3,'SO Agustus 2026 Rev.3'!$B$5:$XK$5,0))</f>
        <v>3500</v>
      </c>
      <c r="FU13" s="385">
        <f>INDEX('Summary sales'!$A$6:$CB$50,MATCH(B13,'Summary sales'!$A$6:$A$50,0),MATCH($FT$3,'Summary sales'!$A$7:$CB$7,0))</f>
        <v>3304.25</v>
      </c>
      <c r="FV13" s="385">
        <f t="shared" ref="FV13:FV15" si="267">FU13-FT13</f>
        <v>-195.75</v>
      </c>
      <c r="FW13" s="543">
        <f t="shared" si="202"/>
        <v>0.94407142857142856</v>
      </c>
      <c r="FX13" s="385">
        <f>INDEX('SO Agustus 2026 Rev.3'!$B$6:$BK$52,MATCH(B13,'SO Agustus 2026 Rev.3'!$B$6:$B$52,0),MATCH($FX$3,'SO Agustus 2026 Rev.3'!$B$5:$XK$5,0))</f>
        <v>2000</v>
      </c>
      <c r="FY13" s="385">
        <f>INDEX('Summary sales'!$A$6:$CB$50,MATCH(B13,'Summary sales'!$A$6:$A$50,0),MATCH($FX$3,'Summary sales'!$A$7:$CB$7,0))</f>
        <v>0</v>
      </c>
      <c r="FZ13" s="385">
        <f t="shared" ref="FZ13:FZ15" si="268">FY13-FX13</f>
        <v>-2000</v>
      </c>
      <c r="GA13" s="543">
        <f t="shared" si="204"/>
        <v>0</v>
      </c>
      <c r="GB13" s="385">
        <f>INDEX('SO Agustus 2026 Rev.3'!$B$6:$BK$52,MATCH(B13,'SO Agustus 2026 Rev.3'!$B$6:$B$52,0),MATCH($GB$3,'SO Agustus 2026 Rev.3'!$B$5:$XK$5,0))</f>
        <v>369.61070967741654</v>
      </c>
      <c r="GC13" s="385">
        <f>INDEX('Summary sales'!$A$6:$CB$50,MATCH(B13,'Summary sales'!$A$6:$A$50,0),MATCH($GB$3,'Summary sales'!$A$7:$CB$7,0))</f>
        <v>1019.4100000000326</v>
      </c>
      <c r="GD13" s="385">
        <f t="shared" ref="GD13:GD15" si="269">GC13-GB13</f>
        <v>649.79929032261612</v>
      </c>
      <c r="GE13" s="543">
        <f t="shared" si="206"/>
        <v>2.7580640206279154</v>
      </c>
      <c r="GF13" s="385">
        <f>INDEX('SO Agustus 2026 Rev.3'!$B$6:$BK$52,MATCH(B13,'SO Agustus 2026 Rev.3'!$B$6:$B$52,0),MATCH($GF$3,'SO Agustus 2026 Rev.3'!$B$5:$XK$5,0))</f>
        <v>13500</v>
      </c>
      <c r="GG13" s="385">
        <f>INDEX('Summary sales'!$A$6:$CB$50,MATCH(B13,'Summary sales'!$A$6:$A$50,0),MATCH($GF$3,'Summary sales'!$A$7:$CB$7,0))</f>
        <v>17129.245999999999</v>
      </c>
      <c r="GH13" s="385">
        <f t="shared" ref="GH13:GH15" si="270">GG13-GF13</f>
        <v>3629.2459999999992</v>
      </c>
      <c r="GI13" s="543">
        <f t="shared" si="208"/>
        <v>1.2688330370370369</v>
      </c>
      <c r="GJ13" s="385">
        <f>INDEX('SO Agustus 2026 Rev.3'!$B$6:$BK$52,MATCH(B13,'SO Agustus 2026 Rev.3'!$B$6:$B$52,0),MATCH($GJ$3,'SO Agustus 2026 Rev.3'!$B$5:$XK$5,0))</f>
        <v>1121.900322580635</v>
      </c>
      <c r="GK13" s="385">
        <f>INDEX('Summary sales'!$A$6:$CB$50,MATCH($B13,'Summary sales'!$A$6:$A$50,0),MATCH($GJ$3,'Summary sales'!$A$7:$CB$7,0))</f>
        <v>858.27999999979511</v>
      </c>
      <c r="GL13" s="385">
        <f t="shared" ref="GL13:GL15" si="271">GK13-GJ13</f>
        <v>-263.62032258083991</v>
      </c>
      <c r="GM13" s="543">
        <f t="shared" si="210"/>
        <v>0.76502340067569363</v>
      </c>
      <c r="GN13" s="385">
        <f>INDEX('SO Agustus 2026 Rev.3'!$B$6:$BK$52,MATCH(B13,'SO Agustus 2026 Rev.3'!$B$6:$B$52,0),MATCH($GN$3,'SO Agustus 2026 Rev.3'!$B$5:$XK$5,0))</f>
        <v>2499.7025806451697</v>
      </c>
      <c r="GO13" s="385">
        <f>INDEX('Summary sales'!$A$6:$CB$50,MATCH(B13,'Summary sales'!$A$6:$A$50,0),MATCH($GN$3,'Summary sales'!$A$7:$CB$7,0))</f>
        <v>2887.0799999999872</v>
      </c>
      <c r="GP13" s="385">
        <f t="shared" ref="GP13:GP15" si="272">GO13-GN13</f>
        <v>387.37741935481745</v>
      </c>
      <c r="GQ13" s="543">
        <f t="shared" si="212"/>
        <v>1.1549694041020016</v>
      </c>
      <c r="GR13" s="385">
        <f>INDEX('SO Agustus 2026 Rev.3'!$B$6:$BK$52,MATCH(B13,'SO Agustus 2026 Rev.3'!$B$6:$B$52,0),MATCH($GR$3,'SO Agustus 2026 Rev.3'!$B$5:$XK$5,0))</f>
        <v>3587.0967741935483</v>
      </c>
      <c r="GS13" s="385">
        <f>INDEX('Summary sales'!$A$6:$CB$50,MATCH(B13,'Summary sales'!$A$6:$A$50,0),MATCH($GR$3,'Summary sales'!$A$7:$CB$7,0))</f>
        <v>2855.130000000001</v>
      </c>
      <c r="GT13" s="385">
        <f t="shared" si="213"/>
        <v>-731.96677419354728</v>
      </c>
      <c r="GU13" s="543">
        <f t="shared" si="214"/>
        <v>0.79594451438848957</v>
      </c>
      <c r="GV13" s="385">
        <f>INDEX('SO Agustus 2026 Rev.3'!$B$6:$BK$52,MATCH(B13,'SO Agustus 2026 Rev.3'!$B$6:$B$52,0),MATCH($GV$3,'SO Agustus 2026 Rev.3'!$B$5:$XK$5,0))</f>
        <v>2499.7025806451697</v>
      </c>
      <c r="GW13" s="385">
        <f>INDEX('Summary sales'!$A$6:$CB$50,MATCH(B13,'Summary sales'!$A$6:$A$50,0),MATCH($GV$3,'Summary sales'!$A$7:$CB$7,0))</f>
        <v>1195.589999999851</v>
      </c>
      <c r="GX13" s="385">
        <f t="shared" ref="GX13:GX15" si="273">GW13-GV13</f>
        <v>-1304.1125806453188</v>
      </c>
      <c r="GY13" s="543">
        <f t="shared" si="216"/>
        <v>0.47829290142640524</v>
      </c>
      <c r="GZ13" s="385">
        <f>INDEX('SO Agustus 2026 Rev.3'!$B$6:$BK$52,MATCH(B13,'SO Agustus 2026 Rev.3'!$B$6:$B$52,0),MATCH($GZ$3,'SO Agustus 2026 Rev.3'!$B$5:$XK$5,0))</f>
        <v>0</v>
      </c>
      <c r="HA13" s="385">
        <f>INDEX('Summary sales'!$A$6:$CB$50,MATCH(B13,'Summary sales'!$A$6:$A$50,0),MATCH($GZ$3,'Summary sales'!$A$7:$CB$7,0))</f>
        <v>0</v>
      </c>
      <c r="HB13" s="385">
        <f t="shared" ref="HB13:HB15" si="274">HA13-GZ13</f>
        <v>0</v>
      </c>
      <c r="HC13" s="543" t="e">
        <f t="shared" si="218"/>
        <v>#DIV/0!</v>
      </c>
    </row>
    <row r="14" spans="1:226" ht="15" customHeight="1">
      <c r="A14" s="845"/>
      <c r="B14" s="469">
        <f t="shared" si="219"/>
        <v>46242</v>
      </c>
      <c r="C14" s="469" t="str">
        <f t="shared" si="112"/>
        <v>Sab</v>
      </c>
      <c r="D14" s="385">
        <f t="shared" si="220"/>
        <v>187116.62361290323</v>
      </c>
      <c r="E14" s="385">
        <f t="shared" ca="1" si="221"/>
        <v>153503.71799999964</v>
      </c>
      <c r="F14" s="385">
        <f t="shared" ca="1" si="222"/>
        <v>-33612.905612903589</v>
      </c>
      <c r="G14" s="543">
        <f t="shared" ca="1" si="223"/>
        <v>0.82036387273404343</v>
      </c>
      <c r="H14" s="385">
        <f>INDEX('SO Agustus 2026 Rev.3'!$B$6:$BK$52,MATCH(B14,'SO Agustus 2026 Rev.3'!$B$6:$B$52,0),MATCH($H$3,'SO Agustus 2026 Rev.3'!$B$5:$XK$5,0))</f>
        <v>700</v>
      </c>
      <c r="I14" s="385">
        <f>INDEX('Summary sales'!$A$6:$CB$50,MATCH($B14,'Summary sales'!$A$6:$A$50,0),MATCH($H$3,'Summary sales'!$A$7:$CB$7,0))</f>
        <v>618.71999999997206</v>
      </c>
      <c r="J14" s="385">
        <f t="shared" si="224"/>
        <v>-81.28000000002794</v>
      </c>
      <c r="K14" s="543">
        <f t="shared" si="118"/>
        <v>0.88388571428567442</v>
      </c>
      <c r="L14" s="385">
        <f>INDEX('SO Agustus 2026 Rev.3'!$B$6:$BK$52,MATCH(B14,'SO Agustus 2026 Rev.3'!$B$6:$B$52,0),MATCH($L$3,'SO Agustus 2026 Rev.3'!$B$5:$XK$5,0))</f>
        <v>1000</v>
      </c>
      <c r="M14" s="385">
        <f>INDEX('Summary sales'!$A$6:$CB$50,MATCH($B14,'Summary sales'!$A$6:$A$50,0),MATCH($L$3,'Summary sales'!$A$7:$CB$7,0))</f>
        <v>573.10999999940395</v>
      </c>
      <c r="N14" s="385">
        <f t="shared" si="225"/>
        <v>-426.89000000059605</v>
      </c>
      <c r="O14" s="543">
        <f t="shared" si="120"/>
        <v>0.57310999999940393</v>
      </c>
      <c r="P14" s="385">
        <f>INDEX('SO Agustus 2026 Rev.3'!$B$6:$BK$52,MATCH(B14,'SO Agustus 2026 Rev.3'!$B$6:$B$52,0),MATCH($P$3,'SO Agustus 2026 Rev.3'!$B$5:$XK$5,0))</f>
        <v>1200</v>
      </c>
      <c r="Q14" s="385">
        <f>INDEX('Summary sales'!$A$6:$CB$50,MATCH($B14,'Summary sales'!$A$6:$A$50,0),MATCH($P$3,'Summary sales'!$A$7:$CB$7,0))</f>
        <v>853.81999999983236</v>
      </c>
      <c r="R14" s="385">
        <f t="shared" si="226"/>
        <v>-346.18000000016764</v>
      </c>
      <c r="S14" s="543">
        <f t="shared" si="122"/>
        <v>0.71151666666652702</v>
      </c>
      <c r="T14" s="385">
        <f>INDEX('SO Agustus 2026 Rev.3'!$B$6:$BK$52,MATCH(B14,'SO Agustus 2026 Rev.3'!$B$6:$B$52,0),MATCH($T$3,'SO Agustus 2026 Rev.3'!$B$5:$XK$5,0))</f>
        <v>3300</v>
      </c>
      <c r="U14" s="385">
        <f>INDEX('Summary sales'!$A$6:$CB$50,MATCH($B14,'Summary sales'!$A$6:$A$50,0),MATCH($T$3,'Summary sales'!$A$7:$CB$7,0))</f>
        <v>1068.6000000000931</v>
      </c>
      <c r="V14" s="385">
        <f t="shared" si="227"/>
        <v>-2231.3999999999069</v>
      </c>
      <c r="W14" s="543">
        <f t="shared" si="124"/>
        <v>0.32381818181821004</v>
      </c>
      <c r="X14" s="385">
        <f>INDEX('SO Agustus 2026 Rev.3'!$B$6:$BK$52,MATCH(B14,'SO Agustus 2026 Rev.3'!$B$6:$B$52,0),MATCH($X$3,'SO Agustus 2026 Rev.3'!$B$5:$XK$5,0))</f>
        <v>644.02064516129087</v>
      </c>
      <c r="Y14" s="385">
        <f>INDEX('Summary sales'!$A$6:$CB$50,MATCH($B14,'Summary sales'!$A$6:$A$50,0),MATCH($X$3,'Summary sales'!$A$7:$CB$7,0))</f>
        <v>912.52000000001863</v>
      </c>
      <c r="Z14" s="385">
        <f t="shared" si="228"/>
        <v>268.49935483872775</v>
      </c>
      <c r="AA14" s="543">
        <f t="shared" si="126"/>
        <v>1.4169110988227462</v>
      </c>
      <c r="AB14" s="385">
        <f>INDEX('SO Agustus 2026 Rev.3'!$B$6:$BK$52,MATCH(B14,'SO Agustus 2026 Rev.3'!$B$6:$B$52,0),MATCH($AB$3,'SO Agustus 2026 Rev.3'!$B$5:$XK$5,0))</f>
        <v>150</v>
      </c>
      <c r="AC14" s="385">
        <f>INDEX('Summary sales'!$A$6:$CB$50,MATCH($B14,'Summary sales'!$A$6:$A$50,0),MATCH($AB$3,'Summary sales'!$A$7:$CB$7,0))</f>
        <v>35.139999999984866</v>
      </c>
      <c r="AD14" s="385">
        <f t="shared" si="229"/>
        <v>-114.86000000001513</v>
      </c>
      <c r="AE14" s="543">
        <f t="shared" si="128"/>
        <v>0.23426666666656579</v>
      </c>
      <c r="AF14" s="385">
        <f>INDEX('SO Agustus 2026 Rev.3'!$B$6:$BK$52,MATCH(B14,'SO Agustus 2026 Rev.3'!$B$6:$B$52,0),MATCH($AF$3,'SO Agustus 2026 Rev.3'!$B$5:$XK$5,0))</f>
        <v>603.76322580644887</v>
      </c>
      <c r="AG14" s="385">
        <f>INDEX('Summary sales'!$A$6:$CB$50,MATCH($B14,'Summary sales'!$A$6:$A$50,0),MATCH($AF$3,'Summary sales'!$A$7:$CB$7,0))</f>
        <v>692.95999999996275</v>
      </c>
      <c r="AH14" s="385">
        <f t="shared" si="230"/>
        <v>89.196774193513875</v>
      </c>
      <c r="AI14" s="543">
        <f t="shared" si="130"/>
        <v>1.1477346919802434</v>
      </c>
      <c r="AJ14" s="385">
        <f>INDEX('SO Agustus 2026 Rev.3'!$B$6:$BK$52,MATCH(B14,'SO Agustus 2026 Rev.3'!$B$6:$B$52,0),MATCH($AJ$3,'SO Agustus 2026 Rev.3'!$B$5:$XK$5,0))</f>
        <v>673.27548387096704</v>
      </c>
      <c r="AK14" s="385">
        <f>INDEX('Summary sales'!$A$6:$CB$50,MATCH($B14,'Summary sales'!$A$6:$A$50,0),MATCH($AJ$3,'Summary sales'!$A$7:$CB$7,0))</f>
        <v>420.63000000000466</v>
      </c>
      <c r="AL14" s="385">
        <f t="shared" si="231"/>
        <v>-252.64548387096238</v>
      </c>
      <c r="AM14" s="543">
        <f t="shared" si="132"/>
        <v>0.62475169537083308</v>
      </c>
      <c r="AN14" s="385">
        <f>INDEX('SO Agustus 2026 Rev.3'!$B$6:$BK$52,MATCH(B14,'SO Agustus 2026 Rev.3'!$B$6:$B$52,0),MATCH($AN$3,'SO Agustus 2026 Rev.3'!$B$5:$XK$5,0))</f>
        <v>4500</v>
      </c>
      <c r="AO14" s="385">
        <f>INDEX('Summary sales'!$A$6:$CB$50,MATCH($B14,'Summary sales'!$A$6:$A$50,0),MATCH($AN$3,'Summary sales'!$A$7:$CB$7,0))</f>
        <v>5088.390000000596</v>
      </c>
      <c r="AP14" s="385">
        <f t="shared" si="232"/>
        <v>588.39000000059605</v>
      </c>
      <c r="AQ14" s="543">
        <f t="shared" si="134"/>
        <v>1.1307533333334658</v>
      </c>
      <c r="AR14" s="385">
        <f>INDEX('SO Agustus 2026 Rev.3'!$B$6:$BK$52,MATCH(B14,'SO Agustus 2026 Rev.3'!$B$6:$B$52,0),MATCH($AR$3,'SO Agustus 2026 Rev.3'!$B$5:$XK$5,0))</f>
        <v>5000</v>
      </c>
      <c r="AS14" s="385">
        <f ca="1">INDEX('Summary sales'!$A$6:$CB$50,MATCH($B14,'Summary sales'!$A$6:$A$50,0),MATCH($AR$3,'Summary sales'!$A$7:$CB$7,0))</f>
        <v>4345.0400000000373</v>
      </c>
      <c r="AT14" s="385">
        <f t="shared" ca="1" si="233"/>
        <v>-654.95999999996275</v>
      </c>
      <c r="AU14" s="543">
        <f t="shared" ca="1" si="136"/>
        <v>0.86900800000000744</v>
      </c>
      <c r="AV14" s="385">
        <f>INDEX('SO Agustus 2026 Rev.3'!$B$6:$BK$52,MATCH(B14,'SO Agustus 2026 Rev.3'!$B$6:$B$52,0),MATCH($AV$3,'SO Agustus 2026 Rev.3'!$B$5:$XK$5,0))</f>
        <v>1000</v>
      </c>
      <c r="AW14" s="385">
        <f>INDEX('Summary sales'!$A$6:$CB$50,MATCH($B14,'Summary sales'!$A$6:$A$50,0),MATCH($AV$3,'Summary sales'!$A$7:$CB$7,0))</f>
        <v>366.64999999990687</v>
      </c>
      <c r="AX14" s="385">
        <f t="shared" si="234"/>
        <v>-633.35000000009313</v>
      </c>
      <c r="AY14" s="543">
        <f t="shared" si="138"/>
        <v>0.36664999999990688</v>
      </c>
      <c r="AZ14" s="385">
        <f>INDEX('SO Agustus 2026 Rev.3'!$B$6:$BK$52,MATCH(B14,'SO Agustus 2026 Rev.3'!$B$6:$B$52,0),MATCH($AZ$3,'SO Agustus 2026 Rev.3'!$B$5:$XK$5,0))</f>
        <v>500</v>
      </c>
      <c r="BA14" s="385">
        <f>INDEX('Summary sales'!$A$6:$CB$50,MATCH($B14,'Summary sales'!$A$6:$A$50,0),MATCH($AZ$3,'Summary sales'!$A$7:$CB$7,0))</f>
        <v>1095.4799999999959</v>
      </c>
      <c r="BB14" s="385">
        <f t="shared" si="235"/>
        <v>595.47999999999593</v>
      </c>
      <c r="BC14" s="543">
        <f t="shared" si="140"/>
        <v>2.190959999999992</v>
      </c>
      <c r="BD14" s="385">
        <f>INDEX('SO Agustus 2026 Rev.3'!$B$6:$BK$52,MATCH(B14,'SO Agustus 2026 Rev.3'!$B$6:$B$52,0),MATCH($BD$3,'SO Agustus 2026 Rev.3'!$B$5:$XK$5,0))</f>
        <v>10300</v>
      </c>
      <c r="BE14" s="385">
        <f>INDEX('Summary sales'!$A$6:$CB$50,MATCH($B14,'Summary sales'!$A$6:$A$50,0),MATCH($BD$3,'Summary sales'!$A$7:$CB$7,0))</f>
        <v>10766.899999999907</v>
      </c>
      <c r="BF14" s="385">
        <f t="shared" si="236"/>
        <v>466.89999999990687</v>
      </c>
      <c r="BG14" s="543">
        <f t="shared" si="142"/>
        <v>1.0453300970873696</v>
      </c>
      <c r="BH14" s="385">
        <f>INDEX('SO Agustus 2026 Rev.3'!$B$6:$BK$52,MATCH(B14,'SO Agustus 2026 Rev.3'!$B$6:$B$52,0),MATCH($BH$3,'SO Agustus 2026 Rev.3'!$B$5:$XK$5,0))</f>
        <v>6000</v>
      </c>
      <c r="BI14" s="385">
        <f>INDEX('Summary sales'!$A$6:$CB$50,MATCH($B14,'Summary sales'!$A$6:$A$50,0),MATCH($BH$3,'Summary sales'!$A$7:$CB$7,0))</f>
        <v>6898.9899999997579</v>
      </c>
      <c r="BJ14" s="385">
        <f t="shared" si="237"/>
        <v>898.98999999975786</v>
      </c>
      <c r="BK14" s="543">
        <f t="shared" si="144"/>
        <v>1.1498316666666264</v>
      </c>
      <c r="BL14" s="385">
        <f>INDEX('SO Agustus 2026 Rev.3'!$B$6:$BK$52,MATCH(B14,'SO Agustus 2026 Rev.3'!$B$6:$B$52,0),MATCH($BL$3,'SO Agustus 2026 Rev.3'!$B$5:$XK$5,0))</f>
        <v>1000</v>
      </c>
      <c r="BM14" s="385">
        <f>INDEX('Summary sales'!$A$6:$CB$50,MATCH($B14,'Summary sales'!$A$6:$A$50,0),MATCH($BL$3,'Summary sales'!$A$7:$CB$7,0))</f>
        <v>802.86999999999534</v>
      </c>
      <c r="BN14" s="385">
        <f t="shared" si="238"/>
        <v>-197.13000000000466</v>
      </c>
      <c r="BO14" s="543">
        <f t="shared" si="146"/>
        <v>0.80286999999999531</v>
      </c>
      <c r="BP14" s="385">
        <f>INDEX('SO Agustus 2026 Rev.3'!$B$6:$BK$52,MATCH(B14,'SO Agustus 2026 Rev.3'!$B$6:$B$52,0),MATCH($BP$3,'SO Agustus 2026 Rev.3'!$B$5:$XK$5,0))</f>
        <v>5500</v>
      </c>
      <c r="BQ14" s="385">
        <f ca="1">INDEX('Summary sales'!$A$6:$CB$50,MATCH($B14,'Summary sales'!$A$6:$A$50,0),MATCH($BP$3,'Summary sales'!$A$7:$CB$7,0))</f>
        <v>5185.37</v>
      </c>
      <c r="BR14" s="385">
        <f t="shared" ca="1" si="239"/>
        <v>-314.63000000000011</v>
      </c>
      <c r="BS14" s="543">
        <f t="shared" ca="1" si="148"/>
        <v>0.94279454545454544</v>
      </c>
      <c r="BT14" s="385">
        <f>INDEX('SO Agustus 2026 Rev.3'!$B$6:$BK$52,MATCH(B14,'SO Agustus 2026 Rev.3'!$B$6:$B$52,0),MATCH($BT$3,'SO Agustus 2026 Rev.3'!$B$5:$XK$5,0))</f>
        <v>0</v>
      </c>
      <c r="BU14" s="385">
        <f>INDEX('Summary sales'!$A$6:$CB$50,MATCH($B14,'Summary sales'!$A$6:$A$50,0),MATCH($BT$3,'Summary sales'!$A$7:$CB$7,0))</f>
        <v>0</v>
      </c>
      <c r="BV14" s="385">
        <f t="shared" si="240"/>
        <v>0</v>
      </c>
      <c r="BW14" s="543" t="e">
        <f t="shared" si="150"/>
        <v>#DIV/0!</v>
      </c>
      <c r="BX14" s="385">
        <f>INDEX('SO Agustus 2026 Rev.3'!$B$6:$BK$52,MATCH(B14,'SO Agustus 2026 Rev.3'!$B$6:$B$52,0),MATCH($BX$3,'SO Agustus 2026 Rev.3'!$B$5:$XK$5,0))</f>
        <v>89.451612903225808</v>
      </c>
      <c r="BY14" s="385">
        <f>INDEX('Summary sales'!$A$6:$CB$50,MATCH($B14,'Summary sales'!$A$6:$A$50,0),MATCH($BX$3,'Summary sales'!$A$7:$CB$7,0))</f>
        <v>102</v>
      </c>
      <c r="BZ14" s="385">
        <f t="shared" si="241"/>
        <v>12.548387096774192</v>
      </c>
      <c r="CA14" s="543">
        <f t="shared" si="152"/>
        <v>1.14028128380815</v>
      </c>
      <c r="CB14" s="385">
        <f>INDEX('SO Agustus 2026 Rev.3'!$B$6:$BK$52,MATCH(B14,'SO Agustus 2026 Rev.3'!$B$6:$B$52,0),MATCH($CB$3,'SO Agustus 2026 Rev.3'!$B$5:$XK$5,0))</f>
        <v>3500</v>
      </c>
      <c r="CC14" s="385">
        <f>INDEX('Summary sales'!$A$6:$CB$50,MATCH($B14,'Summary sales'!$A$6:$A$50,0),MATCH($CB$3,'Summary sales'!$A$7:$CB$7,0))</f>
        <v>3759.5999999996275</v>
      </c>
      <c r="CD14" s="385">
        <f t="shared" si="242"/>
        <v>259.59999999962747</v>
      </c>
      <c r="CE14" s="543">
        <f t="shared" si="154"/>
        <v>1.0741714285713222</v>
      </c>
      <c r="CF14" s="385">
        <f>INDEX('SO Agustus 2026 Rev.3'!$B$6:$BK$52,MATCH(B14,'SO Agustus 2026 Rev.3'!$B$6:$B$52,0),MATCH($CF$3,'SO Agustus 2026 Rev.3'!$B$5:$XK$5,0))</f>
        <v>1300</v>
      </c>
      <c r="CG14" s="385">
        <f>INDEX('Summary sales'!$A$6:$CB$50,MATCH($B14,'Summary sales'!$A$6:$A$50,0),MATCH($CF$3,'Summary sales'!$A$7:$CB$7,0))</f>
        <v>1881.640000000014</v>
      </c>
      <c r="CH14" s="385">
        <f t="shared" si="243"/>
        <v>581.64000000001397</v>
      </c>
      <c r="CI14" s="543">
        <f t="shared" si="156"/>
        <v>1.4474153846153954</v>
      </c>
      <c r="CJ14" s="385">
        <f>INDEX('SO Agustus 2026 Rev.3'!$B$6:$BK$52,MATCH(B14,'SO Agustus 2026 Rev.3'!$B$6:$B$52,0),MATCH($CJ$3,'SO Agustus 2026 Rev.3'!$B$5:$XK$5,0))</f>
        <v>0</v>
      </c>
      <c r="CK14" s="385">
        <f>INDEX('Summary sales'!$A$6:$CB$50,MATCH($B14,'Summary sales'!$A$6:$A$50,0),MATCH($CJ$3,'Summary sales'!$A$7:$CB$7,0))</f>
        <v>4679.7000000001863</v>
      </c>
      <c r="CL14" s="385">
        <f t="shared" si="244"/>
        <v>4679.7000000001863</v>
      </c>
      <c r="CM14" s="543" t="e">
        <f t="shared" si="158"/>
        <v>#DIV/0!</v>
      </c>
      <c r="CN14" s="385">
        <f>INDEX('SO Agustus 2026 Rev.3'!$B$6:$BK$52,MATCH(B14,'SO Agustus 2026 Rev.3'!$B$6:$B$52,0),MATCH($CN$3,'SO Agustus 2026 Rev.3'!$B$5:$XK$5,0))</f>
        <v>6500</v>
      </c>
      <c r="CO14" s="385">
        <f>INDEX('Summary sales'!$A$6:$CB$50,MATCH($B14,'Summary sales'!$A$6:$A$50,0),MATCH($CN$3,'Summary sales'!$A$7:$CB$7,0))</f>
        <v>5237.8400000000838</v>
      </c>
      <c r="CP14" s="385">
        <f t="shared" si="245"/>
        <v>-1262.1599999999162</v>
      </c>
      <c r="CQ14" s="543">
        <f t="shared" si="160"/>
        <v>0.80582153846155136</v>
      </c>
      <c r="CR14" s="385">
        <f>INDEX('SO Agustus 2026 Rev.3'!$B$6:$BK$52,MATCH(B14,'SO Agustus 2026 Rev.3'!$B$6:$B$52,0),MATCH($CR$3,'SO Agustus 2026 Rev.3'!$B$5:$XK$5,0))</f>
        <v>15000</v>
      </c>
      <c r="CS14" s="385">
        <f>INDEX('Summary sales'!$A$6:$CB$50,MATCH($B14,'Summary sales'!$A$6:$A$50,0),MATCH($CR$3,'Summary sales'!$A$7:$CB$7,0))</f>
        <v>0</v>
      </c>
      <c r="CT14" s="385">
        <f t="shared" si="246"/>
        <v>-15000</v>
      </c>
      <c r="CU14" s="543">
        <f t="shared" si="162"/>
        <v>0</v>
      </c>
      <c r="CV14" s="385">
        <f>INDEX('SO Agustus 2026 Rev.3'!$B$6:$BK$52,MATCH(B14,'SO Agustus 2026 Rev.3'!$B$6:$B$52,0),MATCH($CV$3,'SO Agustus 2026 Rev.3'!$B$5:$XK$5,0))</f>
        <v>16000</v>
      </c>
      <c r="CW14" s="385">
        <f>INDEX('Summary sales'!$A$6:$CB$50,MATCH($B14,'Summary sales'!$A$6:$A$50,0),MATCH($CV$3,'Summary sales'!$A$7:$CB$7,0))</f>
        <v>14915.471000000834</v>
      </c>
      <c r="CX14" s="385">
        <f t="shared" si="247"/>
        <v>-1084.5289999991655</v>
      </c>
      <c r="CY14" s="543">
        <f t="shared" si="164"/>
        <v>0.93221693750005219</v>
      </c>
      <c r="CZ14" s="385">
        <f>INDEX('SO Agustus 2026 Rev.3'!$B$6:$BK$52,MATCH(B14,'SO Agustus 2026 Rev.3'!$B$6:$B$52,0),MATCH($CZ$3,'SO Agustus 2026 Rev.3'!$B$5:$XK$5,0))</f>
        <v>2000</v>
      </c>
      <c r="DA14" s="385">
        <f>INDEX('Summary sales'!$A$6:$CB$50,MATCH($B14,'Summary sales'!$A$6:$A$50,0),MATCH($CZ$3,'Summary sales'!$A$7:$CB$7,0))</f>
        <v>1838.5099999997765</v>
      </c>
      <c r="DB14" s="385">
        <f t="shared" si="248"/>
        <v>-161.49000000022352</v>
      </c>
      <c r="DC14" s="543">
        <f t="shared" si="166"/>
        <v>0.91925499999988824</v>
      </c>
      <c r="DD14" s="385">
        <f>INDEX('SO Agustus 2026 Rev.3'!$B$6:$BK$52,MATCH(B14,'SO Agustus 2026 Rev.3'!$B$6:$B$52,0),MATCH($DD$3,'SO Agustus 2026 Rev.3'!$B$5:$XK$5,0))</f>
        <v>800</v>
      </c>
      <c r="DE14" s="385">
        <f>INDEX('Summary sales'!$A$6:$CB$50,MATCH($B14,'Summary sales'!$A$6:$A$50,0),MATCH($DD$3,'Summary sales'!$A$7:$CB$7,0))</f>
        <v>58.809999999939464</v>
      </c>
      <c r="DF14" s="385">
        <f t="shared" si="249"/>
        <v>-741.19000000006054</v>
      </c>
      <c r="DG14" s="543">
        <f t="shared" si="168"/>
        <v>7.3512499999924333E-2</v>
      </c>
      <c r="DH14" s="385">
        <f>INDEX('SO Agustus 2026 Rev.3'!$B$6:$BK$52,MATCH(B14,'SO Agustus 2026 Rev.3'!$B$6:$B$52,0),MATCH($DH$3,'SO Agustus 2026 Rev.3'!$B$5:$XK$5,0))</f>
        <v>7200</v>
      </c>
      <c r="DI14" s="385">
        <f>INDEX('Summary sales'!$A$6:$CB$50,MATCH($B14,'Summary sales'!$A$6:$A$50,0),MATCH($DH$3,'Summary sales'!$A$7:$CB$7,0))</f>
        <v>5155.7599999997765</v>
      </c>
      <c r="DJ14" s="385">
        <f t="shared" si="250"/>
        <v>-2044.2400000002235</v>
      </c>
      <c r="DK14" s="543">
        <f t="shared" si="170"/>
        <v>0.71607777777774673</v>
      </c>
      <c r="DL14" s="385">
        <f>INDEX('SO Agustus 2026 Rev.3'!$B$6:$BK$52,MATCH(B14,'SO Agustus 2026 Rev.3'!$B$6:$B$52,0),MATCH($DL$3,'SO Agustus 2026 Rev.3'!$B$5:$XK$5,0))</f>
        <v>0</v>
      </c>
      <c r="DM14" s="385">
        <f>INDEX('Summary sales'!$A$6:$CB$50,MATCH($B14,'Summary sales'!$A$6:$A$50,0),MATCH($DL$3,'Summary sales'!$A$7:$CB$7,0))</f>
        <v>0</v>
      </c>
      <c r="DN14" s="385">
        <f t="shared" si="251"/>
        <v>0</v>
      </c>
      <c r="DO14" s="543" t="e">
        <f t="shared" si="172"/>
        <v>#DIV/0!</v>
      </c>
      <c r="DP14" s="385">
        <f>INDEX('SO Agustus 2026 Rev.3'!$B$6:$BK$52,MATCH(B14,'SO Agustus 2026 Rev.3'!$B$6:$B$52,0),MATCH($DP$3,'SO Agustus 2026 Rev.3'!$B$5:$XK$5,0))</f>
        <v>2000</v>
      </c>
      <c r="DQ14" s="385">
        <f>INDEX('Summary sales'!$A$6:$CB$50,MATCH($B14,'Summary sales'!$A$6:$A$50,0),MATCH($DP$3,'Summary sales'!$A$7:$CB$7,0))</f>
        <v>1987.1200000001118</v>
      </c>
      <c r="DR14" s="385">
        <f t="shared" si="252"/>
        <v>-12.879999999888241</v>
      </c>
      <c r="DS14" s="543">
        <f t="shared" si="174"/>
        <v>0.99356000000005584</v>
      </c>
      <c r="DT14" s="385">
        <f>INDEX('SO Agustus 2026 Rev.3'!$B$6:$BK$52,MATCH(B14,'SO Agustus 2026 Rev.3'!$B$6:$B$52,0),MATCH($DT$3,'SO Agustus 2026 Rev.3'!$B$5:$XK$5,0))</f>
        <v>1000</v>
      </c>
      <c r="DU14" s="385">
        <f>INDEX('Summary sales'!$A$6:$CB$50,MATCH($B14,'Summary sales'!$A$6:$A$50,0),MATCH($DT$3,'Summary sales'!$A$7:$CB$7,0))</f>
        <v>0</v>
      </c>
      <c r="DV14" s="385">
        <f t="shared" si="253"/>
        <v>-1000</v>
      </c>
      <c r="DW14" s="543">
        <f t="shared" si="176"/>
        <v>0</v>
      </c>
      <c r="DX14" s="385">
        <f>INDEX('SO Agustus 2026 Rev.3'!$B$6:$BK$52,MATCH(B14,'SO Agustus 2026 Rev.3'!$B$6:$B$52,0),MATCH($DX$3,'SO Agustus 2026 Rev.3'!$B$5:$XK$5,0))</f>
        <v>11000</v>
      </c>
      <c r="DY14" s="385">
        <f>INDEX('Summary sales'!$A$6:$CB$50,MATCH($B14,'Summary sales'!$A$6:$A$50,0),MATCH($DX$3,'Summary sales'!$A$7:$CB$7,0))</f>
        <v>10434.860000000335</v>
      </c>
      <c r="DZ14" s="385">
        <f t="shared" si="254"/>
        <v>-565.13999999966472</v>
      </c>
      <c r="EA14" s="543">
        <f t="shared" si="178"/>
        <v>0.94862363636366687</v>
      </c>
      <c r="EB14" s="385">
        <f>INDEX('SO Agustus 2026 Rev.3'!$B$6:$BK$52,MATCH(B14,'SO Agustus 2026 Rev.3'!$B$6:$B$52,0),MATCH($EB$3,'SO Agustus 2026 Rev.3'!$B$5:$XK$5,0))</f>
        <v>2000</v>
      </c>
      <c r="EC14" s="385">
        <f>INDEX('Summary sales'!$A$6:$CB$50,MATCH($B14,'Summary sales'!$A$6:$A$50,0),MATCH($EB$3,'Summary sales'!$A$7:$CB$7,0))</f>
        <v>2300.8700000001118</v>
      </c>
      <c r="ED14" s="385">
        <f t="shared" si="255"/>
        <v>300.87000000011176</v>
      </c>
      <c r="EE14" s="543">
        <f t="shared" si="180"/>
        <v>1.1504350000000558</v>
      </c>
      <c r="EF14" s="385">
        <f>INDEX('SO Agustus 2026 Rev.3'!$B$6:$BK$52,MATCH(B14,'SO Agustus 2026 Rev.3'!$B$6:$B$52,0),MATCH($EF$3,'SO Agustus 2026 Rev.3'!$B$5:$XK$5,0))</f>
        <v>5500</v>
      </c>
      <c r="EG14" s="385">
        <f>INDEX('Summary sales'!$A$6:$CB$50,MATCH($B14,'Summary sales'!$A$6:$A$50,0),MATCH($EF$3,'Summary sales'!$A$7:$CB$7,0))</f>
        <v>2488.3600000003353</v>
      </c>
      <c r="EH14" s="385">
        <f t="shared" si="256"/>
        <v>-3011.6399999996647</v>
      </c>
      <c r="EI14" s="543">
        <f t="shared" si="182"/>
        <v>0.45242909090915184</v>
      </c>
      <c r="EJ14" s="385">
        <f>INDEX('SO Agustus 2026 Rev.3'!$B$6:$BK$52,MATCH(B14,'SO Agustus 2026 Rev.3'!$B$6:$B$52,0),MATCH($EJ$3,'SO Agustus 2026 Rev.3'!$B$5:$XK$5,0))</f>
        <v>0</v>
      </c>
      <c r="EK14" s="385">
        <f>INDEX('Summary sales'!$A$6:$CB$50,MATCH(B14,'Summary sales'!$A$6:$A$50,0),MATCH($EJ$3,'Summary sales'!$A$7:$CB$7,0))</f>
        <v>1708.7299999999814</v>
      </c>
      <c r="EL14" s="385">
        <f t="shared" si="257"/>
        <v>1708.7299999999814</v>
      </c>
      <c r="EM14" s="543" t="e">
        <f t="shared" si="184"/>
        <v>#DIV/0!</v>
      </c>
      <c r="EN14" s="385">
        <f>INDEX('SO Agustus 2026 Rev.3'!$B$6:$BK$52,MATCH(B14,'SO Agustus 2026 Rev.3'!$B$6:$B$52,0),MATCH($EN$3,'SO Agustus 2026 Rev.3'!$B$5:$XK$5,0))</f>
        <v>5000</v>
      </c>
      <c r="EO14" s="385">
        <f>INDEX('Summary sales'!$A$6:$CB$50,MATCH($B14,'Summary sales'!$A$6:$A$50,0),MATCH($EN$3,'Summary sales'!$A$7:$CB$7,0))</f>
        <v>6592.5599999995902</v>
      </c>
      <c r="EP14" s="385">
        <f t="shared" si="258"/>
        <v>1592.5599999995902</v>
      </c>
      <c r="EQ14" s="543">
        <f t="shared" si="186"/>
        <v>1.318511999999918</v>
      </c>
      <c r="ER14" s="385">
        <f>INDEX('SO Agustus 2026 Rev.3'!$B$6:$BK$52,MATCH(B14,'SO Agustus 2026 Rev.3'!$B$6:$B$52,0),MATCH($ER$3,'SO Agustus 2026 Rev.3'!$B$5:$XK$5,0))</f>
        <v>19000</v>
      </c>
      <c r="ES14" s="385">
        <f>INDEX('Summary sales'!$A$6:$CB$50,MATCH($B14,'Summary sales'!$A$6:$A$50,0),MATCH($ER$3,'Summary sales'!$A$7:$CB$7,0))</f>
        <v>18355.5</v>
      </c>
      <c r="ET14" s="385">
        <f t="shared" si="259"/>
        <v>-644.5</v>
      </c>
      <c r="EU14" s="543">
        <f t="shared" si="188"/>
        <v>0.96607894736842104</v>
      </c>
      <c r="EV14" s="385">
        <f>INDEX('SO Agustus 2026 Rev.3'!$B$6:$BK$52,MATCH(B14,'SO Agustus 2026 Rev.3'!$B$6:$B$52,0),MATCH($EV$3,'SO Agustus 2026 Rev.3'!$B$5:$XK$5,0))</f>
        <v>8000</v>
      </c>
      <c r="EW14" s="385">
        <f>INDEX('Summary sales'!$A$6:$CB$50,MATCH(B14,'Summary sales'!$A$6:$A$50,0),MATCH($EV$3,'Summary sales'!$A$7:$CB$7,0))</f>
        <v>6854.1999999997206</v>
      </c>
      <c r="EX14" s="385">
        <f t="shared" si="260"/>
        <v>-1145.8000000002794</v>
      </c>
      <c r="EY14" s="543">
        <f t="shared" si="190"/>
        <v>0.85677499999996509</v>
      </c>
      <c r="EZ14" s="385">
        <f>INDEX('SO Agustus 2026 Rev.3'!$B$6:$BK$52,MATCH(B14,'SO Agustus 2026 Rev.3'!$B$6:$B$52,0),MATCH($EZ$3,'SO Agustus 2026 Rev.3'!$B$5:$XK$5,0))</f>
        <v>3500</v>
      </c>
      <c r="FA14" s="385">
        <f>INDEX('Summary sales'!$A$6:$CB$50,MATCH(B14,'Summary sales'!$A$6:$A$50,0),MATCH($EZ$3,'Summary sales'!$A$7:$CB$7,0))</f>
        <v>2030.2999999998137</v>
      </c>
      <c r="FB14" s="385">
        <f t="shared" si="261"/>
        <v>-1469.7000000001863</v>
      </c>
      <c r="FC14" s="543">
        <f t="shared" si="192"/>
        <v>0.58008571428566102</v>
      </c>
      <c r="FD14" s="385">
        <f>INDEX('SO Agustus 2026 Rev.3'!$B$6:$BK$52,MATCH(B14,'SO Agustus 2026 Rev.3'!$B$6:$B$52,0),MATCH($FD$3,'SO Agustus 2026 Rev.3'!$B$5:$XK$5,0))</f>
        <v>500</v>
      </c>
      <c r="FE14" s="385">
        <f>INDEX('Summary sales'!$A$6:$CB$50,MATCH(B14,'Summary sales'!$A$6:$A$50,0),MATCH($FD$3,'Summary sales'!$A$7:$CB$7,0))</f>
        <v>0</v>
      </c>
      <c r="FF14" s="385">
        <f t="shared" si="262"/>
        <v>-500</v>
      </c>
      <c r="FG14" s="543">
        <f t="shared" si="194"/>
        <v>0</v>
      </c>
      <c r="FH14" s="385">
        <f>INDEX('SO Agustus 2026 Rev.3'!$B$6:$BK$52,MATCH(B14,'SO Agustus 2026 Rev.3'!$B$6:$B$52,0),MATCH($FH$3,'SO Agustus 2026 Rev.3'!$B$5:$XK$5,0))</f>
        <v>0</v>
      </c>
      <c r="FI14" s="385">
        <f>INDEX('Summary sales'!$A$6:$CB$50,MATCH(B14,'Summary sales'!$A$6:$A$50,0),MATCH($FH$3,'Summary sales'!$A$7:$CB$7,0))</f>
        <v>0</v>
      </c>
      <c r="FJ14" s="385">
        <f t="shared" si="263"/>
        <v>0</v>
      </c>
      <c r="FK14" s="543" t="e">
        <f t="shared" si="264"/>
        <v>#DIV/0!</v>
      </c>
      <c r="FL14" s="385">
        <f>INDEX('SO Agustus 2026 Rev.3'!$B$6:$BK$52,MATCH(B14,'SO Agustus 2026 Rev.3'!$B$6:$B$52,0),MATCH($FL$3,'SO Agustus 2026 Rev.3'!$B$5:$XK$5,0))</f>
        <v>700</v>
      </c>
      <c r="FM14" s="385">
        <f>INDEX('Summary sales'!$A$6:$CB$50,MATCH(B14,'Summary sales'!$A$6:$A$50,0),MATCH($FL$3,'Summary sales'!$A$7:$CB$7,0))</f>
        <v>701.93000000005122</v>
      </c>
      <c r="FN14" s="385">
        <f t="shared" si="265"/>
        <v>1.9300000000512227</v>
      </c>
      <c r="FO14" s="543">
        <f t="shared" si="198"/>
        <v>1.002757142857216</v>
      </c>
      <c r="FP14" s="385">
        <f>INDEX('SO Agustus 2026 Rev.3'!$B$6:$BK$52,MATCH(B14,'SO Agustus 2026 Rev.3'!$B$6:$B$52,0),MATCH($FP$3,'SO Agustus 2026 Rev.3'!$B$5:$XK$5,0))</f>
        <v>6500</v>
      </c>
      <c r="FQ14" s="385">
        <f>INDEX('Summary sales'!$A$6:$CB$50,MATCH(B14,'Summary sales'!$A$6:$A$50,0),MATCH($FP$3,'Summary sales'!$A$7:$CB$7,0))</f>
        <v>3908.8400000000256</v>
      </c>
      <c r="FR14" s="385">
        <f t="shared" si="266"/>
        <v>-2591.1599999999744</v>
      </c>
      <c r="FS14" s="543">
        <f t="shared" si="200"/>
        <v>0.60136000000000389</v>
      </c>
      <c r="FT14" s="385">
        <f>INDEX('SO Agustus 2026 Rev.3'!$B$6:$BK$52,MATCH(B14,'SO Agustus 2026 Rev.3'!$B$6:$B$52,0),MATCH($FT$3,'SO Agustus 2026 Rev.3'!$B$5:$XK$5,0))</f>
        <v>3500</v>
      </c>
      <c r="FU14" s="385">
        <f>INDEX('Summary sales'!$A$6:$CB$50,MATCH(B14,'Summary sales'!$A$6:$A$50,0),MATCH($FT$3,'Summary sales'!$A$7:$CB$7,0))</f>
        <v>3334.7599999997765</v>
      </c>
      <c r="FV14" s="385">
        <f t="shared" si="267"/>
        <v>-165.24000000022352</v>
      </c>
      <c r="FW14" s="543">
        <f t="shared" si="202"/>
        <v>0.95278857142850759</v>
      </c>
      <c r="FX14" s="385">
        <f>INDEX('SO Agustus 2026 Rev.3'!$B$6:$BK$52,MATCH(B14,'SO Agustus 2026 Rev.3'!$B$6:$B$52,0),MATCH($FX$3,'SO Agustus 2026 Rev.3'!$B$5:$XK$5,0))</f>
        <v>2000</v>
      </c>
      <c r="FY14" s="385">
        <f>INDEX('Summary sales'!$A$6:$CB$50,MATCH(B14,'Summary sales'!$A$6:$A$50,0),MATCH($FX$3,'Summary sales'!$A$7:$CB$7,0))</f>
        <v>324.22999999998137</v>
      </c>
      <c r="FZ14" s="385">
        <f t="shared" si="268"/>
        <v>-1675.7700000000186</v>
      </c>
      <c r="GA14" s="543">
        <f t="shared" si="204"/>
        <v>0.16211499999999068</v>
      </c>
      <c r="GB14" s="385">
        <f>INDEX('SO Agustus 2026 Rev.3'!$B$6:$BK$52,MATCH(B14,'SO Agustus 2026 Rev.3'!$B$6:$B$52,0),MATCH($GB$3,'SO Agustus 2026 Rev.3'!$B$5:$XK$5,0))</f>
        <v>369.61070967741654</v>
      </c>
      <c r="GC14" s="385">
        <f>INDEX('Summary sales'!$A$6:$CB$50,MATCH(B14,'Summary sales'!$A$6:$A$50,0),MATCH($GB$3,'Summary sales'!$A$7:$CB$7,0))</f>
        <v>358.51000000000931</v>
      </c>
      <c r="GD14" s="385">
        <f t="shared" si="269"/>
        <v>-11.100709677407224</v>
      </c>
      <c r="GE14" s="543">
        <f t="shared" si="206"/>
        <v>0.96996648260788887</v>
      </c>
      <c r="GF14" s="385">
        <f>INDEX('SO Agustus 2026 Rev.3'!$B$6:$BK$52,MATCH(B14,'SO Agustus 2026 Rev.3'!$B$6:$B$52,0),MATCH($GF$3,'SO Agustus 2026 Rev.3'!$B$5:$XK$5,0))</f>
        <v>13500</v>
      </c>
      <c r="GG14" s="385">
        <f>INDEX('Summary sales'!$A$6:$CB$50,MATCH(B14,'Summary sales'!$A$6:$A$50,0),MATCH($GF$3,'Summary sales'!$A$7:$CB$7,0))</f>
        <v>8419.0370000000003</v>
      </c>
      <c r="GH14" s="385">
        <f t="shared" si="270"/>
        <v>-5080.9629999999997</v>
      </c>
      <c r="GI14" s="543">
        <f t="shared" si="208"/>
        <v>0.62363237037037034</v>
      </c>
      <c r="GJ14" s="385">
        <f>INDEX('SO Agustus 2026 Rev.3'!$B$6:$BK$52,MATCH(B14,'SO Agustus 2026 Rev.3'!$B$6:$B$52,0),MATCH($GJ$3,'SO Agustus 2026 Rev.3'!$B$5:$XK$5,0))</f>
        <v>0</v>
      </c>
      <c r="GK14" s="385">
        <f>INDEX('Summary sales'!$A$6:$CB$50,MATCH($B14,'Summary sales'!$A$6:$A$50,0),MATCH($GJ$3,'Summary sales'!$A$7:$CB$7,0))</f>
        <v>121.47000000020489</v>
      </c>
      <c r="GL14" s="385">
        <f t="shared" si="271"/>
        <v>121.47000000020489</v>
      </c>
      <c r="GM14" s="543" t="e">
        <f t="shared" si="210"/>
        <v>#DIV/0!</v>
      </c>
      <c r="GN14" s="385">
        <f>INDEX('SO Agustus 2026 Rev.3'!$B$6:$BK$52,MATCH(B14,'SO Agustus 2026 Rev.3'!$B$6:$B$52,0),MATCH($GN$3,'SO Agustus 2026 Rev.3'!$B$5:$XK$5,0))</f>
        <v>2499.7025806451697</v>
      </c>
      <c r="GO14" s="385">
        <f>INDEX('Summary sales'!$A$6:$CB$50,MATCH(B14,'Summary sales'!$A$6:$A$50,0),MATCH($GN$3,'Summary sales'!$A$7:$CB$7,0))</f>
        <v>2659.2200000000012</v>
      </c>
      <c r="GP14" s="385">
        <f t="shared" si="272"/>
        <v>159.51741935483142</v>
      </c>
      <c r="GQ14" s="543">
        <f t="shared" si="212"/>
        <v>1.0638145596159925</v>
      </c>
      <c r="GR14" s="385">
        <f>INDEX('SO Agustus 2026 Rev.3'!$B$6:$BK$52,MATCH(B14,'SO Agustus 2026 Rev.3'!$B$6:$B$52,0),MATCH($GR$3,'SO Agustus 2026 Rev.3'!$B$5:$XK$5,0))</f>
        <v>3587.0967741935483</v>
      </c>
      <c r="GS14" s="385">
        <f>INDEX('Summary sales'!$A$6:$CB$50,MATCH(B14,'Summary sales'!$A$6:$A$50,0),MATCH($GR$3,'Summary sales'!$A$7:$CB$7,0))</f>
        <v>1829.8400000000001</v>
      </c>
      <c r="GT14" s="385">
        <f t="shared" si="213"/>
        <v>-1757.2567741935482</v>
      </c>
      <c r="GU14" s="543">
        <f t="shared" si="214"/>
        <v>0.51011726618705044</v>
      </c>
      <c r="GV14" s="385">
        <f>INDEX('SO Agustus 2026 Rev.3'!$B$6:$BK$52,MATCH(B14,'SO Agustus 2026 Rev.3'!$B$6:$B$52,0),MATCH($GV$3,'SO Agustus 2026 Rev.3'!$B$5:$XK$5,0))</f>
        <v>2499.7025806451697</v>
      </c>
      <c r="GW14" s="385">
        <f>INDEX('Summary sales'!$A$6:$CB$50,MATCH(B14,'Summary sales'!$A$6:$A$50,0),MATCH($GV$3,'Summary sales'!$A$7:$CB$7,0))</f>
        <v>1738.8599999998696</v>
      </c>
      <c r="GX14" s="385">
        <f t="shared" si="273"/>
        <v>-760.84258064530013</v>
      </c>
      <c r="GY14" s="543">
        <f t="shared" si="216"/>
        <v>0.69562675714447286</v>
      </c>
      <c r="GZ14" s="385">
        <f>INDEX('SO Agustus 2026 Rev.3'!$B$6:$BK$52,MATCH(B14,'SO Agustus 2026 Rev.3'!$B$6:$B$52,0),MATCH($GZ$3,'SO Agustus 2026 Rev.3'!$B$5:$XK$5,0))</f>
        <v>0</v>
      </c>
      <c r="HA14" s="385">
        <f>INDEX('Summary sales'!$A$6:$CB$50,MATCH(B14,'Summary sales'!$A$6:$A$50,0),MATCH($GZ$3,'Summary sales'!$A$7:$CB$7,0))</f>
        <v>0</v>
      </c>
      <c r="HB14" s="385">
        <f t="shared" si="274"/>
        <v>0</v>
      </c>
      <c r="HC14" s="543" t="e">
        <f t="shared" si="218"/>
        <v>#DIV/0!</v>
      </c>
    </row>
    <row r="15" spans="1:226" ht="15" customHeight="1">
      <c r="A15" s="845"/>
      <c r="B15" s="469">
        <f t="shared" si="219"/>
        <v>46243</v>
      </c>
      <c r="C15" s="469" t="str">
        <f t="shared" si="112"/>
        <v>Mgg</v>
      </c>
      <c r="D15" s="385">
        <f t="shared" si="220"/>
        <v>156625.54622580644</v>
      </c>
      <c r="E15" s="385">
        <f t="shared" ca="1" si="221"/>
        <v>122997.43999999444</v>
      </c>
      <c r="F15" s="385">
        <f t="shared" ca="1" si="222"/>
        <v>-33628.106225811993</v>
      </c>
      <c r="G15" s="543">
        <f t="shared" ca="1" si="223"/>
        <v>0.78529615994232205</v>
      </c>
      <c r="H15" s="385">
        <f>INDEX('SO Agustus 2026 Rev.3'!$B$6:$BK$52,MATCH(B15,'SO Agustus 2026 Rev.3'!$B$6:$B$52,0),MATCH($H$3,'SO Agustus 2026 Rev.3'!$B$5:$XK$5,0))</f>
        <v>700</v>
      </c>
      <c r="I15" s="385">
        <f>INDEX('Summary sales'!$A$6:$CB$50,MATCH($B15,'Summary sales'!$A$6:$A$50,0),MATCH($H$3,'Summary sales'!$A$7:$CB$7,0))</f>
        <v>567.98999999999069</v>
      </c>
      <c r="J15" s="385">
        <f t="shared" si="224"/>
        <v>-132.01000000000931</v>
      </c>
      <c r="K15" s="543">
        <f t="shared" si="118"/>
        <v>0.81141428571427243</v>
      </c>
      <c r="L15" s="385">
        <f>INDEX('SO Agustus 2026 Rev.3'!$B$6:$BK$52,MATCH(B15,'SO Agustus 2026 Rev.3'!$B$6:$B$52,0),MATCH($L$3,'SO Agustus 2026 Rev.3'!$B$5:$XK$5,0))</f>
        <v>1000</v>
      </c>
      <c r="M15" s="385">
        <f>INDEX('Summary sales'!$A$6:$CB$50,MATCH($B15,'Summary sales'!$A$6:$A$50,0),MATCH($L$3,'Summary sales'!$A$7:$CB$7,0))</f>
        <v>469.78999999910593</v>
      </c>
      <c r="N15" s="385">
        <f t="shared" si="225"/>
        <v>-530.21000000089407</v>
      </c>
      <c r="O15" s="543">
        <f t="shared" si="120"/>
        <v>0.46978999999910592</v>
      </c>
      <c r="P15" s="385">
        <f>INDEX('SO Agustus 2026 Rev.3'!$B$6:$BK$52,MATCH(B15,'SO Agustus 2026 Rev.3'!$B$6:$B$52,0),MATCH($P$3,'SO Agustus 2026 Rev.3'!$B$5:$XK$5,0))</f>
        <v>1200</v>
      </c>
      <c r="Q15" s="385">
        <f>INDEX('Summary sales'!$A$6:$CB$50,MATCH($B15,'Summary sales'!$A$6:$A$50,0),MATCH($P$3,'Summary sales'!$A$7:$CB$7,0))</f>
        <v>587.20000000018626</v>
      </c>
      <c r="R15" s="385">
        <f t="shared" si="226"/>
        <v>-612.79999999981374</v>
      </c>
      <c r="S15" s="543">
        <f t="shared" si="122"/>
        <v>0.48933333333348855</v>
      </c>
      <c r="T15" s="385">
        <f>INDEX('SO Agustus 2026 Rev.3'!$B$6:$BK$52,MATCH(B15,'SO Agustus 2026 Rev.3'!$B$6:$B$52,0),MATCH($T$3,'SO Agustus 2026 Rev.3'!$B$5:$XK$5,0))</f>
        <v>999.51612903226578</v>
      </c>
      <c r="U15" s="385">
        <f>INDEX('Summary sales'!$A$6:$CB$50,MATCH($B15,'Summary sales'!$A$6:$A$50,0),MATCH($T$3,'Summary sales'!$A$7:$CB$7,0))</f>
        <v>0</v>
      </c>
      <c r="V15" s="385">
        <f t="shared" si="227"/>
        <v>-999.51612903226578</v>
      </c>
      <c r="W15" s="543">
        <f t="shared" si="124"/>
        <v>0</v>
      </c>
      <c r="X15" s="385">
        <f>INDEX('SO Agustus 2026 Rev.3'!$B$6:$BK$52,MATCH(B15,'SO Agustus 2026 Rev.3'!$B$6:$B$52,0),MATCH($X$3,'SO Agustus 2026 Rev.3'!$B$5:$XK$5,0))</f>
        <v>644.02064516129087</v>
      </c>
      <c r="Y15" s="385">
        <f>INDEX('Summary sales'!$A$6:$CB$50,MATCH($B15,'Summary sales'!$A$6:$A$50,0),MATCH($X$3,'Summary sales'!$A$7:$CB$7,0))</f>
        <v>440.86999999999534</v>
      </c>
      <c r="Z15" s="385">
        <f t="shared" si="228"/>
        <v>-203.15064516129553</v>
      </c>
      <c r="AA15" s="543">
        <f t="shared" si="126"/>
        <v>0.68455879995831848</v>
      </c>
      <c r="AB15" s="385">
        <f>INDEX('SO Agustus 2026 Rev.3'!$B$6:$BK$52,MATCH(B15,'SO Agustus 2026 Rev.3'!$B$6:$B$52,0),MATCH($AB$3,'SO Agustus 2026 Rev.3'!$B$5:$XK$5,0))</f>
        <v>0</v>
      </c>
      <c r="AC15" s="385">
        <f>INDEX('Summary sales'!$A$6:$CB$50,MATCH($B15,'Summary sales'!$A$6:$A$50,0),MATCH($AB$3,'Summary sales'!$A$7:$CB$7,0))</f>
        <v>8.9500000000116415</v>
      </c>
      <c r="AD15" s="385">
        <f t="shared" si="229"/>
        <v>8.9500000000116415</v>
      </c>
      <c r="AE15" s="543" t="e">
        <f t="shared" si="128"/>
        <v>#DIV/0!</v>
      </c>
      <c r="AF15" s="385">
        <f>INDEX('SO Agustus 2026 Rev.3'!$B$6:$BK$52,MATCH(B15,'SO Agustus 2026 Rev.3'!$B$6:$B$52,0),MATCH($AF$3,'SO Agustus 2026 Rev.3'!$B$5:$XK$5,0))</f>
        <v>603.76322580644887</v>
      </c>
      <c r="AG15" s="385">
        <f>INDEX('Summary sales'!$A$6:$CB$50,MATCH($B15,'Summary sales'!$A$6:$A$50,0),MATCH($AF$3,'Summary sales'!$A$7:$CB$7,0))</f>
        <v>737.44000000006054</v>
      </c>
      <c r="AH15" s="385">
        <f t="shared" si="230"/>
        <v>133.67677419361166</v>
      </c>
      <c r="AI15" s="543">
        <f t="shared" si="130"/>
        <v>1.2214059559772941</v>
      </c>
      <c r="AJ15" s="385">
        <f>INDEX('SO Agustus 2026 Rev.3'!$B$6:$BK$52,MATCH(B15,'SO Agustus 2026 Rev.3'!$B$6:$B$52,0),MATCH($AJ$3,'SO Agustus 2026 Rev.3'!$B$5:$XK$5,0))</f>
        <v>673.27548387096704</v>
      </c>
      <c r="AK15" s="385">
        <f>INDEX('Summary sales'!$A$6:$CB$50,MATCH($B15,'Summary sales'!$A$6:$A$50,0),MATCH($AJ$3,'Summary sales'!$A$7:$CB$7,0))</f>
        <v>488.31000000005588</v>
      </c>
      <c r="AL15" s="385">
        <f t="shared" si="231"/>
        <v>-184.96548387091116</v>
      </c>
      <c r="AM15" s="543">
        <f t="shared" si="132"/>
        <v>0.72527518333586061</v>
      </c>
      <c r="AN15" s="385">
        <f>INDEX('SO Agustus 2026 Rev.3'!$B$6:$BK$52,MATCH(B15,'SO Agustus 2026 Rev.3'!$B$6:$B$52,0),MATCH($AN$3,'SO Agustus 2026 Rev.3'!$B$5:$XK$5,0))</f>
        <v>0</v>
      </c>
      <c r="AO15" s="385">
        <f>INDEX('Summary sales'!$A$6:$CB$50,MATCH($B15,'Summary sales'!$A$6:$A$50,0),MATCH($AN$3,'Summary sales'!$A$7:$CB$7,0))</f>
        <v>0</v>
      </c>
      <c r="AP15" s="385">
        <f t="shared" si="232"/>
        <v>0</v>
      </c>
      <c r="AQ15" s="543" t="e">
        <f t="shared" si="134"/>
        <v>#DIV/0!</v>
      </c>
      <c r="AR15" s="385">
        <f>INDEX('SO Agustus 2026 Rev.3'!$B$6:$BK$52,MATCH(B15,'SO Agustus 2026 Rev.3'!$B$6:$B$52,0),MATCH($AR$3,'SO Agustus 2026 Rev.3'!$B$5:$XK$5,0))</f>
        <v>5000</v>
      </c>
      <c r="AS15" s="385">
        <f ca="1">INDEX('Summary sales'!$A$6:$CB$50,MATCH($B15,'Summary sales'!$A$6:$A$50,0),MATCH($AR$3,'Summary sales'!$A$7:$CB$7,0))</f>
        <v>2131.1599999992177</v>
      </c>
      <c r="AT15" s="385">
        <f t="shared" ca="1" si="233"/>
        <v>-2868.8400000007823</v>
      </c>
      <c r="AU15" s="543">
        <f t="shared" ca="1" si="136"/>
        <v>0.42623199999984351</v>
      </c>
      <c r="AV15" s="385">
        <f>INDEX('SO Agustus 2026 Rev.3'!$B$6:$BK$52,MATCH(B15,'SO Agustus 2026 Rev.3'!$B$6:$B$52,0),MATCH($AV$3,'SO Agustus 2026 Rev.3'!$B$5:$XK$5,0))</f>
        <v>300</v>
      </c>
      <c r="AW15" s="385">
        <f>INDEX('Summary sales'!$A$6:$CB$50,MATCH($B15,'Summary sales'!$A$6:$A$50,0),MATCH($AV$3,'Summary sales'!$A$7:$CB$7,0))</f>
        <v>84.040000000037253</v>
      </c>
      <c r="AX15" s="385">
        <f t="shared" si="234"/>
        <v>-215.95999999996275</v>
      </c>
      <c r="AY15" s="543">
        <f t="shared" si="138"/>
        <v>0.28013333333345752</v>
      </c>
      <c r="AZ15" s="385">
        <f>INDEX('SO Agustus 2026 Rev.3'!$B$6:$BK$52,MATCH(B15,'SO Agustus 2026 Rev.3'!$B$6:$B$52,0),MATCH($AZ$3,'SO Agustus 2026 Rev.3'!$B$5:$XK$5,0))</f>
        <v>500</v>
      </c>
      <c r="BA15" s="385">
        <f>INDEX('Summary sales'!$A$6:$CB$50,MATCH($B15,'Summary sales'!$A$6:$A$50,0),MATCH($AZ$3,'Summary sales'!$A$7:$CB$7,0))</f>
        <v>260.98000000001048</v>
      </c>
      <c r="BB15" s="385">
        <f t="shared" si="235"/>
        <v>-239.01999999998952</v>
      </c>
      <c r="BC15" s="543">
        <f t="shared" si="140"/>
        <v>0.52196000000002096</v>
      </c>
      <c r="BD15" s="385">
        <f>INDEX('SO Agustus 2026 Rev.3'!$B$6:$BK$52,MATCH(B15,'SO Agustus 2026 Rev.3'!$B$6:$B$52,0),MATCH($BD$3,'SO Agustus 2026 Rev.3'!$B$5:$XK$5,0))</f>
        <v>10300</v>
      </c>
      <c r="BE15" s="385">
        <f>INDEX('Summary sales'!$A$6:$CB$50,MATCH($B15,'Summary sales'!$A$6:$A$50,0),MATCH($BD$3,'Summary sales'!$A$7:$CB$7,0))</f>
        <v>10841.300000000279</v>
      </c>
      <c r="BF15" s="385">
        <f t="shared" si="236"/>
        <v>541.3000000002794</v>
      </c>
      <c r="BG15" s="543">
        <f t="shared" si="142"/>
        <v>1.0525533980582795</v>
      </c>
      <c r="BH15" s="385">
        <f>INDEX('SO Agustus 2026 Rev.3'!$B$6:$BK$52,MATCH(B15,'SO Agustus 2026 Rev.3'!$B$6:$B$52,0),MATCH($BH$3,'SO Agustus 2026 Rev.3'!$B$5:$XK$5,0))</f>
        <v>5000</v>
      </c>
      <c r="BI15" s="385">
        <f>INDEX('Summary sales'!$A$6:$CB$50,MATCH($B15,'Summary sales'!$A$6:$A$50,0),MATCH($BH$3,'Summary sales'!$A$7:$CB$7,0))</f>
        <v>4767.1000000000931</v>
      </c>
      <c r="BJ15" s="385">
        <f t="shared" si="237"/>
        <v>-232.89999999990687</v>
      </c>
      <c r="BK15" s="543">
        <f t="shared" si="144"/>
        <v>0.95342000000001859</v>
      </c>
      <c r="BL15" s="385">
        <f>INDEX('SO Agustus 2026 Rev.3'!$B$6:$BK$52,MATCH(B15,'SO Agustus 2026 Rev.3'!$B$6:$B$52,0),MATCH($BL$3,'SO Agustus 2026 Rev.3'!$B$5:$XK$5,0))</f>
        <v>0</v>
      </c>
      <c r="BM15" s="385">
        <f>INDEX('Summary sales'!$A$6:$CB$50,MATCH($B15,'Summary sales'!$A$6:$A$50,0),MATCH($BL$3,'Summary sales'!$A$7:$CB$7,0))</f>
        <v>0</v>
      </c>
      <c r="BN15" s="385">
        <f t="shared" si="238"/>
        <v>0</v>
      </c>
      <c r="BO15" s="543" t="e">
        <f t="shared" si="146"/>
        <v>#DIV/0!</v>
      </c>
      <c r="BP15" s="385">
        <f>INDEX('SO Agustus 2026 Rev.3'!$B$6:$BK$52,MATCH(B15,'SO Agustus 2026 Rev.3'!$B$6:$B$52,0),MATCH($BP$3,'SO Agustus 2026 Rev.3'!$B$5:$XK$5,0))</f>
        <v>2500</v>
      </c>
      <c r="BQ15" s="385">
        <f ca="1">INDEX('Summary sales'!$A$6:$CB$50,MATCH($B15,'Summary sales'!$A$6:$A$50,0),MATCH($BP$3,'Summary sales'!$A$7:$CB$7,0))</f>
        <v>5048.2299999999996</v>
      </c>
      <c r="BR15" s="385">
        <f t="shared" ca="1" si="239"/>
        <v>2548.2299999999996</v>
      </c>
      <c r="BS15" s="543">
        <f t="shared" ca="1" si="148"/>
        <v>2.0192919999999996</v>
      </c>
      <c r="BT15" s="385">
        <f>INDEX('SO Agustus 2026 Rev.3'!$B$6:$BK$52,MATCH(B15,'SO Agustus 2026 Rev.3'!$B$6:$B$52,0),MATCH($BT$3,'SO Agustus 2026 Rev.3'!$B$5:$XK$5,0))</f>
        <v>0</v>
      </c>
      <c r="BU15" s="385">
        <f>INDEX('Summary sales'!$A$6:$CB$50,MATCH($B15,'Summary sales'!$A$6:$A$50,0),MATCH($BT$3,'Summary sales'!$A$7:$CB$7,0))</f>
        <v>577.85000000055879</v>
      </c>
      <c r="BV15" s="385">
        <f t="shared" si="240"/>
        <v>577.85000000055879</v>
      </c>
      <c r="BW15" s="543" t="e">
        <f t="shared" si="150"/>
        <v>#DIV/0!</v>
      </c>
      <c r="BX15" s="385">
        <f>INDEX('SO Agustus 2026 Rev.3'!$B$6:$BK$52,MATCH(B15,'SO Agustus 2026 Rev.3'!$B$6:$B$52,0),MATCH($BX$3,'SO Agustus 2026 Rev.3'!$B$5:$XK$5,0))</f>
        <v>89.451612903225808</v>
      </c>
      <c r="BY15" s="385">
        <f>INDEX('Summary sales'!$A$6:$CB$50,MATCH($B15,'Summary sales'!$A$6:$A$50,0),MATCH($BX$3,'Summary sales'!$A$7:$CB$7,0))</f>
        <v>88.099000000001979</v>
      </c>
      <c r="BZ15" s="385">
        <f t="shared" si="241"/>
        <v>-1.3526129032238288</v>
      </c>
      <c r="CA15" s="543">
        <f t="shared" si="152"/>
        <v>0.9848788315903575</v>
      </c>
      <c r="CB15" s="385">
        <f>INDEX('SO Agustus 2026 Rev.3'!$B$6:$BK$52,MATCH(B15,'SO Agustus 2026 Rev.3'!$B$6:$B$52,0),MATCH($CB$3,'SO Agustus 2026 Rev.3'!$B$5:$XK$5,0))</f>
        <v>1000</v>
      </c>
      <c r="CC15" s="385">
        <f>INDEX('Summary sales'!$A$6:$CB$50,MATCH($B15,'Summary sales'!$A$6:$A$50,0),MATCH($CB$3,'Summary sales'!$A$7:$CB$7,0))</f>
        <v>77.5</v>
      </c>
      <c r="CD15" s="385">
        <f t="shared" si="242"/>
        <v>-922.5</v>
      </c>
      <c r="CE15" s="543">
        <f t="shared" si="154"/>
        <v>7.7499999999999999E-2</v>
      </c>
      <c r="CF15" s="385">
        <f>INDEX('SO Agustus 2026 Rev.3'!$B$6:$BK$52,MATCH(B15,'SO Agustus 2026 Rev.3'!$B$6:$B$52,0),MATCH($CF$3,'SO Agustus 2026 Rev.3'!$B$5:$XK$5,0))</f>
        <v>1300</v>
      </c>
      <c r="CG15" s="385">
        <f>INDEX('Summary sales'!$A$6:$CB$50,MATCH($B15,'Summary sales'!$A$6:$A$50,0),MATCH($CF$3,'Summary sales'!$A$7:$CB$7,0))</f>
        <v>892.44999999995343</v>
      </c>
      <c r="CH15" s="385">
        <f t="shared" si="243"/>
        <v>-407.55000000004657</v>
      </c>
      <c r="CI15" s="543">
        <f t="shared" si="156"/>
        <v>0.68649999999996414</v>
      </c>
      <c r="CJ15" s="385">
        <f>INDEX('SO Agustus 2026 Rev.3'!$B$6:$BK$52,MATCH(B15,'SO Agustus 2026 Rev.3'!$B$6:$B$52,0),MATCH($CJ$3,'SO Agustus 2026 Rev.3'!$B$5:$XK$5,0))</f>
        <v>0</v>
      </c>
      <c r="CK15" s="385">
        <f>INDEX('Summary sales'!$A$6:$CB$50,MATCH($B15,'Summary sales'!$A$6:$A$50,0),MATCH($CJ$3,'Summary sales'!$A$7:$CB$7,0))</f>
        <v>0</v>
      </c>
      <c r="CL15" s="385">
        <f t="shared" si="244"/>
        <v>0</v>
      </c>
      <c r="CM15" s="543" t="e">
        <f t="shared" si="158"/>
        <v>#DIV/0!</v>
      </c>
      <c r="CN15" s="385">
        <f>INDEX('SO Agustus 2026 Rev.3'!$B$6:$BK$52,MATCH(B15,'SO Agustus 2026 Rev.3'!$B$6:$B$52,0),MATCH($CN$3,'SO Agustus 2026 Rev.3'!$B$5:$XK$5,0))</f>
        <v>6500</v>
      </c>
      <c r="CO15" s="385">
        <f>INDEX('Summary sales'!$A$6:$CB$50,MATCH($B15,'Summary sales'!$A$6:$A$50,0),MATCH($CN$3,'Summary sales'!$A$7:$CB$7,0))</f>
        <v>5599.1999999999534</v>
      </c>
      <c r="CP15" s="385">
        <f t="shared" si="245"/>
        <v>-900.80000000004657</v>
      </c>
      <c r="CQ15" s="543">
        <f t="shared" si="160"/>
        <v>0.86141538461537748</v>
      </c>
      <c r="CR15" s="385">
        <f>INDEX('SO Agustus 2026 Rev.3'!$B$6:$BK$52,MATCH(B15,'SO Agustus 2026 Rev.3'!$B$6:$B$52,0),MATCH($CR$3,'SO Agustus 2026 Rev.3'!$B$5:$XK$5,0))</f>
        <v>15000</v>
      </c>
      <c r="CS15" s="385">
        <f>INDEX('Summary sales'!$A$6:$CB$50,MATCH($B15,'Summary sales'!$A$6:$A$50,0),MATCH($CR$3,'Summary sales'!$A$7:$CB$7,0))</f>
        <v>0</v>
      </c>
      <c r="CT15" s="385">
        <f t="shared" si="246"/>
        <v>-15000</v>
      </c>
      <c r="CU15" s="543">
        <f t="shared" si="162"/>
        <v>0</v>
      </c>
      <c r="CV15" s="385">
        <f>INDEX('SO Agustus 2026 Rev.3'!$B$6:$BK$52,MATCH(B15,'SO Agustus 2026 Rev.3'!$B$6:$B$52,0),MATCH($CV$3,'SO Agustus 2026 Rev.3'!$B$5:$XK$5,0))</f>
        <v>6659.5545483870847</v>
      </c>
      <c r="CW15" s="385">
        <f>INDEX('Summary sales'!$A$6:$CB$50,MATCH($B15,'Summary sales'!$A$6:$A$50,0),MATCH($CV$3,'Summary sales'!$A$7:$CB$7,0))</f>
        <v>7625.9899999946356</v>
      </c>
      <c r="CX15" s="385">
        <f t="shared" si="247"/>
        <v>966.43545160755093</v>
      </c>
      <c r="CY15" s="543">
        <f t="shared" si="164"/>
        <v>1.1451201344753033</v>
      </c>
      <c r="CZ15" s="385">
        <f>INDEX('SO Agustus 2026 Rev.3'!$B$6:$BK$52,MATCH(B15,'SO Agustus 2026 Rev.3'!$B$6:$B$52,0),MATCH($CZ$3,'SO Agustus 2026 Rev.3'!$B$5:$XK$5,0))</f>
        <v>2000</v>
      </c>
      <c r="DA15" s="385">
        <f>INDEX('Summary sales'!$A$6:$CB$50,MATCH($B15,'Summary sales'!$A$6:$A$50,0),MATCH($CZ$3,'Summary sales'!$A$7:$CB$7,0))</f>
        <v>1.7400000002235174</v>
      </c>
      <c r="DB15" s="385">
        <f t="shared" si="248"/>
        <v>-1998.2599999997765</v>
      </c>
      <c r="DC15" s="543">
        <f t="shared" si="166"/>
        <v>8.700000001117587E-4</v>
      </c>
      <c r="DD15" s="385">
        <f>INDEX('SO Agustus 2026 Rev.3'!$B$6:$BK$52,MATCH(B15,'SO Agustus 2026 Rev.3'!$B$6:$B$52,0),MATCH($DD$3,'SO Agustus 2026 Rev.3'!$B$5:$XK$5,0))</f>
        <v>0</v>
      </c>
      <c r="DE15" s="385">
        <f>INDEX('Summary sales'!$A$6:$CB$50,MATCH($B15,'Summary sales'!$A$6:$A$50,0),MATCH($DD$3,'Summary sales'!$A$7:$CB$7,0))</f>
        <v>0</v>
      </c>
      <c r="DF15" s="385">
        <f t="shared" si="249"/>
        <v>0</v>
      </c>
      <c r="DG15" s="543" t="e">
        <f t="shared" si="168"/>
        <v>#DIV/0!</v>
      </c>
      <c r="DH15" s="385">
        <f>INDEX('SO Agustus 2026 Rev.3'!$B$6:$BK$52,MATCH(B15,'SO Agustus 2026 Rev.3'!$B$6:$B$52,0),MATCH($DH$3,'SO Agustus 2026 Rev.3'!$B$5:$XK$5,0))</f>
        <v>2999.8519354838745</v>
      </c>
      <c r="DI15" s="385">
        <f>INDEX('Summary sales'!$A$6:$CB$50,MATCH($B15,'Summary sales'!$A$6:$A$50,0),MATCH($DH$3,'Summary sales'!$A$7:$CB$7,0))</f>
        <v>1213.839999999851</v>
      </c>
      <c r="DJ15" s="385">
        <f t="shared" si="250"/>
        <v>-1786.0119354840235</v>
      </c>
      <c r="DK15" s="543">
        <f t="shared" si="170"/>
        <v>0.40463330394473596</v>
      </c>
      <c r="DL15" s="385">
        <f>INDEX('SO Agustus 2026 Rev.3'!$B$6:$BK$52,MATCH(B15,'SO Agustus 2026 Rev.3'!$B$6:$B$52,0),MATCH($DL$3,'SO Agustus 2026 Rev.3'!$B$5:$XK$5,0))</f>
        <v>0</v>
      </c>
      <c r="DM15" s="385">
        <f>INDEX('Summary sales'!$A$6:$CB$50,MATCH($B15,'Summary sales'!$A$6:$A$50,0),MATCH($DL$3,'Summary sales'!$A$7:$CB$7,0))</f>
        <v>0</v>
      </c>
      <c r="DN15" s="385">
        <f t="shared" si="251"/>
        <v>0</v>
      </c>
      <c r="DO15" s="543" t="e">
        <f t="shared" si="172"/>
        <v>#DIV/0!</v>
      </c>
      <c r="DP15" s="385">
        <f>INDEX('SO Agustus 2026 Rev.3'!$B$6:$BK$52,MATCH(B15,'SO Agustus 2026 Rev.3'!$B$6:$B$52,0),MATCH($DP$3,'SO Agustus 2026 Rev.3'!$B$5:$XK$5,0))</f>
        <v>2000</v>
      </c>
      <c r="DQ15" s="385">
        <f>INDEX('Summary sales'!$A$6:$CB$50,MATCH($B15,'Summary sales'!$A$6:$A$50,0),MATCH($DP$3,'Summary sales'!$A$7:$CB$7,0))</f>
        <v>1998.6699999999255</v>
      </c>
      <c r="DR15" s="385">
        <f t="shared" si="252"/>
        <v>-1.3300000000745058</v>
      </c>
      <c r="DS15" s="543">
        <f t="shared" si="174"/>
        <v>0.99933499999996278</v>
      </c>
      <c r="DT15" s="385">
        <f>INDEX('SO Agustus 2026 Rev.3'!$B$6:$BK$52,MATCH(B15,'SO Agustus 2026 Rev.3'!$B$6:$B$52,0),MATCH($DT$3,'SO Agustus 2026 Rev.3'!$B$5:$XK$5,0))</f>
        <v>0</v>
      </c>
      <c r="DU15" s="385">
        <f>INDEX('Summary sales'!$A$6:$CB$50,MATCH($B15,'Summary sales'!$A$6:$A$50,0),MATCH($DT$3,'Summary sales'!$A$7:$CB$7,0))</f>
        <v>0</v>
      </c>
      <c r="DV15" s="385">
        <f t="shared" si="253"/>
        <v>0</v>
      </c>
      <c r="DW15" s="543" t="e">
        <f t="shared" si="176"/>
        <v>#DIV/0!</v>
      </c>
      <c r="DX15" s="385">
        <f>INDEX('SO Agustus 2026 Rev.3'!$B$6:$BK$52,MATCH(B15,'SO Agustus 2026 Rev.3'!$B$6:$B$52,0),MATCH($DX$3,'SO Agustus 2026 Rev.3'!$B$5:$XK$5,0))</f>
        <v>11000</v>
      </c>
      <c r="DY15" s="385">
        <f>INDEX('Summary sales'!$A$6:$CB$50,MATCH($B15,'Summary sales'!$A$6:$A$50,0),MATCH($DX$3,'Summary sales'!$A$7:$CB$7,0))</f>
        <v>7320.3199999993667</v>
      </c>
      <c r="DZ15" s="385">
        <f t="shared" si="254"/>
        <v>-3679.6800000006333</v>
      </c>
      <c r="EA15" s="543">
        <f t="shared" si="178"/>
        <v>0.66548363636357877</v>
      </c>
      <c r="EB15" s="385">
        <f>INDEX('SO Agustus 2026 Rev.3'!$B$6:$BK$52,MATCH(B15,'SO Agustus 2026 Rev.3'!$B$6:$B$52,0),MATCH($EB$3,'SO Agustus 2026 Rev.3'!$B$5:$XK$5,0))</f>
        <v>2000</v>
      </c>
      <c r="EC15" s="385">
        <f>INDEX('Summary sales'!$A$6:$CB$50,MATCH($B15,'Summary sales'!$A$6:$A$50,0),MATCH($EB$3,'Summary sales'!$A$7:$CB$7,0))</f>
        <v>3131.7800000000279</v>
      </c>
      <c r="ED15" s="385">
        <f t="shared" si="255"/>
        <v>1131.7800000000279</v>
      </c>
      <c r="EE15" s="543">
        <f t="shared" si="180"/>
        <v>1.565890000000014</v>
      </c>
      <c r="EF15" s="385">
        <f>INDEX('SO Agustus 2026 Rev.3'!$B$6:$BK$52,MATCH(B15,'SO Agustus 2026 Rev.3'!$B$6:$B$52,0),MATCH($EF$3,'SO Agustus 2026 Rev.3'!$B$5:$XK$5,0))</f>
        <v>5500</v>
      </c>
      <c r="EG15" s="385">
        <f>INDEX('Summary sales'!$A$6:$CB$50,MATCH($B15,'Summary sales'!$A$6:$A$50,0),MATCH($EF$3,'Summary sales'!$A$7:$CB$7,0))</f>
        <v>0</v>
      </c>
      <c r="EH15" s="385">
        <f t="shared" si="256"/>
        <v>-5500</v>
      </c>
      <c r="EI15" s="543">
        <f t="shared" si="182"/>
        <v>0</v>
      </c>
      <c r="EJ15" s="385">
        <f>INDEX('SO Agustus 2026 Rev.3'!$B$6:$BK$52,MATCH(B15,'SO Agustus 2026 Rev.3'!$B$6:$B$52,0),MATCH($EJ$3,'SO Agustus 2026 Rev.3'!$B$5:$XK$5,0))</f>
        <v>0</v>
      </c>
      <c r="EK15" s="385">
        <f>INDEX('Summary sales'!$A$6:$CB$50,MATCH(B15,'Summary sales'!$A$6:$A$50,0),MATCH($EJ$3,'Summary sales'!$A$7:$CB$7,0))</f>
        <v>2315.9300000001676</v>
      </c>
      <c r="EL15" s="385">
        <f t="shared" si="257"/>
        <v>2315.9300000001676</v>
      </c>
      <c r="EM15" s="543" t="e">
        <f t="shared" si="184"/>
        <v>#DIV/0!</v>
      </c>
      <c r="EN15" s="385">
        <f>INDEX('SO Agustus 2026 Rev.3'!$B$6:$BK$52,MATCH(B15,'SO Agustus 2026 Rev.3'!$B$6:$B$52,0),MATCH($EN$3,'SO Agustus 2026 Rev.3'!$B$5:$XK$5,0))</f>
        <v>5000</v>
      </c>
      <c r="EO15" s="385">
        <f>INDEX('Summary sales'!$A$6:$CB$50,MATCH($B15,'Summary sales'!$A$6:$A$50,0),MATCH($EN$3,'Summary sales'!$A$7:$CB$7,0))</f>
        <v>6666.5100000002421</v>
      </c>
      <c r="EP15" s="385">
        <f t="shared" si="258"/>
        <v>1666.5100000002421</v>
      </c>
      <c r="EQ15" s="543">
        <f t="shared" si="186"/>
        <v>1.3333020000000484</v>
      </c>
      <c r="ER15" s="385">
        <f>INDEX('SO Agustus 2026 Rev.3'!$B$6:$BK$52,MATCH(B15,'SO Agustus 2026 Rev.3'!$B$6:$B$52,0),MATCH($ER$3,'SO Agustus 2026 Rev.3'!$B$5:$XK$5,0))</f>
        <v>19000</v>
      </c>
      <c r="ES15" s="385">
        <f>INDEX('Summary sales'!$A$6:$CB$50,MATCH($B15,'Summary sales'!$A$6:$A$50,0),MATCH($ER$3,'Summary sales'!$A$7:$CB$7,0))</f>
        <v>18251.669999999925</v>
      </c>
      <c r="ET15" s="385">
        <f t="shared" si="259"/>
        <v>-748.33000000007451</v>
      </c>
      <c r="EU15" s="543">
        <f t="shared" si="188"/>
        <v>0.96061421052631191</v>
      </c>
      <c r="EV15" s="385">
        <f>INDEX('SO Agustus 2026 Rev.3'!$B$6:$BK$52,MATCH(B15,'SO Agustus 2026 Rev.3'!$B$6:$B$52,0),MATCH($EV$3,'SO Agustus 2026 Rev.3'!$B$5:$XK$5,0))</f>
        <v>8000</v>
      </c>
      <c r="EW15" s="385">
        <f>INDEX('Summary sales'!$A$6:$CB$50,MATCH(B15,'Summary sales'!$A$6:$A$50,0),MATCH($EV$3,'Summary sales'!$A$7:$CB$7,0))</f>
        <v>11020.260000000242</v>
      </c>
      <c r="EX15" s="385">
        <f t="shared" si="260"/>
        <v>3020.2600000002421</v>
      </c>
      <c r="EY15" s="543">
        <f t="shared" si="190"/>
        <v>1.3775325000000302</v>
      </c>
      <c r="EZ15" s="385">
        <f>INDEX('SO Agustus 2026 Rev.3'!$B$6:$BK$52,MATCH(B15,'SO Agustus 2026 Rev.3'!$B$6:$B$52,0),MATCH($EZ$3,'SO Agustus 2026 Rev.3'!$B$5:$XK$5,0))</f>
        <v>3500</v>
      </c>
      <c r="FA15" s="385">
        <f>INDEX('Summary sales'!$A$6:$CB$50,MATCH(B15,'Summary sales'!$A$6:$A$50,0),MATCH($EZ$3,'Summary sales'!$A$7:$CB$7,0))</f>
        <v>3111.7000000001863</v>
      </c>
      <c r="FB15" s="385">
        <f t="shared" si="261"/>
        <v>-388.29999999981374</v>
      </c>
      <c r="FC15" s="543">
        <f t="shared" si="192"/>
        <v>0.88905714285719606</v>
      </c>
      <c r="FD15" s="385">
        <f>INDEX('SO Agustus 2026 Rev.3'!$B$6:$BK$52,MATCH(B15,'SO Agustus 2026 Rev.3'!$B$6:$B$52,0),MATCH($FD$3,'SO Agustus 2026 Rev.3'!$B$5:$XK$5,0))</f>
        <v>500</v>
      </c>
      <c r="FE15" s="385">
        <f>INDEX('Summary sales'!$A$6:$CB$50,MATCH(B15,'Summary sales'!$A$6:$A$50,0),MATCH($FD$3,'Summary sales'!$A$7:$CB$7,0))</f>
        <v>0</v>
      </c>
      <c r="FF15" s="385">
        <f t="shared" si="262"/>
        <v>-500</v>
      </c>
      <c r="FG15" s="543">
        <f t="shared" si="194"/>
        <v>0</v>
      </c>
      <c r="FH15" s="385">
        <f>INDEX('SO Agustus 2026 Rev.3'!$B$6:$BK$52,MATCH(B15,'SO Agustus 2026 Rev.3'!$B$6:$B$52,0),MATCH($FH$3,'SO Agustus 2026 Rev.3'!$B$5:$XK$5,0))</f>
        <v>0</v>
      </c>
      <c r="FI15" s="385">
        <f>INDEX('Summary sales'!$A$6:$CB$50,MATCH(B15,'Summary sales'!$A$6:$A$50,0),MATCH($FH$3,'Summary sales'!$A$7:$CB$7,0))</f>
        <v>0</v>
      </c>
      <c r="FJ15" s="385">
        <f t="shared" si="263"/>
        <v>0</v>
      </c>
      <c r="FK15" s="543" t="e">
        <f t="shared" si="264"/>
        <v>#DIV/0!</v>
      </c>
      <c r="FL15" s="385">
        <f>INDEX('SO Agustus 2026 Rev.3'!$B$6:$BK$52,MATCH(B15,'SO Agustus 2026 Rev.3'!$B$6:$B$52,0),MATCH($FL$3,'SO Agustus 2026 Rev.3'!$B$5:$XK$5,0))</f>
        <v>700</v>
      </c>
      <c r="FM15" s="385">
        <f>INDEX('Summary sales'!$A$6:$CB$50,MATCH(B15,'Summary sales'!$A$6:$A$50,0),MATCH($FL$3,'Summary sales'!$A$7:$CB$7,0))</f>
        <v>785.73999999999069</v>
      </c>
      <c r="FN15" s="385">
        <f t="shared" si="265"/>
        <v>85.739999999990687</v>
      </c>
      <c r="FO15" s="543">
        <f t="shared" si="198"/>
        <v>1.122485714285701</v>
      </c>
      <c r="FP15" s="385">
        <f>INDEX('SO Agustus 2026 Rev.3'!$B$6:$BK$52,MATCH(B15,'SO Agustus 2026 Rev.3'!$B$6:$B$52,0),MATCH($FP$3,'SO Agustus 2026 Rev.3'!$B$5:$XK$5,0))</f>
        <v>6500</v>
      </c>
      <c r="FQ15" s="385">
        <f>INDEX('Summary sales'!$A$6:$CB$50,MATCH(B15,'Summary sales'!$A$6:$A$50,0),MATCH($FP$3,'Summary sales'!$A$7:$CB$7,0))</f>
        <v>4603.9199999999837</v>
      </c>
      <c r="FR15" s="385">
        <f t="shared" si="266"/>
        <v>-1896.0800000000163</v>
      </c>
      <c r="FS15" s="543">
        <f t="shared" si="200"/>
        <v>0.70829538461538211</v>
      </c>
      <c r="FT15" s="385">
        <f>INDEX('SO Agustus 2026 Rev.3'!$B$6:$BK$52,MATCH(B15,'SO Agustus 2026 Rev.3'!$B$6:$B$52,0),MATCH($FT$3,'SO Agustus 2026 Rev.3'!$B$5:$XK$5,0))</f>
        <v>3500</v>
      </c>
      <c r="FU15" s="385">
        <f>INDEX('Summary sales'!$A$6:$CB$50,MATCH(B15,'Summary sales'!$A$6:$A$50,0),MATCH($FT$3,'Summary sales'!$A$7:$CB$7,0))</f>
        <v>4106.070000000298</v>
      </c>
      <c r="FV15" s="385">
        <f t="shared" si="267"/>
        <v>606.07000000029802</v>
      </c>
      <c r="FW15" s="543">
        <f t="shared" si="202"/>
        <v>1.1731628571429422</v>
      </c>
      <c r="FX15" s="385">
        <f>INDEX('SO Agustus 2026 Rev.3'!$B$6:$BK$52,MATCH(B15,'SO Agustus 2026 Rev.3'!$B$6:$B$52,0),MATCH($FX$3,'SO Agustus 2026 Rev.3'!$B$5:$XK$5,0))</f>
        <v>2000</v>
      </c>
      <c r="FY15" s="385">
        <f>INDEX('Summary sales'!$A$6:$CB$50,MATCH(B15,'Summary sales'!$A$6:$A$50,0),MATCH($FX$3,'Summary sales'!$A$7:$CB$7,0))</f>
        <v>121.0999999998603</v>
      </c>
      <c r="FZ15" s="385">
        <f t="shared" si="268"/>
        <v>-1878.9000000001397</v>
      </c>
      <c r="GA15" s="543">
        <f t="shared" si="204"/>
        <v>6.0549999999930153E-2</v>
      </c>
      <c r="GB15" s="385">
        <f>INDEX('SO Agustus 2026 Rev.3'!$B$6:$BK$52,MATCH(B15,'SO Agustus 2026 Rev.3'!$B$6:$B$52,0),MATCH($GB$3,'SO Agustus 2026 Rev.3'!$B$5:$XK$5,0))</f>
        <v>369.61070967741654</v>
      </c>
      <c r="GC15" s="385">
        <f>INDEX('Summary sales'!$A$6:$CB$50,MATCH(B15,'Summary sales'!$A$6:$A$50,0),MATCH($GB$3,'Summary sales'!$A$7:$CB$7,0))</f>
        <v>850.88000000000466</v>
      </c>
      <c r="GD15" s="385">
        <f t="shared" si="269"/>
        <v>481.26929032258812</v>
      </c>
      <c r="GE15" s="543">
        <f t="shared" si="206"/>
        <v>2.3020977956580948</v>
      </c>
      <c r="GF15" s="385">
        <f>INDEX('SO Agustus 2026 Rev.3'!$B$6:$BK$52,MATCH(B15,'SO Agustus 2026 Rev.3'!$B$6:$B$52,0),MATCH($GF$3,'SO Agustus 2026 Rev.3'!$B$5:$XK$5,0))</f>
        <v>13500</v>
      </c>
      <c r="GG15" s="385">
        <f>INDEX('Summary sales'!$A$6:$CB$50,MATCH(B15,'Summary sales'!$A$6:$A$50,0),MATCH($GF$3,'Summary sales'!$A$7:$CB$7,0))</f>
        <v>13258.300999999999</v>
      </c>
      <c r="GH15" s="385">
        <f t="shared" si="270"/>
        <v>-241.69900000000052</v>
      </c>
      <c r="GI15" s="543">
        <f t="shared" si="208"/>
        <v>0.98209637037037034</v>
      </c>
      <c r="GJ15" s="385">
        <f>INDEX('SO Agustus 2026 Rev.3'!$B$6:$BK$52,MATCH(B15,'SO Agustus 2026 Rev.3'!$B$6:$B$52,0),MATCH($GJ$3,'SO Agustus 2026 Rev.3'!$B$5:$XK$5,0))</f>
        <v>0</v>
      </c>
      <c r="GK15" s="385">
        <f>INDEX('Summary sales'!$A$6:$CB$50,MATCH($B15,'Summary sales'!$A$6:$A$50,0),MATCH($GJ$3,'Summary sales'!$A$7:$CB$7,0))</f>
        <v>0</v>
      </c>
      <c r="GL15" s="385">
        <f t="shared" si="271"/>
        <v>0</v>
      </c>
      <c r="GM15" s="543" t="e">
        <f t="shared" si="210"/>
        <v>#DIV/0!</v>
      </c>
      <c r="GN15" s="385">
        <f>INDEX('SO Agustus 2026 Rev.3'!$B$6:$BK$52,MATCH(B15,'SO Agustus 2026 Rev.3'!$B$6:$B$52,0),MATCH($GN$3,'SO Agustus 2026 Rev.3'!$B$5:$XK$5,0))</f>
        <v>2499.7025806451697</v>
      </c>
      <c r="GO15" s="385">
        <f>INDEX('Summary sales'!$A$6:$CB$50,MATCH(B15,'Summary sales'!$A$6:$A$50,0),MATCH($GN$3,'Summary sales'!$A$7:$CB$7,0))</f>
        <v>2666.7399999999907</v>
      </c>
      <c r="GP15" s="385">
        <f t="shared" si="272"/>
        <v>167.03741935482094</v>
      </c>
      <c r="GQ15" s="543">
        <f t="shared" si="212"/>
        <v>1.0668229175135342</v>
      </c>
      <c r="GR15" s="385">
        <f>INDEX('SO Agustus 2026 Rev.3'!$B$6:$BK$52,MATCH(B15,'SO Agustus 2026 Rev.3'!$B$6:$B$52,0),MATCH($GR$3,'SO Agustus 2026 Rev.3'!$B$5:$XK$5,0))</f>
        <v>3587.0967741935483</v>
      </c>
      <c r="GS15" s="385">
        <f>INDEX('Summary sales'!$A$6:$CB$50,MATCH(B15,'Summary sales'!$A$6:$A$50,0),MATCH($GR$3,'Summary sales'!$A$7:$CB$7,0))</f>
        <v>277.81999999999971</v>
      </c>
      <c r="GT15" s="385">
        <f t="shared" si="213"/>
        <v>-3309.2767741935486</v>
      </c>
      <c r="GU15" s="543">
        <f t="shared" si="214"/>
        <v>7.7449820143884809E-2</v>
      </c>
      <c r="GV15" s="385">
        <f>INDEX('SO Agustus 2026 Rev.3'!$B$6:$BK$52,MATCH(B15,'SO Agustus 2026 Rev.3'!$B$6:$B$52,0),MATCH($GV$3,'SO Agustus 2026 Rev.3'!$B$5:$XK$5,0))</f>
        <v>2499.7025806451697</v>
      </c>
      <c r="GW15" s="385">
        <f>INDEX('Summary sales'!$A$6:$CB$50,MATCH(B15,'Summary sales'!$A$6:$A$50,0),MATCH($GV$3,'Summary sales'!$A$7:$CB$7,0))</f>
        <v>0</v>
      </c>
      <c r="GX15" s="385">
        <f t="shared" si="273"/>
        <v>-2499.7025806451697</v>
      </c>
      <c r="GY15" s="543">
        <f t="shared" si="216"/>
        <v>0</v>
      </c>
      <c r="GZ15" s="385">
        <f>INDEX('SO Agustus 2026 Rev.3'!$B$6:$BK$52,MATCH(B15,'SO Agustus 2026 Rev.3'!$B$6:$B$52,0),MATCH($GZ$3,'SO Agustus 2026 Rev.3'!$B$5:$XK$5,0))</f>
        <v>0</v>
      </c>
      <c r="HA15" s="385">
        <f>INDEX('Summary sales'!$A$6:$CB$50,MATCH(B15,'Summary sales'!$A$6:$A$50,0),MATCH($GZ$3,'Summary sales'!$A$7:$CB$7,0))</f>
        <v>0</v>
      </c>
      <c r="HB15" s="385">
        <f t="shared" si="274"/>
        <v>0</v>
      </c>
      <c r="HC15" s="543" t="e">
        <f t="shared" si="218"/>
        <v>#DIV/0!</v>
      </c>
    </row>
    <row r="16" spans="1:226" ht="15" customHeight="1">
      <c r="A16" s="845"/>
      <c r="B16" s="466" t="s">
        <v>18</v>
      </c>
      <c r="C16" s="466"/>
      <c r="D16" s="545">
        <f>SUM(D9:D15)</f>
        <v>1374932.939516129</v>
      </c>
      <c r="E16" s="545">
        <f t="shared" ref="E16:BP16" ca="1" si="275">SUM(E9:E15)</f>
        <v>1241279.8189999943</v>
      </c>
      <c r="F16" s="545">
        <f t="shared" ca="1" si="275"/>
        <v>-133653.12051613446</v>
      </c>
      <c r="G16" s="734">
        <f ca="1">AVERAGE(G9:G15)</f>
        <v>0.89766334783216506</v>
      </c>
      <c r="H16" s="545">
        <f t="shared" si="275"/>
        <v>7397.8645161290342</v>
      </c>
      <c r="I16" s="545">
        <f t="shared" si="275"/>
        <v>5676.9499999999534</v>
      </c>
      <c r="J16" s="545">
        <f t="shared" si="275"/>
        <v>-1720.9145161290808</v>
      </c>
      <c r="K16" s="734">
        <f>AVERAGE(K9:K15)</f>
        <v>0.77692841764110854</v>
      </c>
      <c r="L16" s="545">
        <f t="shared" si="275"/>
        <v>12000</v>
      </c>
      <c r="M16" s="545">
        <f t="shared" si="275"/>
        <v>7583.2399999983609</v>
      </c>
      <c r="N16" s="545">
        <f t="shared" si="275"/>
        <v>-4416.7600000016391</v>
      </c>
      <c r="O16" s="734">
        <f>AVERAGE(O9:O15)</f>
        <v>0.61615285714263357</v>
      </c>
      <c r="P16" s="545">
        <f t="shared" si="275"/>
        <v>8400</v>
      </c>
      <c r="Q16" s="545">
        <f t="shared" si="275"/>
        <v>7612.5500000002794</v>
      </c>
      <c r="R16" s="545">
        <f t="shared" si="275"/>
        <v>-787.4499999997206</v>
      </c>
      <c r="S16" s="734">
        <f>AVERAGE(S9:S15)</f>
        <v>0.90625595238098555</v>
      </c>
      <c r="T16" s="545">
        <f t="shared" si="275"/>
        <v>20799.516129032265</v>
      </c>
      <c r="U16" s="545">
        <f t="shared" si="275"/>
        <v>17326</v>
      </c>
      <c r="V16" s="545">
        <f t="shared" si="275"/>
        <v>-3473.5161290322658</v>
      </c>
      <c r="W16" s="734">
        <f>AVERAGE(W9:W15)</f>
        <v>0.75004329004328996</v>
      </c>
      <c r="X16" s="545">
        <f t="shared" si="275"/>
        <v>4508.1445161290358</v>
      </c>
      <c r="Y16" s="545">
        <f t="shared" si="275"/>
        <v>6158.890000000014</v>
      </c>
      <c r="Z16" s="545">
        <f t="shared" si="275"/>
        <v>1650.7454838709782</v>
      </c>
      <c r="AA16" s="734">
        <f>AVERAGE(AA9:AA15)</f>
        <v>1.3661696021423038</v>
      </c>
      <c r="AB16" s="545">
        <f t="shared" si="275"/>
        <v>900</v>
      </c>
      <c r="AC16" s="545">
        <f t="shared" si="275"/>
        <v>128.57000000000698</v>
      </c>
      <c r="AD16" s="545">
        <f t="shared" si="275"/>
        <v>-771.42999999999302</v>
      </c>
      <c r="AE16" s="734" t="e">
        <f>AVERAGE(AE9:AE15)</f>
        <v>#DIV/0!</v>
      </c>
      <c r="AF16" s="545">
        <f t="shared" si="275"/>
        <v>4226.3425806451414</v>
      </c>
      <c r="AG16" s="545">
        <f t="shared" si="275"/>
        <v>5348.2299999999814</v>
      </c>
      <c r="AH16" s="545">
        <f t="shared" si="275"/>
        <v>1121.8874193548393</v>
      </c>
      <c r="AI16" s="734">
        <f>AVERAGE(AI9:AI15)</f>
        <v>1.2654511313144865</v>
      </c>
      <c r="AJ16" s="545">
        <f t="shared" si="275"/>
        <v>4712.9283870967693</v>
      </c>
      <c r="AK16" s="545">
        <f t="shared" si="275"/>
        <v>4324.2900000000373</v>
      </c>
      <c r="AL16" s="545">
        <f t="shared" si="275"/>
        <v>-388.638387096732</v>
      </c>
      <c r="AM16" s="734">
        <f>AVERAGE(AM9:AM15)</f>
        <v>0.91753781191312789</v>
      </c>
      <c r="AN16" s="545">
        <f t="shared" si="275"/>
        <v>32000</v>
      </c>
      <c r="AO16" s="545">
        <f t="shared" si="275"/>
        <v>34993.929999999702</v>
      </c>
      <c r="AP16" s="545">
        <f t="shared" si="275"/>
        <v>2993.929999999702</v>
      </c>
      <c r="AQ16" s="734" t="e">
        <f>AVERAGE(AQ9:AQ15)</f>
        <v>#DIV/0!</v>
      </c>
      <c r="AR16" s="545">
        <f t="shared" si="275"/>
        <v>35000</v>
      </c>
      <c r="AS16" s="545">
        <f t="shared" ca="1" si="275"/>
        <v>29690.469999999739</v>
      </c>
      <c r="AT16" s="545">
        <f t="shared" ca="1" si="275"/>
        <v>-5309.5300000002608</v>
      </c>
      <c r="AU16" s="734">
        <f ca="1">AVERAGE(AU9:AU15)</f>
        <v>0.84829914285713548</v>
      </c>
      <c r="AV16" s="545">
        <f t="shared" si="275"/>
        <v>13800</v>
      </c>
      <c r="AW16" s="545">
        <f t="shared" si="275"/>
        <v>14210.219999999972</v>
      </c>
      <c r="AX16" s="545">
        <f t="shared" si="275"/>
        <v>410.21999999997206</v>
      </c>
      <c r="AY16" s="734">
        <f>AVERAGE(AY9:AY15)</f>
        <v>0.87865647619048226</v>
      </c>
      <c r="AZ16" s="545">
        <f t="shared" si="275"/>
        <v>3500</v>
      </c>
      <c r="BA16" s="545">
        <f t="shared" si="275"/>
        <v>8255.5300000000134</v>
      </c>
      <c r="BB16" s="545">
        <f t="shared" si="275"/>
        <v>4755.5300000000134</v>
      </c>
      <c r="BC16" s="734">
        <f>AVERAGE(BC9:BC15)</f>
        <v>2.3587228571428609</v>
      </c>
      <c r="BD16" s="545">
        <f t="shared" si="275"/>
        <v>72100</v>
      </c>
      <c r="BE16" s="545">
        <f t="shared" si="275"/>
        <v>75889.080000000075</v>
      </c>
      <c r="BF16" s="545">
        <f t="shared" si="275"/>
        <v>3789.0800000000745</v>
      </c>
      <c r="BG16" s="734">
        <f>AVERAGE(BG9:BG15)</f>
        <v>1.052553120665743</v>
      </c>
      <c r="BH16" s="545">
        <f t="shared" si="275"/>
        <v>56000.285483870961</v>
      </c>
      <c r="BI16" s="545">
        <f t="shared" si="275"/>
        <v>60014.490000000224</v>
      </c>
      <c r="BJ16" s="545">
        <f t="shared" si="275"/>
        <v>4014.2045161292663</v>
      </c>
      <c r="BK16" s="734">
        <f>AVERAGE(BK9:BK15)</f>
        <v>1.0678945758021821</v>
      </c>
      <c r="BL16" s="545">
        <f t="shared" si="275"/>
        <v>6000</v>
      </c>
      <c r="BM16" s="545">
        <f t="shared" si="275"/>
        <v>6804.2560000000522</v>
      </c>
      <c r="BN16" s="545">
        <f t="shared" si="275"/>
        <v>804.25600000005215</v>
      </c>
      <c r="BO16" s="734" t="e">
        <f>AVERAGE(BO9:BO15)</f>
        <v>#DIV/0!</v>
      </c>
      <c r="BP16" s="545">
        <f t="shared" si="275"/>
        <v>35500</v>
      </c>
      <c r="BQ16" s="545">
        <f t="shared" ref="BQ16:EB16" ca="1" si="276">SUM(BQ9:BQ15)</f>
        <v>37121.49</v>
      </c>
      <c r="BR16" s="545">
        <f t="shared" ca="1" si="276"/>
        <v>1621.4900000000011</v>
      </c>
      <c r="BS16" s="734">
        <f ca="1">AVERAGE(BS9:BS15)</f>
        <v>1.121541974025974</v>
      </c>
      <c r="BT16" s="545">
        <f t="shared" si="276"/>
        <v>0</v>
      </c>
      <c r="BU16" s="545">
        <f t="shared" si="276"/>
        <v>577.85000000055879</v>
      </c>
      <c r="BV16" s="545">
        <f t="shared" si="276"/>
        <v>577.85000000055879</v>
      </c>
      <c r="BW16" s="734" t="e">
        <f>AVERAGE(BW9:BW15)</f>
        <v>#DIV/0!</v>
      </c>
      <c r="BX16" s="545">
        <f t="shared" si="276"/>
        <v>626.16129032258073</v>
      </c>
      <c r="BY16" s="545">
        <f t="shared" si="276"/>
        <v>558.60899999999674</v>
      </c>
      <c r="BZ16" s="545">
        <f t="shared" si="276"/>
        <v>-67.552290322583914</v>
      </c>
      <c r="CA16" s="734">
        <f>AVERAGE(CA9:CA15)</f>
        <v>0.89211678944927619</v>
      </c>
      <c r="CB16" s="545">
        <f t="shared" si="276"/>
        <v>22000</v>
      </c>
      <c r="CC16" s="545">
        <f t="shared" si="276"/>
        <v>20794.299999999814</v>
      </c>
      <c r="CD16" s="545">
        <f t="shared" si="276"/>
        <v>-1205.7000000001863</v>
      </c>
      <c r="CE16" s="734">
        <f>AVERAGE(CE9:CE15)</f>
        <v>0.85665510204080875</v>
      </c>
      <c r="CF16" s="545">
        <f t="shared" si="276"/>
        <v>9100</v>
      </c>
      <c r="CG16" s="545">
        <f t="shared" si="276"/>
        <v>9012.2800000000279</v>
      </c>
      <c r="CH16" s="545">
        <f t="shared" si="276"/>
        <v>-87.71999999997206</v>
      </c>
      <c r="CI16" s="734">
        <f>AVERAGE(CI9:CI15)</f>
        <v>0.99036043956044251</v>
      </c>
      <c r="CJ16" s="545">
        <f t="shared" si="276"/>
        <v>15000</v>
      </c>
      <c r="CK16" s="545">
        <f t="shared" si="276"/>
        <v>32262</v>
      </c>
      <c r="CL16" s="545">
        <f t="shared" si="276"/>
        <v>17262</v>
      </c>
      <c r="CM16" s="734" t="e">
        <f>AVERAGE(CM9:CM15)</f>
        <v>#DIV/0!</v>
      </c>
      <c r="CN16" s="545">
        <f t="shared" si="276"/>
        <v>45500</v>
      </c>
      <c r="CO16" s="545">
        <f t="shared" si="276"/>
        <v>38497.399999999907</v>
      </c>
      <c r="CP16" s="545">
        <f t="shared" si="276"/>
        <v>-7002.6000000000931</v>
      </c>
      <c r="CQ16" s="734">
        <f>AVERAGE(CQ9:CQ15)</f>
        <v>0.84609670329670128</v>
      </c>
      <c r="CR16" s="545">
        <f t="shared" si="276"/>
        <v>105000</v>
      </c>
      <c r="CS16" s="545">
        <f t="shared" si="276"/>
        <v>12668.899999999907</v>
      </c>
      <c r="CT16" s="545">
        <f t="shared" si="276"/>
        <v>-92331.100000000093</v>
      </c>
      <c r="CU16" s="734">
        <f>AVERAGE(CU9:CU15)</f>
        <v>0.12065619047618958</v>
      </c>
      <c r="CV16" s="545">
        <f t="shared" si="276"/>
        <v>102659.55454838708</v>
      </c>
      <c r="CW16" s="545">
        <f t="shared" si="276"/>
        <v>106462.38399999589</v>
      </c>
      <c r="CX16" s="545">
        <f t="shared" si="276"/>
        <v>3802.8294516088026</v>
      </c>
      <c r="CY16" s="734">
        <f>AVERAGE(CY9:CY15)</f>
        <v>1.0460563942107688</v>
      </c>
      <c r="CZ16" s="545">
        <f t="shared" si="276"/>
        <v>14000</v>
      </c>
      <c r="DA16" s="545">
        <f t="shared" si="276"/>
        <v>10579.290000000037</v>
      </c>
      <c r="DB16" s="545">
        <f t="shared" si="276"/>
        <v>-3420.7099999999627</v>
      </c>
      <c r="DC16" s="734">
        <f>AVERAGE(DC9:DC15)</f>
        <v>0.7556635714285741</v>
      </c>
      <c r="DD16" s="545">
        <f t="shared" si="276"/>
        <v>4800</v>
      </c>
      <c r="DE16" s="545">
        <f t="shared" si="276"/>
        <v>3022.7199999999721</v>
      </c>
      <c r="DF16" s="545">
        <f t="shared" si="276"/>
        <v>-1777.2800000000279</v>
      </c>
      <c r="DG16" s="734" t="e">
        <f>AVERAGE(DG9:DG15)</f>
        <v>#DIV/0!</v>
      </c>
      <c r="DH16" s="545">
        <f t="shared" si="276"/>
        <v>46199.851935483872</v>
      </c>
      <c r="DI16" s="545">
        <f t="shared" si="276"/>
        <v>49123.209999999031</v>
      </c>
      <c r="DJ16" s="545">
        <f t="shared" si="276"/>
        <v>2923.3580645151569</v>
      </c>
      <c r="DK16" s="734">
        <f>AVERAGE(DK9:DK15)</f>
        <v>1.0083874958016126</v>
      </c>
      <c r="DL16" s="545">
        <f t="shared" si="276"/>
        <v>12500</v>
      </c>
      <c r="DM16" s="545">
        <f t="shared" si="276"/>
        <v>8872.5400000000373</v>
      </c>
      <c r="DN16" s="545">
        <f t="shared" si="276"/>
        <v>-3627.4599999999627</v>
      </c>
      <c r="DO16" s="734" t="e">
        <f>AVERAGE(DO9:DO15)</f>
        <v>#DIV/0!</v>
      </c>
      <c r="DP16" s="545">
        <f t="shared" si="276"/>
        <v>14000</v>
      </c>
      <c r="DQ16" s="545">
        <f t="shared" si="276"/>
        <v>13596.719999999972</v>
      </c>
      <c r="DR16" s="545">
        <f t="shared" si="276"/>
        <v>-403.28000000002794</v>
      </c>
      <c r="DS16" s="734">
        <f>AVERAGE(DS9:DS15)</f>
        <v>0.97119428571428379</v>
      </c>
      <c r="DT16" s="545">
        <f t="shared" si="276"/>
        <v>6000</v>
      </c>
      <c r="DU16" s="545">
        <f t="shared" si="276"/>
        <v>2273.0100000000093</v>
      </c>
      <c r="DV16" s="545">
        <f t="shared" si="276"/>
        <v>-3726.9899999999907</v>
      </c>
      <c r="DW16" s="734" t="e">
        <f>AVERAGE(DW9:DW15)</f>
        <v>#DIV/0!</v>
      </c>
      <c r="DX16" s="545">
        <f t="shared" si="276"/>
        <v>77000</v>
      </c>
      <c r="DY16" s="545">
        <f t="shared" si="276"/>
        <v>66834.709999999963</v>
      </c>
      <c r="DZ16" s="545">
        <f t="shared" si="276"/>
        <v>-10165.290000000037</v>
      </c>
      <c r="EA16" s="734">
        <f>AVERAGE(EA9:EA15)</f>
        <v>0.86798324675324623</v>
      </c>
      <c r="EB16" s="545">
        <f t="shared" si="276"/>
        <v>14000</v>
      </c>
      <c r="EC16" s="545">
        <f t="shared" ref="EC16:GN16" si="277">SUM(EC9:EC15)</f>
        <v>16064.14000000013</v>
      </c>
      <c r="ED16" s="545">
        <f t="shared" si="277"/>
        <v>2064.1400000001304</v>
      </c>
      <c r="EE16" s="734">
        <f>AVERAGE(EE9:EE15)</f>
        <v>1.1474385714285806</v>
      </c>
      <c r="EF16" s="545">
        <f t="shared" si="277"/>
        <v>31000</v>
      </c>
      <c r="EG16" s="545">
        <f t="shared" si="277"/>
        <v>32604.280000000261</v>
      </c>
      <c r="EH16" s="545">
        <f t="shared" si="277"/>
        <v>1604.2800000002608</v>
      </c>
      <c r="EI16" s="734">
        <f>AVERAGE(EI9:EI15)</f>
        <v>1.1402012987013046</v>
      </c>
      <c r="EJ16" s="545">
        <f t="shared" si="277"/>
        <v>35000</v>
      </c>
      <c r="EK16" s="545">
        <f t="shared" si="277"/>
        <v>28401.810000000056</v>
      </c>
      <c r="EL16" s="545">
        <f t="shared" si="277"/>
        <v>-6598.1899999999441</v>
      </c>
      <c r="EM16" s="734" t="e">
        <f>AVERAGE(EM9:EM15)</f>
        <v>#DIV/0!</v>
      </c>
      <c r="EN16" s="545">
        <f t="shared" si="277"/>
        <v>35000</v>
      </c>
      <c r="EO16" s="545">
        <f t="shared" si="277"/>
        <v>47155.529999999795</v>
      </c>
      <c r="EP16" s="545">
        <f t="shared" si="277"/>
        <v>12155.529999999795</v>
      </c>
      <c r="EQ16" s="734">
        <f>AVERAGE(EQ9:EQ15)</f>
        <v>1.3473008571428513</v>
      </c>
      <c r="ER16" s="545">
        <f t="shared" si="277"/>
        <v>133000</v>
      </c>
      <c r="ES16" s="545">
        <f t="shared" si="277"/>
        <v>126608.47000000067</v>
      </c>
      <c r="ET16" s="545">
        <f t="shared" si="277"/>
        <v>-6391.5299999993294</v>
      </c>
      <c r="EU16" s="734">
        <f>AVERAGE(EU9:EU15)</f>
        <v>0.95194338345865159</v>
      </c>
      <c r="EV16" s="545">
        <f t="shared" si="277"/>
        <v>56000</v>
      </c>
      <c r="EW16" s="545">
        <f t="shared" si="277"/>
        <v>50483.64000000013</v>
      </c>
      <c r="EX16" s="545">
        <f t="shared" si="277"/>
        <v>-5516.3599999998696</v>
      </c>
      <c r="EY16" s="734">
        <f>AVERAGE(EY9:EY15)</f>
        <v>0.90149357142857378</v>
      </c>
      <c r="EZ16" s="545">
        <f t="shared" si="277"/>
        <v>24500</v>
      </c>
      <c r="FA16" s="545">
        <f t="shared" si="277"/>
        <v>21128.5</v>
      </c>
      <c r="FB16" s="545">
        <f t="shared" si="277"/>
        <v>-3371.5</v>
      </c>
      <c r="FC16" s="734">
        <f>AVERAGE(FC9:FC15)</f>
        <v>0.8623877551020408</v>
      </c>
      <c r="FD16" s="545">
        <f t="shared" si="277"/>
        <v>3500</v>
      </c>
      <c r="FE16" s="545">
        <f t="shared" si="277"/>
        <v>0</v>
      </c>
      <c r="FF16" s="545">
        <f t="shared" si="277"/>
        <v>-3500</v>
      </c>
      <c r="FG16" s="734">
        <f>AVERAGE(FG9:FG15)</f>
        <v>0</v>
      </c>
      <c r="FH16" s="545">
        <f t="shared" si="277"/>
        <v>0</v>
      </c>
      <c r="FI16" s="545">
        <f t="shared" si="277"/>
        <v>0</v>
      </c>
      <c r="FJ16" s="545">
        <f t="shared" si="277"/>
        <v>0</v>
      </c>
      <c r="FK16" s="545" t="e">
        <f t="shared" si="277"/>
        <v>#DIV/0!</v>
      </c>
      <c r="FL16" s="545">
        <f t="shared" si="277"/>
        <v>4900</v>
      </c>
      <c r="FM16" s="545">
        <f t="shared" si="277"/>
        <v>3564.9100000000326</v>
      </c>
      <c r="FN16" s="545">
        <f t="shared" si="277"/>
        <v>-1335.0899999999674</v>
      </c>
      <c r="FO16" s="734">
        <f>AVERAGE(FO9:FO15)</f>
        <v>0.72753265306123105</v>
      </c>
      <c r="FP16" s="545">
        <f t="shared" si="277"/>
        <v>45500</v>
      </c>
      <c r="FQ16" s="545">
        <f t="shared" si="277"/>
        <v>36637.859999999986</v>
      </c>
      <c r="FR16" s="545">
        <f t="shared" si="277"/>
        <v>-8862.140000000014</v>
      </c>
      <c r="FS16" s="734">
        <f>AVERAGE(FS9:FS15)</f>
        <v>0.80522769230769187</v>
      </c>
      <c r="FT16" s="545">
        <f t="shared" si="277"/>
        <v>24500</v>
      </c>
      <c r="FU16" s="545">
        <f t="shared" si="277"/>
        <v>27008.10999999987</v>
      </c>
      <c r="FV16" s="545">
        <f t="shared" si="277"/>
        <v>2508.1099999998696</v>
      </c>
      <c r="FW16" s="734">
        <f>AVERAGE(FW9:FW15)</f>
        <v>1.1023718367346886</v>
      </c>
      <c r="FX16" s="545">
        <f t="shared" si="277"/>
        <v>14000</v>
      </c>
      <c r="FY16" s="545">
        <f t="shared" si="277"/>
        <v>11428.969999999972</v>
      </c>
      <c r="FZ16" s="545">
        <f t="shared" si="277"/>
        <v>-2571.0300000000279</v>
      </c>
      <c r="GA16" s="734">
        <f>AVERAGE(GA9:GA15)</f>
        <v>0.81635499999999794</v>
      </c>
      <c r="GB16" s="545">
        <f t="shared" si="277"/>
        <v>2587.274967741916</v>
      </c>
      <c r="GC16" s="545">
        <f t="shared" si="277"/>
        <v>2228.8000000000466</v>
      </c>
      <c r="GD16" s="545">
        <f t="shared" si="277"/>
        <v>-358.47496774186908</v>
      </c>
      <c r="GE16" s="734">
        <f>AVERAGE(GE9:GE15)</f>
        <v>0.86144689984198564</v>
      </c>
      <c r="GF16" s="545">
        <f t="shared" si="277"/>
        <v>94500</v>
      </c>
      <c r="GG16" s="545">
        <f t="shared" si="277"/>
        <v>77130.079999999987</v>
      </c>
      <c r="GH16" s="545">
        <f t="shared" si="277"/>
        <v>-17369.920000000002</v>
      </c>
      <c r="GI16" s="734">
        <f>AVERAGE(GI9:GI15)</f>
        <v>0.81619132275132267</v>
      </c>
      <c r="GJ16" s="545">
        <f t="shared" si="277"/>
        <v>5609.5016129031756</v>
      </c>
      <c r="GK16" s="545">
        <f t="shared" si="277"/>
        <v>4033.8799999998882</v>
      </c>
      <c r="GL16" s="545">
        <f t="shared" si="277"/>
        <v>-1575.6216129032869</v>
      </c>
      <c r="GM16" s="734" t="e">
        <f>AVERAGE(GM9:GM15)</f>
        <v>#DIV/0!</v>
      </c>
      <c r="GN16" s="545">
        <f t="shared" si="277"/>
        <v>17497.918064516187</v>
      </c>
      <c r="GO16" s="545">
        <f t="shared" ref="GO16:HB16" si="278">SUM(GO9:GO15)</f>
        <v>19583.5</v>
      </c>
      <c r="GP16" s="545">
        <f t="shared" si="278"/>
        <v>2085.5819354838118</v>
      </c>
      <c r="GQ16" s="734">
        <f>AVERAGE(GQ9:GQ15)</f>
        <v>1.119190290398784</v>
      </c>
      <c r="GR16" s="545">
        <f t="shared" si="278"/>
        <v>25109.677419354841</v>
      </c>
      <c r="GS16" s="545">
        <f t="shared" si="278"/>
        <v>32192.52</v>
      </c>
      <c r="GT16" s="545">
        <f t="shared" si="278"/>
        <v>7082.8425806451642</v>
      </c>
      <c r="GU16" s="734">
        <f>AVERAGE(GU9:GU15)</f>
        <v>1.2820762076053445</v>
      </c>
      <c r="GV16" s="545">
        <f t="shared" si="278"/>
        <v>17497.918064516187</v>
      </c>
      <c r="GW16" s="545">
        <f t="shared" si="278"/>
        <v>8750.7099999999627</v>
      </c>
      <c r="GX16" s="545">
        <f t="shared" si="278"/>
        <v>-8747.2080645162241</v>
      </c>
      <c r="GY16" s="734">
        <f>AVERAGE(GY9:GY15)</f>
        <v>0.50010006720430467</v>
      </c>
      <c r="GZ16" s="545">
        <f t="shared" si="278"/>
        <v>0</v>
      </c>
      <c r="HA16" s="545">
        <f t="shared" si="278"/>
        <v>0</v>
      </c>
      <c r="HB16" s="545">
        <f t="shared" si="278"/>
        <v>0</v>
      </c>
      <c r="HC16" s="734" t="e">
        <f>AVERAGE(HC9:HC15)</f>
        <v>#DIV/0!</v>
      </c>
    </row>
    <row r="17" spans="1:211" ht="15" customHeight="1">
      <c r="A17" s="845"/>
      <c r="B17" s="466"/>
      <c r="C17" s="466"/>
      <c r="D17" s="725"/>
      <c r="E17" s="725"/>
      <c r="F17" s="725"/>
      <c r="G17" s="726"/>
      <c r="H17" s="725"/>
      <c r="I17" s="725"/>
      <c r="J17" s="725"/>
      <c r="K17" s="726"/>
      <c r="L17" s="725"/>
      <c r="M17" s="725"/>
      <c r="N17" s="725"/>
      <c r="O17" s="726"/>
      <c r="P17" s="725"/>
      <c r="Q17" s="725"/>
      <c r="R17" s="725"/>
      <c r="S17" s="726"/>
      <c r="T17" s="725"/>
      <c r="U17" s="725"/>
      <c r="V17" s="725"/>
      <c r="W17" s="726"/>
      <c r="X17" s="725"/>
      <c r="Y17" s="725"/>
      <c r="Z17" s="725"/>
      <c r="AA17" s="726"/>
      <c r="AB17" s="725"/>
      <c r="AC17" s="725"/>
      <c r="AD17" s="725"/>
      <c r="AE17" s="726"/>
      <c r="AF17" s="725"/>
      <c r="AG17" s="725"/>
      <c r="AH17" s="725"/>
      <c r="AI17" s="726"/>
      <c r="AJ17" s="725"/>
      <c r="AK17" s="725"/>
      <c r="AL17" s="725"/>
      <c r="AM17" s="726"/>
      <c r="AN17" s="725"/>
      <c r="AO17" s="725"/>
      <c r="AP17" s="725"/>
      <c r="AQ17" s="726"/>
      <c r="AR17" s="725"/>
      <c r="AS17" s="725"/>
      <c r="AT17" s="725"/>
      <c r="AU17" s="726"/>
      <c r="AV17" s="725"/>
      <c r="AW17" s="725"/>
      <c r="AX17" s="725"/>
      <c r="AY17" s="726"/>
      <c r="AZ17" s="725"/>
      <c r="BA17" s="725"/>
      <c r="BB17" s="725"/>
      <c r="BC17" s="726"/>
      <c r="BD17" s="725"/>
      <c r="BE17" s="725"/>
      <c r="BF17" s="725"/>
      <c r="BG17" s="726"/>
      <c r="BH17" s="725"/>
      <c r="BI17" s="725"/>
      <c r="BJ17" s="725"/>
      <c r="BK17" s="726"/>
      <c r="BL17" s="725"/>
      <c r="BM17" s="725"/>
      <c r="BN17" s="725"/>
      <c r="BO17" s="726"/>
      <c r="BP17" s="725"/>
      <c r="BQ17" s="725"/>
      <c r="BR17" s="725"/>
      <c r="BS17" s="726"/>
      <c r="BT17" s="725"/>
      <c r="BU17" s="725"/>
      <c r="BV17" s="725"/>
      <c r="BW17" s="726"/>
      <c r="BX17" s="725"/>
      <c r="BY17" s="725"/>
      <c r="BZ17" s="725"/>
      <c r="CA17" s="726"/>
      <c r="CB17" s="725"/>
      <c r="CC17" s="725"/>
      <c r="CD17" s="725"/>
      <c r="CE17" s="726"/>
      <c r="CF17" s="725"/>
      <c r="CG17" s="725"/>
      <c r="CH17" s="725"/>
      <c r="CI17" s="726"/>
      <c r="CJ17" s="725"/>
      <c r="CK17" s="725"/>
      <c r="CL17" s="725"/>
      <c r="CM17" s="726"/>
      <c r="CN17" s="725"/>
      <c r="CO17" s="725"/>
      <c r="CP17" s="725"/>
      <c r="CQ17" s="726"/>
      <c r="CR17" s="725"/>
      <c r="CS17" s="725"/>
      <c r="CT17" s="725"/>
      <c r="CU17" s="726"/>
      <c r="CV17" s="725"/>
      <c r="CW17" s="725"/>
      <c r="CX17" s="725"/>
      <c r="CY17" s="726"/>
      <c r="CZ17" s="725"/>
      <c r="DA17" s="725"/>
      <c r="DB17" s="725"/>
      <c r="DC17" s="726"/>
      <c r="DD17" s="725"/>
      <c r="DE17" s="725"/>
      <c r="DF17" s="725"/>
      <c r="DG17" s="726"/>
      <c r="DH17" s="725"/>
      <c r="DI17" s="725"/>
      <c r="DJ17" s="725"/>
      <c r="DK17" s="726"/>
      <c r="DL17" s="725"/>
      <c r="DM17" s="725"/>
      <c r="DN17" s="725"/>
      <c r="DO17" s="726"/>
      <c r="DP17" s="725"/>
      <c r="DQ17" s="725"/>
      <c r="DR17" s="725"/>
      <c r="DS17" s="726"/>
      <c r="DT17" s="725"/>
      <c r="DU17" s="725"/>
      <c r="DV17" s="725"/>
      <c r="DW17" s="726"/>
      <c r="DX17" s="725"/>
      <c r="DY17" s="725"/>
      <c r="DZ17" s="725"/>
      <c r="EA17" s="726"/>
      <c r="EB17" s="725"/>
      <c r="EC17" s="725"/>
      <c r="ED17" s="725"/>
      <c r="EE17" s="726"/>
      <c r="EF17" s="725"/>
      <c r="EG17" s="725"/>
      <c r="EH17" s="725"/>
      <c r="EI17" s="726"/>
      <c r="EJ17" s="725"/>
      <c r="EK17" s="725"/>
      <c r="EL17" s="725"/>
      <c r="EM17" s="726"/>
      <c r="EN17" s="725"/>
      <c r="EO17" s="725"/>
      <c r="EP17" s="725"/>
      <c r="EQ17" s="726"/>
      <c r="ER17" s="725"/>
      <c r="ES17" s="725"/>
      <c r="ET17" s="725"/>
      <c r="EU17" s="726"/>
      <c r="EV17" s="725"/>
      <c r="EW17" s="725"/>
      <c r="EX17" s="725"/>
      <c r="EY17" s="726"/>
      <c r="EZ17" s="725"/>
      <c r="FA17" s="725"/>
      <c r="FB17" s="725"/>
      <c r="FC17" s="726"/>
      <c r="FD17" s="725"/>
      <c r="FE17" s="725"/>
      <c r="FF17" s="725"/>
      <c r="FG17" s="726"/>
      <c r="FH17" s="725"/>
      <c r="FI17" s="725"/>
      <c r="FJ17" s="725"/>
      <c r="FK17" s="726"/>
      <c r="FL17" s="725"/>
      <c r="FM17" s="725"/>
      <c r="FN17" s="725"/>
      <c r="FO17" s="726"/>
      <c r="FP17" s="725"/>
      <c r="FQ17" s="725"/>
      <c r="FR17" s="725"/>
      <c r="FS17" s="726"/>
      <c r="FT17" s="725"/>
      <c r="FU17" s="725"/>
      <c r="FV17" s="725"/>
      <c r="FW17" s="726"/>
      <c r="FX17" s="725"/>
      <c r="FY17" s="725"/>
      <c r="FZ17" s="725"/>
      <c r="GA17" s="726"/>
      <c r="GB17" s="725"/>
      <c r="GC17" s="725"/>
      <c r="GD17" s="725"/>
      <c r="GE17" s="726"/>
      <c r="GF17" s="725"/>
      <c r="GG17" s="725"/>
      <c r="GH17" s="725"/>
      <c r="GI17" s="726"/>
      <c r="GJ17" s="725"/>
      <c r="GK17" s="725"/>
      <c r="GL17" s="725"/>
      <c r="GM17" s="726"/>
      <c r="GN17" s="725"/>
      <c r="GO17" s="725"/>
      <c r="GP17" s="725"/>
      <c r="GQ17" s="726"/>
      <c r="GR17" s="725"/>
      <c r="GS17" s="725"/>
      <c r="GT17" s="725"/>
      <c r="GU17" s="726"/>
      <c r="GV17" s="725"/>
      <c r="GW17" s="725"/>
      <c r="GX17" s="725"/>
      <c r="GY17" s="726"/>
      <c r="GZ17" s="725"/>
      <c r="HA17" s="725"/>
      <c r="HB17" s="725"/>
      <c r="HC17" s="726"/>
    </row>
    <row r="18" spans="1:211" s="404" customFormat="1" ht="15" customHeight="1">
      <c r="A18" s="845"/>
      <c r="B18" s="466">
        <f>B15+1</f>
        <v>46244</v>
      </c>
      <c r="C18" s="466" t="str">
        <f t="shared" ref="C18:C27" si="279">TEXT(B18,"ddd")</f>
        <v>Sen</v>
      </c>
      <c r="D18" s="385">
        <f t="shared" ref="D18:D20" si="280">SUMIF($H$4:$HB$4,$D$4,H18:HB18)</f>
        <v>191194.13329032253</v>
      </c>
      <c r="E18" s="385">
        <f t="shared" ref="E18:E20" ca="1" si="281">SUMIF($H$4:$HB$4,$E$4,H18:HB18)</f>
        <v>207484.00800000576</v>
      </c>
      <c r="F18" s="385">
        <f t="shared" ref="F18:F20" ca="1" si="282">E18-D18</f>
        <v>16289.874709683238</v>
      </c>
      <c r="G18" s="543">
        <f t="shared" ref="G18:G20" ca="1" si="283">E18/D18</f>
        <v>1.085200703752492</v>
      </c>
      <c r="H18" s="385">
        <f>INDEX('SO Agustus 2026 Rev.3'!$B$6:$BK$52,MATCH(B18,'SO Agustus 2026 Rev.3'!$B$6:$B$52,0),MATCH($H$3,'SO Agustus 2026 Rev.3'!$B$5:$XK$5,0))</f>
        <v>1199.5729032258068</v>
      </c>
      <c r="I18" s="385">
        <f>INDEX('Summary sales'!$A$6:$CB$50,MATCH($B18,'Summary sales'!$A$6:$A$50,0),MATCH($H$3,'Summary sales'!$A$7:$CB$7,0))</f>
        <v>914.83000000007451</v>
      </c>
      <c r="J18" s="385">
        <f t="shared" ref="J18:J20" si="284">I18-H18</f>
        <v>-284.74290322573233</v>
      </c>
      <c r="K18" s="543">
        <f t="shared" ref="K18:K24" si="285">I18/H18</f>
        <v>0.76262976392679283</v>
      </c>
      <c r="L18" s="385">
        <f>INDEX('SO Agustus 2026 Rev.3'!$B$6:$BK$52,MATCH(B18,'SO Agustus 2026 Rev.3'!$B$6:$B$52,0),MATCH($L$3,'SO Agustus 2026 Rev.3'!$B$5:$XK$5,0))</f>
        <v>1300</v>
      </c>
      <c r="M18" s="385">
        <f>INDEX('Summary sales'!$A$6:$CB$50,MATCH($B18,'Summary sales'!$A$6:$A$50,0),MATCH($L$3,'Summary sales'!$A$7:$CB$7,0))</f>
        <v>1005.140000000596</v>
      </c>
      <c r="N18" s="385">
        <f t="shared" ref="N18:N20" si="286">M18-L18</f>
        <v>-294.85999999940395</v>
      </c>
      <c r="O18" s="543">
        <f t="shared" ref="O18:O24" si="287">M18/L18</f>
        <v>0.77318461538507388</v>
      </c>
      <c r="P18" s="385">
        <f>INDEX('SO Agustus 2026 Rev.3'!$B$6:$BK$52,MATCH(B18,'SO Agustus 2026 Rev.3'!$B$6:$B$52,0),MATCH($P$3,'SO Agustus 2026 Rev.3'!$B$5:$XK$5,0))</f>
        <v>1200</v>
      </c>
      <c r="Q18" s="385">
        <f>INDEX('Summary sales'!$A$6:$CB$50,MATCH($B18,'Summary sales'!$A$6:$A$50,0),MATCH($P$3,'Summary sales'!$A$7:$CB$7,0))</f>
        <v>1237.7700000000186</v>
      </c>
      <c r="R18" s="385">
        <f t="shared" ref="R18:R20" si="288">Q18-P18</f>
        <v>37.770000000018626</v>
      </c>
      <c r="S18" s="543">
        <f t="shared" ref="S18:S24" si="289">Q18/P18</f>
        <v>1.0314750000000155</v>
      </c>
      <c r="T18" s="385">
        <f>INDEX('SO Agustus 2026 Rev.3'!$B$6:$BK$52,MATCH(B18,'SO Agustus 2026 Rev.3'!$B$6:$B$52,0),MATCH($T$3,'SO Agustus 2026 Rev.3'!$B$5:$XK$5,0))</f>
        <v>3300</v>
      </c>
      <c r="U18" s="385">
        <f>INDEX('Summary sales'!$A$6:$CB$50,MATCH($B18,'Summary sales'!$A$6:$A$50,0),MATCH($T$3,'Summary sales'!$A$7:$CB$7,0))</f>
        <v>2195.6000000000931</v>
      </c>
      <c r="V18" s="385">
        <f t="shared" ref="V18:V20" si="290">U18-T18</f>
        <v>-1104.3999999999069</v>
      </c>
      <c r="W18" s="543">
        <f t="shared" ref="W18:W24" si="291">U18/T18</f>
        <v>0.66533333333336153</v>
      </c>
      <c r="X18" s="385">
        <f>INDEX('SO Agustus 2026 Rev.3'!$B$6:$BK$52,MATCH(B18,'SO Agustus 2026 Rev.3'!$B$6:$B$52,0),MATCH($X$3,'SO Agustus 2026 Rev.3'!$B$5:$XK$5,0))</f>
        <v>800</v>
      </c>
      <c r="Y18" s="385">
        <f>INDEX('Summary sales'!$A$6:$CB$50,MATCH($B18,'Summary sales'!$A$6:$A$50,0),MATCH($X$3,'Summary sales'!$A$7:$CB$7,0))</f>
        <v>895.96999999997206</v>
      </c>
      <c r="Z18" s="385">
        <f t="shared" ref="Z18:Z20" si="292">Y18-X18</f>
        <v>95.96999999997206</v>
      </c>
      <c r="AA18" s="543">
        <f t="shared" ref="AA18:AA24" si="293">Y18/X18</f>
        <v>1.1199624999999651</v>
      </c>
      <c r="AB18" s="385">
        <f>INDEX('SO Agustus 2026 Rev.3'!$B$6:$BK$52,MATCH(B18,'SO Agustus 2026 Rev.3'!$B$6:$B$52,0),MATCH($AB$3,'SO Agustus 2026 Rev.3'!$B$5:$XK$5,0))</f>
        <v>150</v>
      </c>
      <c r="AC18" s="385">
        <f>INDEX('Summary sales'!$A$6:$CB$50,MATCH($B18,'Summary sales'!$A$6:$A$50,0),MATCH($AB$3,'Summary sales'!$A$7:$CB$7,0))</f>
        <v>27.970000000001164</v>
      </c>
      <c r="AD18" s="385">
        <f t="shared" ref="AD18:AD20" si="294">AC18-AB18</f>
        <v>-122.02999999999884</v>
      </c>
      <c r="AE18" s="543">
        <f t="shared" ref="AE18:AE24" si="295">AC18/AB18</f>
        <v>0.18646666666667444</v>
      </c>
      <c r="AF18" s="385">
        <f>INDEX('SO Agustus 2026 Rev.3'!$B$6:$BK$52,MATCH(B18,'SO Agustus 2026 Rev.3'!$B$6:$B$52,0),MATCH($AF$3,'SO Agustus 2026 Rev.3'!$B$5:$XK$5,0))</f>
        <v>603.76322580644887</v>
      </c>
      <c r="AG18" s="385">
        <f>INDEX('Summary sales'!$A$6:$CB$50,MATCH($B18,'Summary sales'!$A$6:$A$50,0),MATCH($AF$3,'Summary sales'!$A$7:$CB$7,0))</f>
        <v>928.03000000002794</v>
      </c>
      <c r="AH18" s="385">
        <f t="shared" ref="AH18:AH20" si="296">AG18-AF18</f>
        <v>324.26677419357907</v>
      </c>
      <c r="AI18" s="543">
        <f t="shared" ref="AI18:AI24" si="297">AG18/AF18</f>
        <v>1.5370760595106712</v>
      </c>
      <c r="AJ18" s="385">
        <f>INDEX('SO Agustus 2026 Rev.3'!$B$6:$BK$52,MATCH(B18,'SO Agustus 2026 Rev.3'!$B$6:$B$52,0),MATCH($AJ$3,'SO Agustus 2026 Rev.3'!$B$5:$XK$5,0))</f>
        <v>673.27548387096704</v>
      </c>
      <c r="AK18" s="385">
        <f>INDEX('Summary sales'!$A$6:$CB$50,MATCH($B18,'Summary sales'!$A$6:$A$50,0),MATCH($AJ$3,'Summary sales'!$A$7:$CB$7,0))</f>
        <v>704.38999999989755</v>
      </c>
      <c r="AL18" s="385">
        <f t="shared" ref="AL18:AL20" si="298">AK18-AJ18</f>
        <v>31.114516128930518</v>
      </c>
      <c r="AM18" s="543">
        <f t="shared" ref="AM18:AM24" si="299">AK18/AJ18</f>
        <v>1.046213647866753</v>
      </c>
      <c r="AN18" s="385">
        <f>INDEX('SO Agustus 2026 Rev.3'!$B$6:$BK$52,MATCH(B18,'SO Agustus 2026 Rev.3'!$B$6:$B$52,0),MATCH($AN$3,'SO Agustus 2026 Rev.3'!$B$5:$XK$5,0))</f>
        <v>5500</v>
      </c>
      <c r="AO18" s="385">
        <f>INDEX('Summary sales'!$A$6:$CB$50,MATCH($B18,'Summary sales'!$A$6:$A$50,0),MATCH($AN$3,'Summary sales'!$A$7:$CB$7,0))</f>
        <v>5237.4700000006706</v>
      </c>
      <c r="AP18" s="385">
        <f t="shared" ref="AP18:AP20" si="300">AO18-AN18</f>
        <v>-262.52999999932945</v>
      </c>
      <c r="AQ18" s="543">
        <f t="shared" ref="AQ18:AQ24" si="301">AO18/AN18</f>
        <v>0.95226727272739464</v>
      </c>
      <c r="AR18" s="385">
        <f>INDEX('SO Agustus 2026 Rev.3'!$B$6:$BK$52,MATCH(B18,'SO Agustus 2026 Rev.3'!$B$6:$B$52,0),MATCH($AR$3,'SO Agustus 2026 Rev.3'!$B$5:$XK$5,0))</f>
        <v>5000</v>
      </c>
      <c r="AS18" s="385">
        <f ca="1">INDEX('Summary sales'!$A$6:$CB$50,MATCH($B18,'Summary sales'!$A$6:$A$50,0),MATCH($AR$3,'Summary sales'!$A$7:$CB$7,0))</f>
        <v>5988.0100000007078</v>
      </c>
      <c r="AT18" s="385">
        <f t="shared" ref="AT18:AT20" ca="1" si="302">AS18-AR18</f>
        <v>988.01000000070781</v>
      </c>
      <c r="AU18" s="543">
        <f t="shared" ref="AU18:AU24" ca="1" si="303">AS18/AR18</f>
        <v>1.1976020000001415</v>
      </c>
      <c r="AV18" s="385">
        <f>INDEX('SO Agustus 2026 Rev.3'!$B$6:$BK$52,MATCH(B18,'SO Agustus 2026 Rev.3'!$B$6:$B$52,0),MATCH($AV$3,'SO Agustus 2026 Rev.3'!$B$5:$XK$5,0))</f>
        <v>2500</v>
      </c>
      <c r="AW18" s="385">
        <f>INDEX('Summary sales'!$A$6:$CB$50,MATCH($B18,'Summary sales'!$A$6:$A$50,0),MATCH($AV$3,'Summary sales'!$A$7:$CB$7,0))</f>
        <v>975.56999999983236</v>
      </c>
      <c r="AX18" s="385">
        <f t="shared" ref="AX18:AX20" si="304">AW18-AV18</f>
        <v>-1524.4300000001676</v>
      </c>
      <c r="AY18" s="543">
        <f t="shared" ref="AY18:AY24" si="305">AW18/AV18</f>
        <v>0.39022799999993296</v>
      </c>
      <c r="AZ18" s="385">
        <f>INDEX('SO Agustus 2026 Rev.3'!$B$6:$BK$52,MATCH(B18,'SO Agustus 2026 Rev.3'!$B$6:$B$52,0),MATCH($AZ$3,'SO Agustus 2026 Rev.3'!$B$5:$XK$5,0))</f>
        <v>500</v>
      </c>
      <c r="BA18" s="385">
        <f>INDEX('Summary sales'!$A$6:$CB$50,MATCH($B18,'Summary sales'!$A$6:$A$50,0),MATCH($AZ$3,'Summary sales'!$A$7:$CB$7,0))</f>
        <v>1000.2299999999959</v>
      </c>
      <c r="BB18" s="385">
        <f t="shared" ref="BB18:BB20" si="306">BA18-AZ18</f>
        <v>500.22999999999593</v>
      </c>
      <c r="BC18" s="543">
        <f t="shared" ref="BC18:BC24" si="307">BA18/AZ18</f>
        <v>2.0004599999999919</v>
      </c>
      <c r="BD18" s="385">
        <f>INDEX('SO Agustus 2026 Rev.3'!$B$6:$BK$52,MATCH(B18,'SO Agustus 2026 Rev.3'!$B$6:$B$52,0),MATCH($BD$3,'SO Agustus 2026 Rev.3'!$B$5:$XK$5,0))</f>
        <v>10300</v>
      </c>
      <c r="BE18" s="385">
        <f>INDEX('Summary sales'!$A$6:$CB$50,MATCH($B18,'Summary sales'!$A$6:$A$50,0),MATCH($BD$3,'Summary sales'!$A$7:$CB$7,0))</f>
        <v>10005.020000000019</v>
      </c>
      <c r="BF18" s="385">
        <f t="shared" ref="BF18:BF20" si="308">BE18-BD18</f>
        <v>-294.97999999998137</v>
      </c>
      <c r="BG18" s="543">
        <f t="shared" ref="BG18:BG24" si="309">BE18/BD18</f>
        <v>0.97136116504854553</v>
      </c>
      <c r="BH18" s="385">
        <f>INDEX('SO Agustus 2026 Rev.3'!$B$6:$BK$52,MATCH(B18,'SO Agustus 2026 Rev.3'!$B$6:$B$52,0),MATCH($BH$3,'SO Agustus 2026 Rev.3'!$B$5:$XK$5,0))</f>
        <v>9000.0570967741915</v>
      </c>
      <c r="BI18" s="385">
        <f>INDEX('Summary sales'!$A$6:$CB$50,MATCH($B18,'Summary sales'!$A$6:$A$50,0),MATCH($BH$3,'Summary sales'!$A$7:$CB$7,0))</f>
        <v>9564.1400000001304</v>
      </c>
      <c r="BJ18" s="385">
        <f t="shared" ref="BJ18:BJ20" si="310">BI18-BH18</f>
        <v>564.08290322593894</v>
      </c>
      <c r="BK18" s="543">
        <f t="shared" ref="BK18:BK24" si="311">BI18/BH18</f>
        <v>1.0626754805175755</v>
      </c>
      <c r="BL18" s="385">
        <f>INDEX('SO Agustus 2026 Rev.3'!$B$6:$BK$52,MATCH(B18,'SO Agustus 2026 Rev.3'!$B$6:$B$52,0),MATCH($BL$3,'SO Agustus 2026 Rev.3'!$B$5:$XK$5,0))</f>
        <v>1000</v>
      </c>
      <c r="BM18" s="385">
        <f>INDEX('Summary sales'!$A$6:$CB$50,MATCH($B18,'Summary sales'!$A$6:$A$50,0),MATCH($BL$3,'Summary sales'!$A$7:$CB$7,0))</f>
        <v>1412.4490000000224</v>
      </c>
      <c r="BN18" s="385">
        <f t="shared" ref="BN18:BN20" si="312">BM18-BL18</f>
        <v>412.44900000002235</v>
      </c>
      <c r="BO18" s="543">
        <f t="shared" ref="BO18:BO24" si="313">BM18/BL18</f>
        <v>1.4124490000000223</v>
      </c>
      <c r="BP18" s="385">
        <f>INDEX('SO Agustus 2026 Rev.3'!$B$6:$BK$52,MATCH(B18,'SO Agustus 2026 Rev.3'!$B$6:$B$52,0),MATCH($BP$3,'SO Agustus 2026 Rev.3'!$B$5:$XK$5,0))</f>
        <v>5500</v>
      </c>
      <c r="BQ18" s="385">
        <f ca="1">INDEX('Summary sales'!$A$6:$CB$50,MATCH($B18,'Summary sales'!$A$6:$A$50,0),MATCH($BP$3,'Summary sales'!$A$7:$CB$7,0))</f>
        <v>4995.8899999999994</v>
      </c>
      <c r="BR18" s="385">
        <f t="shared" ref="BR18:BR20" ca="1" si="314">BQ18-BP18</f>
        <v>-504.11000000000058</v>
      </c>
      <c r="BS18" s="543">
        <f t="shared" ref="BS18:BS24" ca="1" si="315">BQ18/BP18</f>
        <v>0.90834363636363624</v>
      </c>
      <c r="BT18" s="385">
        <f>INDEX('SO Agustus 2026 Rev.3'!$B$6:$BK$52,MATCH(B18,'SO Agustus 2026 Rev.3'!$B$6:$B$52,0),MATCH($BT$3,'SO Agustus 2026 Rev.3'!$B$5:$XK$5,0))</f>
        <v>1500</v>
      </c>
      <c r="BU18" s="385">
        <f>INDEX('Summary sales'!$A$6:$CB$50,MATCH($B18,'Summary sales'!$A$6:$A$50,0),MATCH($BT$3,'Summary sales'!$A$7:$CB$7,0))</f>
        <v>3247.4499999992549</v>
      </c>
      <c r="BV18" s="385">
        <f t="shared" ref="BV18:BV20" si="316">BU18-BT18</f>
        <v>1747.4499999992549</v>
      </c>
      <c r="BW18" s="543">
        <f t="shared" ref="BW18:BW24" si="317">BU18/BT18</f>
        <v>2.16496666666617</v>
      </c>
      <c r="BX18" s="385">
        <f>INDEX('SO Agustus 2026 Rev.3'!$B$6:$BK$52,MATCH(B18,'SO Agustus 2026 Rev.3'!$B$6:$B$52,0),MATCH($BX$3,'SO Agustus 2026 Rev.3'!$B$5:$XK$5,0))</f>
        <v>89.451612903225808</v>
      </c>
      <c r="BY18" s="385">
        <f>INDEX('Summary sales'!$A$6:$CB$50,MATCH($B18,'Summary sales'!$A$6:$A$50,0),MATCH($BX$3,'Summary sales'!$A$7:$CB$7,0))</f>
        <v>66.88399999999092</v>
      </c>
      <c r="BZ18" s="385">
        <f t="shared" ref="BZ18:BZ20" si="318">BY18-BX18</f>
        <v>-22.567612903234888</v>
      </c>
      <c r="CA18" s="543">
        <f t="shared" ref="CA18:CA24" si="319">BY18/BX18</f>
        <v>0.74771150378641127</v>
      </c>
      <c r="CB18" s="385">
        <f>INDEX('SO Agustus 2026 Rev.3'!$B$6:$BK$52,MATCH(B18,'SO Agustus 2026 Rev.3'!$B$6:$B$52,0),MATCH($CB$3,'SO Agustus 2026 Rev.3'!$B$5:$XK$5,0))</f>
        <v>3500</v>
      </c>
      <c r="CC18" s="385">
        <f>INDEX('Summary sales'!$A$6:$CB$50,MATCH($B18,'Summary sales'!$A$6:$A$50,0),MATCH($CB$3,'Summary sales'!$A$7:$CB$7,0))</f>
        <v>3350.9000000003725</v>
      </c>
      <c r="CD18" s="385">
        <f t="shared" ref="CD18:CD20" si="320">CC18-CB18</f>
        <v>-149.09999999962747</v>
      </c>
      <c r="CE18" s="543">
        <f t="shared" ref="CE18:CE24" si="321">CC18/CB18</f>
        <v>0.95740000000010639</v>
      </c>
      <c r="CF18" s="385">
        <f>INDEX('SO Agustus 2026 Rev.3'!$B$6:$BK$52,MATCH(B18,'SO Agustus 2026 Rev.3'!$B$6:$B$52,0),MATCH($CF$3,'SO Agustus 2026 Rev.3'!$B$5:$XK$5,0))</f>
        <v>1300</v>
      </c>
      <c r="CG18" s="385">
        <f>INDEX('Summary sales'!$A$6:$CB$50,MATCH($B18,'Summary sales'!$A$6:$A$50,0),MATCH($CF$3,'Summary sales'!$A$7:$CB$7,0))</f>
        <v>1841.7299999999814</v>
      </c>
      <c r="CH18" s="385">
        <f t="shared" ref="CH18:CH20" si="322">CG18-CF18</f>
        <v>541.72999999998137</v>
      </c>
      <c r="CI18" s="543">
        <f t="shared" ref="CI18:CI24" si="323">CG18/CF18</f>
        <v>1.4167153846153704</v>
      </c>
      <c r="CJ18" s="385">
        <f>INDEX('SO Agustus 2026 Rev.3'!$B$6:$BK$52,MATCH(B18,'SO Agustus 2026 Rev.3'!$B$6:$B$52,0),MATCH($CJ$3,'SO Agustus 2026 Rev.3'!$B$5:$XK$5,0))</f>
        <v>3000</v>
      </c>
      <c r="CK18" s="385">
        <f>INDEX('Summary sales'!$A$6:$CB$50,MATCH($B18,'Summary sales'!$A$6:$A$50,0),MATCH($CJ$3,'Summary sales'!$A$7:$CB$7,0))</f>
        <v>5272.3999999994412</v>
      </c>
      <c r="CL18" s="385">
        <f t="shared" ref="CL18:CL20" si="324">CK18-CJ18</f>
        <v>2272.3999999994412</v>
      </c>
      <c r="CM18" s="543">
        <f t="shared" ref="CM18:CM24" si="325">CK18/CJ18</f>
        <v>1.7574666666664804</v>
      </c>
      <c r="CN18" s="385">
        <f>INDEX('SO Agustus 2026 Rev.3'!$B$6:$BK$52,MATCH(B18,'SO Agustus 2026 Rev.3'!$B$6:$B$52,0),MATCH($CN$3,'SO Agustus 2026 Rev.3'!$B$5:$XK$5,0))</f>
        <v>6500</v>
      </c>
      <c r="CO18" s="385">
        <f>INDEX('Summary sales'!$A$6:$CB$50,MATCH($B18,'Summary sales'!$A$6:$A$50,0),MATCH($CN$3,'Summary sales'!$A$7:$CB$7,0))</f>
        <v>5086.6000000000931</v>
      </c>
      <c r="CP18" s="385">
        <f t="shared" ref="CP18:CP20" si="326">CO18-CN18</f>
        <v>-1413.3999999999069</v>
      </c>
      <c r="CQ18" s="543">
        <f t="shared" ref="CQ18:CQ24" si="327">CO18/CN18</f>
        <v>0.78255384615386048</v>
      </c>
      <c r="CR18" s="385">
        <f>INDEX('SO Agustus 2026 Rev.3'!$B$6:$BK$52,MATCH(B18,'SO Agustus 2026 Rev.3'!$B$6:$B$52,0),MATCH($CR$3,'SO Agustus 2026 Rev.3'!$B$5:$XK$5,0))</f>
        <v>0</v>
      </c>
      <c r="CS18" s="385">
        <f>INDEX('Summary sales'!$A$6:$CB$50,MATCH($B18,'Summary sales'!$A$6:$A$50,0),MATCH($CR$3,'Summary sales'!$A$7:$CB$7,0))</f>
        <v>0</v>
      </c>
      <c r="CT18" s="385">
        <f t="shared" ref="CT18:CT20" si="328">CS18-CR18</f>
        <v>0</v>
      </c>
      <c r="CU18" s="543" t="e">
        <f t="shared" ref="CU18:CU24" si="329">CS18/CR18</f>
        <v>#DIV/0!</v>
      </c>
      <c r="CV18" s="385">
        <f>INDEX('SO Agustus 2026 Rev.3'!$B$6:$BK$52,MATCH(B18,'SO Agustus 2026 Rev.3'!$B$6:$B$52,0),MATCH($CV$3,'SO Agustus 2026 Rev.3'!$B$5:$XK$5,0))</f>
        <v>16000</v>
      </c>
      <c r="CW18" s="385">
        <f>INDEX('Summary sales'!$A$6:$CB$50,MATCH($B18,'Summary sales'!$A$6:$A$50,0),MATCH($CV$3,'Summary sales'!$A$7:$CB$7,0))</f>
        <v>17151.815000005066</v>
      </c>
      <c r="CX18" s="385">
        <f t="shared" ref="CX18:CX20" si="330">CW18-CV18</f>
        <v>1151.8150000050664</v>
      </c>
      <c r="CY18" s="543">
        <f t="shared" ref="CY18:CY24" si="331">CW18/CV18</f>
        <v>1.0719884375003166</v>
      </c>
      <c r="CZ18" s="385">
        <f>INDEX('SO Agustus 2026 Rev.3'!$B$6:$BK$52,MATCH(B18,'SO Agustus 2026 Rev.3'!$B$6:$B$52,0),MATCH($CZ$3,'SO Agustus 2026 Rev.3'!$B$5:$XK$5,0))</f>
        <v>2000</v>
      </c>
      <c r="DA18" s="385">
        <f>INDEX('Summary sales'!$A$6:$CB$50,MATCH($B18,'Summary sales'!$A$6:$A$50,0),MATCH($CZ$3,'Summary sales'!$A$7:$CB$7,0))</f>
        <v>2125.9699999997392</v>
      </c>
      <c r="DB18" s="385">
        <f t="shared" ref="DB18:DB20" si="332">DA18-CZ18</f>
        <v>125.96999999973923</v>
      </c>
      <c r="DC18" s="543">
        <f t="shared" ref="DC18:DC24" si="333">DA18/CZ18</f>
        <v>1.0629849999998695</v>
      </c>
      <c r="DD18" s="385">
        <f>INDEX('SO Agustus 2026 Rev.3'!$B$6:$BK$52,MATCH(B18,'SO Agustus 2026 Rev.3'!$B$6:$B$52,0),MATCH($DD$3,'SO Agustus 2026 Rev.3'!$B$5:$XK$5,0))</f>
        <v>800</v>
      </c>
      <c r="DE18" s="385">
        <f>INDEX('Summary sales'!$A$6:$CB$50,MATCH($B18,'Summary sales'!$A$6:$A$50,0),MATCH($DD$3,'Summary sales'!$A$7:$CB$7,0))</f>
        <v>31.619999999995343</v>
      </c>
      <c r="DF18" s="385">
        <f t="shared" ref="DF18:DF20" si="334">DE18-DD18</f>
        <v>-768.38000000000466</v>
      </c>
      <c r="DG18" s="543">
        <f t="shared" ref="DG18:DG24" si="335">DE18/DD18</f>
        <v>3.9524999999994176E-2</v>
      </c>
      <c r="DH18" s="385">
        <f>INDEX('SO Agustus 2026 Rev.3'!$B$6:$BK$52,MATCH(B18,'SO Agustus 2026 Rev.3'!$B$6:$B$52,0),MATCH($DH$3,'SO Agustus 2026 Rev.3'!$B$5:$XK$5,0))</f>
        <v>7200</v>
      </c>
      <c r="DI18" s="385">
        <f>INDEX('Summary sales'!$A$6:$CB$50,MATCH($B18,'Summary sales'!$A$6:$A$50,0),MATCH($DH$3,'Summary sales'!$A$7:$CB$7,0))</f>
        <v>9101.6500000003725</v>
      </c>
      <c r="DJ18" s="385">
        <f t="shared" ref="DJ18:DJ20" si="336">DI18-DH18</f>
        <v>1901.6500000003725</v>
      </c>
      <c r="DK18" s="543">
        <f t="shared" ref="DK18:DK24" si="337">DI18/DH18</f>
        <v>1.2641180555556073</v>
      </c>
      <c r="DL18" s="385">
        <f>INDEX('SO Agustus 2026 Rev.3'!$B$6:$BK$52,MATCH(B18,'SO Agustus 2026 Rev.3'!$B$6:$B$52,0),MATCH($DL$3,'SO Agustus 2026 Rev.3'!$B$5:$XK$5,0))</f>
        <v>2000</v>
      </c>
      <c r="DM18" s="385">
        <f>INDEX('Summary sales'!$A$6:$CB$50,MATCH($B18,'Summary sales'!$A$6:$A$50,0),MATCH($DL$3,'Summary sales'!$A$7:$CB$7,0))</f>
        <v>1764.2399999999907</v>
      </c>
      <c r="DN18" s="385">
        <f t="shared" ref="DN18:DN20" si="338">DM18-DL18</f>
        <v>-235.76000000000931</v>
      </c>
      <c r="DO18" s="543">
        <f t="shared" ref="DO18:DO24" si="339">DM18/DL18</f>
        <v>0.88211999999999535</v>
      </c>
      <c r="DP18" s="385">
        <f>INDEX('SO Agustus 2026 Rev.3'!$B$6:$BK$52,MATCH(B18,'SO Agustus 2026 Rev.3'!$B$6:$B$52,0),MATCH($DP$3,'SO Agustus 2026 Rev.3'!$B$5:$XK$5,0))</f>
        <v>2000</v>
      </c>
      <c r="DQ18" s="385">
        <f>INDEX('Summary sales'!$A$6:$CB$50,MATCH($B18,'Summary sales'!$A$6:$A$50,0),MATCH($DP$3,'Summary sales'!$A$7:$CB$7,0))</f>
        <v>1687.9799999999814</v>
      </c>
      <c r="DR18" s="385">
        <f t="shared" ref="DR18:DR20" si="340">DQ18-DP18</f>
        <v>-312.02000000001863</v>
      </c>
      <c r="DS18" s="543">
        <f t="shared" ref="DS18:DS24" si="341">DQ18/DP18</f>
        <v>0.84398999999999069</v>
      </c>
      <c r="DT18" s="385">
        <f>INDEX('SO Agustus 2026 Rev.3'!$B$6:$BK$52,MATCH(B18,'SO Agustus 2026 Rev.3'!$B$6:$B$52,0),MATCH($DT$3,'SO Agustus 2026 Rev.3'!$B$5:$XK$5,0))</f>
        <v>1000</v>
      </c>
      <c r="DU18" s="385">
        <f>INDEX('Summary sales'!$A$6:$CB$50,MATCH($B18,'Summary sales'!$A$6:$A$50,0),MATCH($DT$3,'Summary sales'!$A$7:$CB$7,0))</f>
        <v>479.92000000004191</v>
      </c>
      <c r="DV18" s="385">
        <f t="shared" ref="DV18:DV20" si="342">DU18-DT18</f>
        <v>-520.07999999995809</v>
      </c>
      <c r="DW18" s="543">
        <f t="shared" ref="DW18:DW24" si="343">DU18/DT18</f>
        <v>0.47992000000004192</v>
      </c>
      <c r="DX18" s="385">
        <f>INDEX('SO Agustus 2026 Rev.3'!$B$6:$BK$52,MATCH(B18,'SO Agustus 2026 Rev.3'!$B$6:$B$52,0),MATCH($DX$3,'SO Agustus 2026 Rev.3'!$B$5:$XK$5,0))</f>
        <v>11000</v>
      </c>
      <c r="DY18" s="385">
        <f>INDEX('Summary sales'!$A$6:$CB$50,MATCH($B18,'Summary sales'!$A$6:$A$50,0),MATCH($DX$3,'Summary sales'!$A$7:$CB$7,0))</f>
        <v>11959.290000000037</v>
      </c>
      <c r="DZ18" s="385">
        <f t="shared" ref="DZ18:DZ20" si="344">DY18-DX18</f>
        <v>959.29000000003725</v>
      </c>
      <c r="EA18" s="543">
        <f t="shared" ref="EA18:EA24" si="345">DY18/DX18</f>
        <v>1.0872081818181851</v>
      </c>
      <c r="EB18" s="385">
        <f>INDEX('SO Agustus 2026 Rev.3'!$B$6:$BK$52,MATCH(B18,'SO Agustus 2026 Rev.3'!$B$6:$B$52,0),MATCH($EB$3,'SO Agustus 2026 Rev.3'!$B$5:$XK$5,0))</f>
        <v>2000</v>
      </c>
      <c r="EC18" s="385">
        <f>INDEX('Summary sales'!$A$6:$CB$50,MATCH($B18,'Summary sales'!$A$6:$A$50,0),MATCH($EB$3,'Summary sales'!$A$7:$CB$7,0))</f>
        <v>2378</v>
      </c>
      <c r="ED18" s="385">
        <f t="shared" ref="ED18:ED20" si="346">EC18-EB18</f>
        <v>378</v>
      </c>
      <c r="EE18" s="543">
        <f t="shared" ref="EE18:EE24" si="347">EC18/EB18</f>
        <v>1.1890000000000001</v>
      </c>
      <c r="EF18" s="385">
        <f>INDEX('SO Agustus 2026 Rev.3'!$B$6:$BK$52,MATCH(B18,'SO Agustus 2026 Rev.3'!$B$6:$B$52,0),MATCH($EF$3,'SO Agustus 2026 Rev.3'!$B$5:$XK$5,0))</f>
        <v>4000</v>
      </c>
      <c r="EG18" s="385">
        <f>INDEX('Summary sales'!$A$6:$CB$50,MATCH($B18,'Summary sales'!$A$6:$A$50,0),MATCH($EF$3,'Summary sales'!$A$7:$CB$7,0))</f>
        <v>5916.3499999996275</v>
      </c>
      <c r="EH18" s="385">
        <f t="shared" ref="EH18:EH20" si="348">EG18-EF18</f>
        <v>1916.3499999996275</v>
      </c>
      <c r="EI18" s="543">
        <f t="shared" ref="EI18:EI24" si="349">EG18/EF18</f>
        <v>1.4790874999999069</v>
      </c>
      <c r="EJ18" s="385">
        <f>INDEX('SO Agustus 2026 Rev.3'!$B$6:$BK$52,MATCH(B18,'SO Agustus 2026 Rev.3'!$B$6:$B$52,0),MATCH($EJ$3,'SO Agustus 2026 Rev.3'!$B$5:$XK$5,0))</f>
        <v>7000</v>
      </c>
      <c r="EK18" s="385">
        <f>INDEX('Summary sales'!$A$6:$CB$50,MATCH(B18,'Summary sales'!$A$6:$A$50,0),MATCH($EJ$3,'Summary sales'!$A$7:$CB$7,0))</f>
        <v>9500.7600000000093</v>
      </c>
      <c r="EL18" s="385">
        <f t="shared" ref="EL18:EL20" si="350">EK18-EJ18</f>
        <v>2500.7600000000093</v>
      </c>
      <c r="EM18" s="543">
        <f t="shared" ref="EM18:EM24" si="351">EK18/EJ18</f>
        <v>1.3572514285714299</v>
      </c>
      <c r="EN18" s="385">
        <f>INDEX('SO Agustus 2026 Rev.3'!$B$6:$BK$52,MATCH(B18,'SO Agustus 2026 Rev.3'!$B$6:$B$52,0),MATCH($EN$3,'SO Agustus 2026 Rev.3'!$B$5:$XK$5,0))</f>
        <v>5000</v>
      </c>
      <c r="EO18" s="385">
        <f>INDEX('Summary sales'!$A$6:$CB$50,MATCH($B18,'Summary sales'!$A$6:$A$50,0),MATCH($EN$3,'Summary sales'!$A$7:$CB$7,0))</f>
        <v>6701.5099999997765</v>
      </c>
      <c r="EP18" s="385">
        <f t="shared" ref="EP18:EP20" si="352">EO18-EN18</f>
        <v>1701.5099999997765</v>
      </c>
      <c r="EQ18" s="543">
        <f t="shared" ref="EQ18:EQ24" si="353">EO18/EN18</f>
        <v>1.3403019999999553</v>
      </c>
      <c r="ER18" s="385">
        <f>INDEX('SO Agustus 2026 Rev.3'!$B$6:$BK$52,MATCH(B18,'SO Agustus 2026 Rev.3'!$B$6:$B$52,0),MATCH($ER$3,'SO Agustus 2026 Rev.3'!$B$5:$XK$5,0))</f>
        <v>19000</v>
      </c>
      <c r="ES18" s="385">
        <f>INDEX('Summary sales'!$A$6:$CB$50,MATCH($B18,'Summary sales'!$A$6:$A$50,0),MATCH($ER$3,'Summary sales'!$A$7:$CB$7,0))</f>
        <v>16453.740000000224</v>
      </c>
      <c r="ET18" s="385">
        <f t="shared" ref="ET18:ET20" si="354">ES18-ER18</f>
        <v>-2546.2599999997765</v>
      </c>
      <c r="EU18" s="543">
        <f t="shared" ref="EU18:EU24" si="355">ES18/ER18</f>
        <v>0.86598631578948548</v>
      </c>
      <c r="EV18" s="385">
        <f>INDEX('SO Agustus 2026 Rev.3'!$B$6:$BK$52,MATCH(B18,'SO Agustus 2026 Rev.3'!$B$6:$B$52,0),MATCH($EV$3,'SO Agustus 2026 Rev.3'!$B$5:$XK$5,0))</f>
        <v>8000</v>
      </c>
      <c r="EW18" s="385">
        <f>INDEX('Summary sales'!$A$6:$CB$50,MATCH(B18,'Summary sales'!$A$6:$A$50,0),MATCH($EV$3,'Summary sales'!$A$7:$CB$7,0))</f>
        <v>7484.0200000000186</v>
      </c>
      <c r="EX18" s="385">
        <f t="shared" ref="EX18:EX20" si="356">EW18-EV18</f>
        <v>-515.97999999998137</v>
      </c>
      <c r="EY18" s="543">
        <f t="shared" ref="EY18:EY24" si="357">EW18/EV18</f>
        <v>0.93550250000000235</v>
      </c>
      <c r="EZ18" s="385">
        <f>INDEX('SO Agustus 2026 Rev.3'!$B$6:$BK$52,MATCH(B18,'SO Agustus 2026 Rev.3'!$B$6:$B$52,0),MATCH($EZ$3,'SO Agustus 2026 Rev.3'!$B$5:$XK$5,0))</f>
        <v>3500</v>
      </c>
      <c r="FA18" s="385">
        <f>INDEX('Summary sales'!$A$6:$CB$50,MATCH(B18,'Summary sales'!$A$6:$A$50,0),MATCH($EZ$3,'Summary sales'!$A$7:$CB$7,0))</f>
        <v>2836.1999999992549</v>
      </c>
      <c r="FB18" s="385">
        <f t="shared" ref="FB18:FB20" si="358">FA18-EZ18</f>
        <v>-663.80000000074506</v>
      </c>
      <c r="FC18" s="543">
        <f t="shared" ref="FC18:FC24" si="359">FA18/EZ18</f>
        <v>0.81034285714264431</v>
      </c>
      <c r="FD18" s="385">
        <f>INDEX('SO Agustus 2026 Rev.3'!$B$6:$BK$52,MATCH(B18,'SO Agustus 2026 Rev.3'!$B$6:$B$52,0),MATCH($FD$3,'SO Agustus 2026 Rev.3'!$B$5:$XK$5,0))</f>
        <v>0</v>
      </c>
      <c r="FE18" s="385">
        <f>INDEX('Summary sales'!$A$6:$CB$50,MATCH(B18,'Summary sales'!$A$6:$A$50,0),MATCH($FD$3,'Summary sales'!$A$7:$CB$7,0))</f>
        <v>0</v>
      </c>
      <c r="FF18" s="385">
        <f t="shared" ref="FF18:FF20" si="360">FE18-FD18</f>
        <v>0</v>
      </c>
      <c r="FG18" s="543" t="e">
        <f t="shared" ref="FG18:FG24" si="361">FE18/FD18</f>
        <v>#DIV/0!</v>
      </c>
      <c r="FH18" s="385">
        <f>INDEX('SO Agustus 2026 Rev.3'!$B$6:$BK$52,MATCH(B18,'SO Agustus 2026 Rev.3'!$B$6:$B$52,0),MATCH($FH$3,'SO Agustus 2026 Rev.3'!$B$5:$XK$5,0))</f>
        <v>0</v>
      </c>
      <c r="FI18" s="385">
        <f>INDEX('Summary sales'!$A$6:$CB$50,MATCH(B18,'Summary sales'!$A$6:$A$50,0),MATCH($FH$3,'Summary sales'!$A$7:$CB$7,0))</f>
        <v>0</v>
      </c>
      <c r="FJ18" s="385">
        <f t="shared" ref="FJ18:FJ20" si="362">FI18-FH18</f>
        <v>0</v>
      </c>
      <c r="FK18" s="543" t="e">
        <f t="shared" ref="FK18:FK20" si="363">FI18/FH18</f>
        <v>#DIV/0!</v>
      </c>
      <c r="FL18" s="385">
        <f>INDEX('SO Agustus 2026 Rev.3'!$B$6:$BK$52,MATCH(B18,'SO Agustus 2026 Rev.3'!$B$6:$B$52,0),MATCH($FL$3,'SO Agustus 2026 Rev.3'!$B$5:$XK$5,0))</f>
        <v>700</v>
      </c>
      <c r="FM18" s="385">
        <f>INDEX('Summary sales'!$A$6:$CB$50,MATCH(B18,'Summary sales'!$A$6:$A$50,0),MATCH($FL$3,'Summary sales'!$A$7:$CB$7,0))</f>
        <v>896.77000000001863</v>
      </c>
      <c r="FN18" s="385">
        <f t="shared" ref="FN18:FN20" si="364">FM18-FL18</f>
        <v>196.77000000001863</v>
      </c>
      <c r="FO18" s="543">
        <f t="shared" ref="FO18:FO24" si="365">FM18/FL18</f>
        <v>1.2811000000000266</v>
      </c>
      <c r="FP18" s="385">
        <f>INDEX('SO Agustus 2026 Rev.3'!$B$6:$BK$52,MATCH(B18,'SO Agustus 2026 Rev.3'!$B$6:$B$52,0),MATCH($FP$3,'SO Agustus 2026 Rev.3'!$B$5:$XK$5,0))</f>
        <v>6500</v>
      </c>
      <c r="FQ18" s="385">
        <f>INDEX('Summary sales'!$A$6:$CB$50,MATCH(B18,'Summary sales'!$A$6:$A$50,0),MATCH($FP$3,'Summary sales'!$A$7:$CB$7,0))</f>
        <v>4538.5400000000373</v>
      </c>
      <c r="FR18" s="385">
        <f t="shared" ref="FR18:FR20" si="366">FQ18-FP18</f>
        <v>-1961.4599999999627</v>
      </c>
      <c r="FS18" s="543">
        <f t="shared" ref="FS18:FS24" si="367">FQ18/FP18</f>
        <v>0.69823692307692886</v>
      </c>
      <c r="FT18" s="385">
        <f>INDEX('SO Agustus 2026 Rev.3'!$B$6:$BK$52,MATCH(B18,'SO Agustus 2026 Rev.3'!$B$6:$B$52,0),MATCH($FT$3,'SO Agustus 2026 Rev.3'!$B$5:$XK$5,0))</f>
        <v>3500</v>
      </c>
      <c r="FU18" s="385">
        <f>INDEX('Summary sales'!$A$6:$CB$50,MATCH(B18,'Summary sales'!$A$6:$A$50,0),MATCH($FT$3,'Summary sales'!$A$7:$CB$7,0))</f>
        <v>3850.5600000000559</v>
      </c>
      <c r="FV18" s="385">
        <f t="shared" ref="FV18:FV20" si="368">FU18-FT18</f>
        <v>350.56000000005588</v>
      </c>
      <c r="FW18" s="543">
        <f t="shared" ref="FW18:FW24" si="369">FU18/FT18</f>
        <v>1.100160000000016</v>
      </c>
      <c r="FX18" s="385">
        <f>INDEX('SO Agustus 2026 Rev.3'!$B$6:$BK$52,MATCH(B18,'SO Agustus 2026 Rev.3'!$B$6:$B$52,0),MATCH($FX$3,'SO Agustus 2026 Rev.3'!$B$5:$XK$5,0))</f>
        <v>2000</v>
      </c>
      <c r="FY18" s="385">
        <f>INDEX('Summary sales'!$A$6:$CB$50,MATCH(B18,'Summary sales'!$A$6:$A$50,0),MATCH($FX$3,'Summary sales'!$A$7:$CB$7,0))</f>
        <v>5893</v>
      </c>
      <c r="FZ18" s="385">
        <f t="shared" ref="FZ18:FZ20" si="370">FY18-FX18</f>
        <v>3893</v>
      </c>
      <c r="GA18" s="543">
        <f t="shared" ref="GA18:GA24" si="371">FY18/FX18</f>
        <v>2.9464999999999999</v>
      </c>
      <c r="GB18" s="385">
        <f>INDEX('SO Agustus 2026 Rev.3'!$B$6:$BK$52,MATCH(B18,'SO Agustus 2026 Rev.3'!$B$6:$B$52,0),MATCH($GB$3,'SO Agustus 2026 Rev.3'!$B$5:$XK$5,0))</f>
        <v>369.61070967741654</v>
      </c>
      <c r="GC18" s="385">
        <f>INDEX('Summary sales'!$A$6:$CB$50,MATCH(B18,'Summary sales'!$A$6:$A$50,0),MATCH($GB$3,'Summary sales'!$A$7:$CB$7,0))</f>
        <v>1248.9100000000326</v>
      </c>
      <c r="GD18" s="385">
        <f t="shared" ref="GD18:GD20" si="372">GC18-GB18</f>
        <v>879.29929032261612</v>
      </c>
      <c r="GE18" s="543">
        <f t="shared" ref="GE18:GE24" si="373">GC18/GB18</f>
        <v>3.3789875869398864</v>
      </c>
      <c r="GF18" s="385">
        <f>INDEX('SO Agustus 2026 Rev.3'!$B$6:$BK$52,MATCH(B18,'SO Agustus 2026 Rev.3'!$B$6:$B$52,0),MATCH($GF$3,'SO Agustus 2026 Rev.3'!$B$5:$XK$5,0))</f>
        <v>13500</v>
      </c>
      <c r="GG18" s="385">
        <f>INDEX('Summary sales'!$A$6:$CB$50,MATCH(B18,'Summary sales'!$A$6:$A$50,0),MATCH($GF$3,'Summary sales'!$A$7:$CB$7,0))</f>
        <v>17610.080000000002</v>
      </c>
      <c r="GH18" s="385">
        <f t="shared" ref="GH18:GH20" si="374">GG18-GF18</f>
        <v>4110.0800000000017</v>
      </c>
      <c r="GI18" s="543">
        <f t="shared" ref="GI18:GI24" si="375">GG18/GF18</f>
        <v>1.3044503703703705</v>
      </c>
      <c r="GJ18" s="385">
        <f>INDEX('SO Agustus 2026 Rev.3'!$B$6:$BK$52,MATCH(B18,'SO Agustus 2026 Rev.3'!$B$6:$B$52,0),MATCH($GJ$3,'SO Agustus 2026 Rev.3'!$B$5:$XK$5,0))</f>
        <v>1121.900322580635</v>
      </c>
      <c r="GK18" s="385">
        <f>INDEX('Summary sales'!$A$6:$CB$50,MATCH($B18,'Summary sales'!$A$6:$A$50,0),MATCH($GJ$3,'Summary sales'!$A$7:$CB$7,0))</f>
        <v>506.39999999990687</v>
      </c>
      <c r="GL18" s="385">
        <f t="shared" ref="GL18:GL20" si="376">GK18-GJ18</f>
        <v>-615.50032258072815</v>
      </c>
      <c r="GM18" s="543">
        <f t="shared" ref="GM18:GM24" si="377">GK18/GJ18</f>
        <v>0.45137699830147798</v>
      </c>
      <c r="GN18" s="385">
        <f>INDEX('SO Agustus 2026 Rev.3'!$B$6:$BK$52,MATCH(B18,'SO Agustus 2026 Rev.3'!$B$6:$B$52,0),MATCH($GN$3,'SO Agustus 2026 Rev.3'!$B$5:$XK$5,0))</f>
        <v>2499.7025806451697</v>
      </c>
      <c r="GO18" s="385">
        <f>INDEX('Summary sales'!$A$6:$CB$50,MATCH(B18,'Summary sales'!$A$6:$A$50,0),MATCH($GN$3,'Summary sales'!$A$7:$CB$7,0))</f>
        <v>2858.820000000007</v>
      </c>
      <c r="GP18" s="385">
        <f t="shared" ref="GP18:GP20" si="378">GO18-GN18</f>
        <v>359.11741935483724</v>
      </c>
      <c r="GQ18" s="543">
        <f t="shared" ref="GQ18:GQ24" si="379">GO18/GN18</f>
        <v>1.1436640591306464</v>
      </c>
      <c r="GR18" s="385">
        <f>INDEX('SO Agustus 2026 Rev.3'!$B$6:$BK$52,MATCH(B18,'SO Agustus 2026 Rev.3'!$B$6:$B$52,0),MATCH($GR$3,'SO Agustus 2026 Rev.3'!$B$5:$XK$5,0))</f>
        <v>3587.0967741935483</v>
      </c>
      <c r="GS18" s="385">
        <f>INDEX('Summary sales'!$A$6:$CB$50,MATCH(B18,'Summary sales'!$A$6:$A$50,0),MATCH($GR$3,'Summary sales'!$A$7:$CB$7,0))</f>
        <v>4457.2699999999968</v>
      </c>
      <c r="GT18" s="385">
        <f t="shared" ref="GT18:GT24" si="380">GS18-GR18</f>
        <v>870.1732258064485</v>
      </c>
      <c r="GU18" s="543">
        <f t="shared" ref="GU18:GU24" si="381">GS18/GR18</f>
        <v>1.2425842625899273</v>
      </c>
      <c r="GV18" s="385">
        <f>INDEX('SO Agustus 2026 Rev.3'!$B$6:$BK$52,MATCH(B18,'SO Agustus 2026 Rev.3'!$B$6:$B$52,0),MATCH($GV$3,'SO Agustus 2026 Rev.3'!$B$5:$XK$5,0))</f>
        <v>2499.7025806451697</v>
      </c>
      <c r="GW18" s="385">
        <f>INDEX('Summary sales'!$A$6:$CB$50,MATCH(B18,'Summary sales'!$A$6:$A$50,0),MATCH($GV$3,'Summary sales'!$A$7:$CB$7,0))</f>
        <v>4096.1500000003725</v>
      </c>
      <c r="GX18" s="385">
        <f t="shared" ref="GX18:GX20" si="382">GW18-GV18</f>
        <v>1596.4474193552028</v>
      </c>
      <c r="GY18" s="543">
        <f t="shared" ref="GY18:GY24" si="383">GW18/GV18</f>
        <v>1.6386549470790088</v>
      </c>
      <c r="GZ18" s="385">
        <f>INDEX('SO Agustus 2026 Rev.3'!$B$6:$BK$52,MATCH(B18,'SO Agustus 2026 Rev.3'!$B$6:$B$52,0),MATCH($GZ$3,'SO Agustus 2026 Rev.3'!$B$5:$XK$5,0))</f>
        <v>0</v>
      </c>
      <c r="HA18" s="385">
        <f>INDEX('Summary sales'!$A$6:$CB$50,MATCH(B18,'Summary sales'!$A$6:$A$50,0),MATCH($GZ$3,'Summary sales'!$A$7:$CB$7,0))</f>
        <v>0</v>
      </c>
      <c r="HB18" s="385">
        <f t="shared" ref="HB18:HB20" si="384">HA18-GZ18</f>
        <v>0</v>
      </c>
      <c r="HC18" s="543" t="e">
        <f t="shared" ref="HC18:HC24" si="385">HA18/GZ18</f>
        <v>#DIV/0!</v>
      </c>
    </row>
    <row r="19" spans="1:211" s="404" customFormat="1" ht="15" customHeight="1">
      <c r="A19" s="845"/>
      <c r="B19" s="466">
        <f>B18+1</f>
        <v>46245</v>
      </c>
      <c r="C19" s="466" t="str">
        <f t="shared" si="279"/>
        <v>Sel</v>
      </c>
      <c r="D19" s="385">
        <f t="shared" si="280"/>
        <v>191194.13329032253</v>
      </c>
      <c r="E19" s="385">
        <f t="shared" ca="1" si="281"/>
        <v>161294.78599999688</v>
      </c>
      <c r="F19" s="385">
        <f t="shared" ca="1" si="282"/>
        <v>-29899.347290325648</v>
      </c>
      <c r="G19" s="543">
        <f t="shared" ca="1" si="283"/>
        <v>0.84361786224410773</v>
      </c>
      <c r="H19" s="385">
        <f>INDEX('SO Agustus 2026 Rev.3'!$B$6:$BK$52,MATCH(B19,'SO Agustus 2026 Rev.3'!$B$6:$B$52,0),MATCH($H$3,'SO Agustus 2026 Rev.3'!$B$5:$XK$5,0))</f>
        <v>1199.5729032258068</v>
      </c>
      <c r="I19" s="385">
        <f>INDEX('Summary sales'!$A$6:$CB$50,MATCH($B19,'Summary sales'!$A$6:$A$50,0),MATCH($H$3,'Summary sales'!$A$7:$CB$7,0))</f>
        <v>761.09000000008382</v>
      </c>
      <c r="J19" s="385">
        <f t="shared" si="284"/>
        <v>-438.48290322572302</v>
      </c>
      <c r="K19" s="543">
        <f t="shared" si="285"/>
        <v>0.63446748251266283</v>
      </c>
      <c r="L19" s="385">
        <f>INDEX('SO Agustus 2026 Rev.3'!$B$6:$BK$52,MATCH(B19,'SO Agustus 2026 Rev.3'!$B$6:$B$52,0),MATCH($L$3,'SO Agustus 2026 Rev.3'!$B$5:$XK$5,0))</f>
        <v>1300</v>
      </c>
      <c r="M19" s="385">
        <f>INDEX('Summary sales'!$A$6:$CB$50,MATCH($B19,'Summary sales'!$A$6:$A$50,0),MATCH($L$3,'Summary sales'!$A$7:$CB$7,0))</f>
        <v>2007.6300000008196</v>
      </c>
      <c r="N19" s="385">
        <f t="shared" si="286"/>
        <v>707.63000000081956</v>
      </c>
      <c r="O19" s="543">
        <f t="shared" si="287"/>
        <v>1.5443307692313997</v>
      </c>
      <c r="P19" s="385">
        <f>INDEX('SO Agustus 2026 Rev.3'!$B$6:$BK$52,MATCH(B19,'SO Agustus 2026 Rev.3'!$B$6:$B$52,0),MATCH($P$3,'SO Agustus 2026 Rev.3'!$B$5:$XK$5,0))</f>
        <v>1200</v>
      </c>
      <c r="Q19" s="385">
        <f>INDEX('Summary sales'!$A$6:$CB$50,MATCH($B19,'Summary sales'!$A$6:$A$50,0),MATCH($P$3,'Summary sales'!$A$7:$CB$7,0))</f>
        <v>1153.1199999996461</v>
      </c>
      <c r="R19" s="385">
        <f t="shared" si="288"/>
        <v>-46.880000000353903</v>
      </c>
      <c r="S19" s="543">
        <f t="shared" si="289"/>
        <v>0.96093333333303843</v>
      </c>
      <c r="T19" s="385">
        <f>INDEX('SO Agustus 2026 Rev.3'!$B$6:$BK$52,MATCH(B19,'SO Agustus 2026 Rev.3'!$B$6:$B$52,0),MATCH($T$3,'SO Agustus 2026 Rev.3'!$B$5:$XK$5,0))</f>
        <v>3300</v>
      </c>
      <c r="U19" s="385">
        <f>INDEX('Summary sales'!$A$6:$CB$50,MATCH($B19,'Summary sales'!$A$6:$A$50,0),MATCH($T$3,'Summary sales'!$A$7:$CB$7,0))</f>
        <v>2969.3999999999069</v>
      </c>
      <c r="V19" s="385">
        <f t="shared" si="290"/>
        <v>-330.60000000009313</v>
      </c>
      <c r="W19" s="543">
        <f t="shared" si="291"/>
        <v>0.89981818181815365</v>
      </c>
      <c r="X19" s="385">
        <f>INDEX('SO Agustus 2026 Rev.3'!$B$6:$BK$52,MATCH(B19,'SO Agustus 2026 Rev.3'!$B$6:$B$52,0),MATCH($X$3,'SO Agustus 2026 Rev.3'!$B$5:$XK$5,0))</f>
        <v>800</v>
      </c>
      <c r="Y19" s="385">
        <f>INDEX('Summary sales'!$A$6:$CB$50,MATCH($B19,'Summary sales'!$A$6:$A$50,0),MATCH($X$3,'Summary sales'!$A$7:$CB$7,0))</f>
        <v>1004.3200000000652</v>
      </c>
      <c r="Z19" s="385">
        <f t="shared" si="292"/>
        <v>204.32000000006519</v>
      </c>
      <c r="AA19" s="543">
        <f t="shared" si="293"/>
        <v>1.2554000000000816</v>
      </c>
      <c r="AB19" s="385">
        <f>INDEX('SO Agustus 2026 Rev.3'!$B$6:$BK$52,MATCH(B19,'SO Agustus 2026 Rev.3'!$B$6:$B$52,0),MATCH($AB$3,'SO Agustus 2026 Rev.3'!$B$5:$XK$5,0))</f>
        <v>150</v>
      </c>
      <c r="AC19" s="385">
        <f>INDEX('Summary sales'!$A$6:$CB$50,MATCH($B19,'Summary sales'!$A$6:$A$50,0),MATCH($AB$3,'Summary sales'!$A$7:$CB$7,0))</f>
        <v>64.839999999996508</v>
      </c>
      <c r="AD19" s="385">
        <f t="shared" si="294"/>
        <v>-85.160000000003492</v>
      </c>
      <c r="AE19" s="543">
        <f t="shared" si="295"/>
        <v>0.43226666666664337</v>
      </c>
      <c r="AF19" s="385">
        <f>INDEX('SO Agustus 2026 Rev.3'!$B$6:$BK$52,MATCH(B19,'SO Agustus 2026 Rev.3'!$B$6:$B$52,0),MATCH($AF$3,'SO Agustus 2026 Rev.3'!$B$5:$XK$5,0))</f>
        <v>603.76322580644887</v>
      </c>
      <c r="AG19" s="385">
        <f>INDEX('Summary sales'!$A$6:$CB$50,MATCH($B19,'Summary sales'!$A$6:$A$50,0),MATCH($AF$3,'Summary sales'!$A$7:$CB$7,0))</f>
        <v>933.10999999998603</v>
      </c>
      <c r="AH19" s="385">
        <f t="shared" si="296"/>
        <v>329.34677419353716</v>
      </c>
      <c r="AI19" s="543">
        <f t="shared" si="297"/>
        <v>1.5454899538699585</v>
      </c>
      <c r="AJ19" s="385">
        <f>INDEX('SO Agustus 2026 Rev.3'!$B$6:$BK$52,MATCH(B19,'SO Agustus 2026 Rev.3'!$B$6:$B$52,0),MATCH($AJ$3,'SO Agustus 2026 Rev.3'!$B$5:$XK$5,0))</f>
        <v>673.27548387096704</v>
      </c>
      <c r="AK19" s="385">
        <f>INDEX('Summary sales'!$A$6:$CB$50,MATCH($B19,'Summary sales'!$A$6:$A$50,0),MATCH($AJ$3,'Summary sales'!$A$7:$CB$7,0))</f>
        <v>732.1600000000326</v>
      </c>
      <c r="AL19" s="385">
        <f t="shared" si="298"/>
        <v>58.88451612906556</v>
      </c>
      <c r="AM19" s="543">
        <f t="shared" si="299"/>
        <v>1.0874597657863787</v>
      </c>
      <c r="AN19" s="385">
        <f>INDEX('SO Agustus 2026 Rev.3'!$B$6:$BK$52,MATCH(B19,'SO Agustus 2026 Rev.3'!$B$6:$B$52,0),MATCH($AN$3,'SO Agustus 2026 Rev.3'!$B$5:$XK$5,0))</f>
        <v>5500</v>
      </c>
      <c r="AO19" s="385">
        <f>INDEX('Summary sales'!$A$6:$CB$50,MATCH($B19,'Summary sales'!$A$6:$A$50,0),MATCH($AN$3,'Summary sales'!$A$7:$CB$7,0))</f>
        <v>5259.5</v>
      </c>
      <c r="AP19" s="385">
        <f t="shared" si="300"/>
        <v>-240.5</v>
      </c>
      <c r="AQ19" s="543">
        <f t="shared" si="301"/>
        <v>0.95627272727272727</v>
      </c>
      <c r="AR19" s="385">
        <f>INDEX('SO Agustus 2026 Rev.3'!$B$6:$BK$52,MATCH(B19,'SO Agustus 2026 Rev.3'!$B$6:$B$52,0),MATCH($AR$3,'SO Agustus 2026 Rev.3'!$B$5:$XK$5,0))</f>
        <v>5000</v>
      </c>
      <c r="AS19" s="385">
        <f ca="1">INDEX('Summary sales'!$A$6:$CB$50,MATCH($B19,'Summary sales'!$A$6:$A$50,0),MATCH($AR$3,'Summary sales'!$A$7:$CB$7,0))</f>
        <v>4992.3799999998882</v>
      </c>
      <c r="AT19" s="385">
        <f t="shared" ca="1" si="302"/>
        <v>-7.6200000001117587</v>
      </c>
      <c r="AU19" s="543">
        <f t="shared" ca="1" si="303"/>
        <v>0.9984759999999776</v>
      </c>
      <c r="AV19" s="385">
        <f>INDEX('SO Agustus 2026 Rev.3'!$B$6:$BK$52,MATCH(B19,'SO Agustus 2026 Rev.3'!$B$6:$B$52,0),MATCH($AV$3,'SO Agustus 2026 Rev.3'!$B$5:$XK$5,0))</f>
        <v>2500</v>
      </c>
      <c r="AW19" s="385">
        <f>INDEX('Summary sales'!$A$6:$CB$50,MATCH($B19,'Summary sales'!$A$6:$A$50,0),MATCH($AV$3,'Summary sales'!$A$7:$CB$7,0))</f>
        <v>2821.9300000001676</v>
      </c>
      <c r="AX19" s="385">
        <f t="shared" si="304"/>
        <v>321.93000000016764</v>
      </c>
      <c r="AY19" s="543">
        <f t="shared" si="305"/>
        <v>1.1287720000000672</v>
      </c>
      <c r="AZ19" s="385">
        <f>INDEX('SO Agustus 2026 Rev.3'!$B$6:$BK$52,MATCH(B19,'SO Agustus 2026 Rev.3'!$B$6:$B$52,0),MATCH($AZ$3,'SO Agustus 2026 Rev.3'!$B$5:$XK$5,0))</f>
        <v>500</v>
      </c>
      <c r="BA19" s="385">
        <f>INDEX('Summary sales'!$A$6:$CB$50,MATCH($B19,'Summary sales'!$A$6:$A$50,0),MATCH($AZ$3,'Summary sales'!$A$7:$CB$7,0))</f>
        <v>1169.8699999999953</v>
      </c>
      <c r="BB19" s="385">
        <f t="shared" si="306"/>
        <v>669.86999999999534</v>
      </c>
      <c r="BC19" s="543">
        <f t="shared" si="307"/>
        <v>2.3397399999999906</v>
      </c>
      <c r="BD19" s="385">
        <f>INDEX('SO Agustus 2026 Rev.3'!$B$6:$BK$52,MATCH(B19,'SO Agustus 2026 Rev.3'!$B$6:$B$52,0),MATCH($BD$3,'SO Agustus 2026 Rev.3'!$B$5:$XK$5,0))</f>
        <v>10300</v>
      </c>
      <c r="BE19" s="385">
        <f>INDEX('Summary sales'!$A$6:$CB$50,MATCH($B19,'Summary sales'!$A$6:$A$50,0),MATCH($BD$3,'Summary sales'!$A$7:$CB$7,0))</f>
        <v>2088.2099999999627</v>
      </c>
      <c r="BF19" s="385">
        <f t="shared" si="308"/>
        <v>-8211.7900000000373</v>
      </c>
      <c r="BG19" s="543">
        <f t="shared" si="309"/>
        <v>0.2027388349514527</v>
      </c>
      <c r="BH19" s="385">
        <f>INDEX('SO Agustus 2026 Rev.3'!$B$6:$BK$52,MATCH(B19,'SO Agustus 2026 Rev.3'!$B$6:$B$52,0),MATCH($BH$3,'SO Agustus 2026 Rev.3'!$B$5:$XK$5,0))</f>
        <v>9000.0570967741915</v>
      </c>
      <c r="BI19" s="385">
        <f>INDEX('Summary sales'!$A$6:$CB$50,MATCH($B19,'Summary sales'!$A$6:$A$50,0),MATCH($BH$3,'Summary sales'!$A$7:$CB$7,0))</f>
        <v>10509.419999999925</v>
      </c>
      <c r="BJ19" s="385">
        <f t="shared" si="310"/>
        <v>1509.362903225734</v>
      </c>
      <c r="BK19" s="543">
        <f t="shared" si="311"/>
        <v>1.1677059253064874</v>
      </c>
      <c r="BL19" s="385">
        <f>INDEX('SO Agustus 2026 Rev.3'!$B$6:$BK$52,MATCH(B19,'SO Agustus 2026 Rev.3'!$B$6:$B$52,0),MATCH($BL$3,'SO Agustus 2026 Rev.3'!$B$5:$XK$5,0))</f>
        <v>1000</v>
      </c>
      <c r="BM19" s="385">
        <f>INDEX('Summary sales'!$A$6:$CB$50,MATCH($B19,'Summary sales'!$A$6:$A$50,0),MATCH($BL$3,'Summary sales'!$A$7:$CB$7,0))</f>
        <v>1188.7829999999376</v>
      </c>
      <c r="BN19" s="385">
        <f t="shared" si="312"/>
        <v>188.7829999999376</v>
      </c>
      <c r="BO19" s="543">
        <f t="shared" si="313"/>
        <v>1.1887829999999375</v>
      </c>
      <c r="BP19" s="385">
        <f>INDEX('SO Agustus 2026 Rev.3'!$B$6:$BK$52,MATCH(B19,'SO Agustus 2026 Rev.3'!$B$6:$B$52,0),MATCH($BP$3,'SO Agustus 2026 Rev.3'!$B$5:$XK$5,0))</f>
        <v>5500</v>
      </c>
      <c r="BQ19" s="385">
        <f ca="1">INDEX('Summary sales'!$A$6:$CB$50,MATCH($B19,'Summary sales'!$A$6:$A$50,0),MATCH($BP$3,'Summary sales'!$A$7:$CB$7,0))</f>
        <v>4585.2299999999996</v>
      </c>
      <c r="BR19" s="385">
        <f t="shared" ca="1" si="314"/>
        <v>-914.77000000000044</v>
      </c>
      <c r="BS19" s="543">
        <f t="shared" ca="1" si="315"/>
        <v>0.83367818181818176</v>
      </c>
      <c r="BT19" s="385">
        <f>INDEX('SO Agustus 2026 Rev.3'!$B$6:$BK$52,MATCH(B19,'SO Agustus 2026 Rev.3'!$B$6:$B$52,0),MATCH($BT$3,'SO Agustus 2026 Rev.3'!$B$5:$XK$5,0))</f>
        <v>1500</v>
      </c>
      <c r="BU19" s="385">
        <f>INDEX('Summary sales'!$A$6:$CB$50,MATCH($B19,'Summary sales'!$A$6:$A$50,0),MATCH($BT$3,'Summary sales'!$A$7:$CB$7,0))</f>
        <v>3533.9199999999255</v>
      </c>
      <c r="BV19" s="385">
        <f t="shared" si="316"/>
        <v>2033.9199999999255</v>
      </c>
      <c r="BW19" s="543">
        <f t="shared" si="317"/>
        <v>2.3559466666666169</v>
      </c>
      <c r="BX19" s="385">
        <f>INDEX('SO Agustus 2026 Rev.3'!$B$6:$BK$52,MATCH(B19,'SO Agustus 2026 Rev.3'!$B$6:$B$52,0),MATCH($BX$3,'SO Agustus 2026 Rev.3'!$B$5:$XK$5,0))</f>
        <v>89.451612903225808</v>
      </c>
      <c r="BY19" s="385">
        <f>INDEX('Summary sales'!$A$6:$CB$50,MATCH($B19,'Summary sales'!$A$6:$A$50,0),MATCH($BX$3,'Summary sales'!$A$7:$CB$7,0))</f>
        <v>64.634000000005472</v>
      </c>
      <c r="BZ19" s="385">
        <f t="shared" si="318"/>
        <v>-24.817612903220336</v>
      </c>
      <c r="CA19" s="543">
        <f t="shared" si="319"/>
        <v>0.72255824017315884</v>
      </c>
      <c r="CB19" s="385">
        <f>INDEX('SO Agustus 2026 Rev.3'!$B$6:$BK$52,MATCH(B19,'SO Agustus 2026 Rev.3'!$B$6:$B$52,0),MATCH($CB$3,'SO Agustus 2026 Rev.3'!$B$5:$XK$5,0))</f>
        <v>3500</v>
      </c>
      <c r="CC19" s="385">
        <f>INDEX('Summary sales'!$A$6:$CB$50,MATCH($B19,'Summary sales'!$A$6:$A$50,0),MATCH($CB$3,'Summary sales'!$A$7:$CB$7,0))</f>
        <v>740.1999999997206</v>
      </c>
      <c r="CD19" s="385">
        <f t="shared" si="320"/>
        <v>-2759.8000000002794</v>
      </c>
      <c r="CE19" s="543">
        <f t="shared" si="321"/>
        <v>0.21148571428563445</v>
      </c>
      <c r="CF19" s="385">
        <f>INDEX('SO Agustus 2026 Rev.3'!$B$6:$BK$52,MATCH(B19,'SO Agustus 2026 Rev.3'!$B$6:$B$52,0),MATCH($CF$3,'SO Agustus 2026 Rev.3'!$B$5:$XK$5,0))</f>
        <v>1300</v>
      </c>
      <c r="CG19" s="385">
        <f>INDEX('Summary sales'!$A$6:$CB$50,MATCH($B19,'Summary sales'!$A$6:$A$50,0),MATCH($CF$3,'Summary sales'!$A$7:$CB$7,0))</f>
        <v>869.25</v>
      </c>
      <c r="CH19" s="385">
        <f t="shared" si="322"/>
        <v>-430.75</v>
      </c>
      <c r="CI19" s="543">
        <f t="shared" si="323"/>
        <v>0.66865384615384615</v>
      </c>
      <c r="CJ19" s="385">
        <f>INDEX('SO Agustus 2026 Rev.3'!$B$6:$BK$52,MATCH(B19,'SO Agustus 2026 Rev.3'!$B$6:$B$52,0),MATCH($CJ$3,'SO Agustus 2026 Rev.3'!$B$5:$XK$5,0))</f>
        <v>3000</v>
      </c>
      <c r="CK19" s="385">
        <f>INDEX('Summary sales'!$A$6:$CB$50,MATCH($B19,'Summary sales'!$A$6:$A$50,0),MATCH($CJ$3,'Summary sales'!$A$7:$CB$7,0))</f>
        <v>1055.2000000001863</v>
      </c>
      <c r="CL19" s="385">
        <f t="shared" si="324"/>
        <v>-1944.7999999998137</v>
      </c>
      <c r="CM19" s="543">
        <f t="shared" si="325"/>
        <v>0.3517333333333954</v>
      </c>
      <c r="CN19" s="385">
        <f>INDEX('SO Agustus 2026 Rev.3'!$B$6:$BK$52,MATCH(B19,'SO Agustus 2026 Rev.3'!$B$6:$B$52,0),MATCH($CN$3,'SO Agustus 2026 Rev.3'!$B$5:$XK$5,0))</f>
        <v>6500</v>
      </c>
      <c r="CO19" s="385">
        <f>INDEX('Summary sales'!$A$6:$CB$50,MATCH($B19,'Summary sales'!$A$6:$A$50,0),MATCH($CN$3,'Summary sales'!$A$7:$CB$7,0))</f>
        <v>4002.5399999998044</v>
      </c>
      <c r="CP19" s="385">
        <f t="shared" si="326"/>
        <v>-2497.4600000001956</v>
      </c>
      <c r="CQ19" s="543">
        <f t="shared" si="327"/>
        <v>0.61577538461535453</v>
      </c>
      <c r="CR19" s="385">
        <f>INDEX('SO Agustus 2026 Rev.3'!$B$6:$BK$52,MATCH(B19,'SO Agustus 2026 Rev.3'!$B$6:$B$52,0),MATCH($CR$3,'SO Agustus 2026 Rev.3'!$B$5:$XK$5,0))</f>
        <v>0</v>
      </c>
      <c r="CS19" s="385">
        <f>INDEX('Summary sales'!$A$6:$CB$50,MATCH($B19,'Summary sales'!$A$6:$A$50,0),MATCH($CR$3,'Summary sales'!$A$7:$CB$7,0))</f>
        <v>0</v>
      </c>
      <c r="CT19" s="385">
        <f t="shared" si="328"/>
        <v>0</v>
      </c>
      <c r="CU19" s="543" t="e">
        <f t="shared" si="329"/>
        <v>#DIV/0!</v>
      </c>
      <c r="CV19" s="385">
        <f>INDEX('SO Agustus 2026 Rev.3'!$B$6:$BK$52,MATCH(B19,'SO Agustus 2026 Rev.3'!$B$6:$B$52,0),MATCH($CV$3,'SO Agustus 2026 Rev.3'!$B$5:$XK$5,0))</f>
        <v>16000</v>
      </c>
      <c r="CW19" s="385">
        <f>INDEX('Summary sales'!$A$6:$CB$50,MATCH($B19,'Summary sales'!$A$6:$A$50,0),MATCH($CV$3,'Summary sales'!$A$7:$CB$7,0))</f>
        <v>15030.942999996245</v>
      </c>
      <c r="CX19" s="385">
        <f t="shared" si="330"/>
        <v>-969.05700000375509</v>
      </c>
      <c r="CY19" s="543">
        <f t="shared" si="331"/>
        <v>0.93943393749976534</v>
      </c>
      <c r="CZ19" s="385">
        <f>INDEX('SO Agustus 2026 Rev.3'!$B$6:$BK$52,MATCH(B19,'SO Agustus 2026 Rev.3'!$B$6:$B$52,0),MATCH($CZ$3,'SO Agustus 2026 Rev.3'!$B$5:$XK$5,0))</f>
        <v>2000</v>
      </c>
      <c r="DA19" s="385">
        <f>INDEX('Summary sales'!$A$6:$CB$50,MATCH($B19,'Summary sales'!$A$6:$A$50,0),MATCH($CZ$3,'Summary sales'!$A$7:$CB$7,0))</f>
        <v>1793.140000000596</v>
      </c>
      <c r="DB19" s="385">
        <f t="shared" si="332"/>
        <v>-206.85999999940395</v>
      </c>
      <c r="DC19" s="543">
        <f t="shared" si="333"/>
        <v>0.89657000000029807</v>
      </c>
      <c r="DD19" s="385">
        <f>INDEX('SO Agustus 2026 Rev.3'!$B$6:$BK$52,MATCH(B19,'SO Agustus 2026 Rev.3'!$B$6:$B$52,0),MATCH($DD$3,'SO Agustus 2026 Rev.3'!$B$5:$XK$5,0))</f>
        <v>800</v>
      </c>
      <c r="DE19" s="385">
        <f>INDEX('Summary sales'!$A$6:$CB$50,MATCH($B19,'Summary sales'!$A$6:$A$50,0),MATCH($DD$3,'Summary sales'!$A$7:$CB$7,0))</f>
        <v>1003.3800000000047</v>
      </c>
      <c r="DF19" s="385">
        <f t="shared" si="334"/>
        <v>203.38000000000466</v>
      </c>
      <c r="DG19" s="543">
        <f t="shared" si="335"/>
        <v>1.2542250000000059</v>
      </c>
      <c r="DH19" s="385">
        <f>INDEX('SO Agustus 2026 Rev.3'!$B$6:$BK$52,MATCH(B19,'SO Agustus 2026 Rev.3'!$B$6:$B$52,0),MATCH($DH$3,'SO Agustus 2026 Rev.3'!$B$5:$XK$5,0))</f>
        <v>7200</v>
      </c>
      <c r="DI19" s="385">
        <f>INDEX('Summary sales'!$A$6:$CB$50,MATCH($B19,'Summary sales'!$A$6:$A$50,0),MATCH($DH$3,'Summary sales'!$A$7:$CB$7,0))</f>
        <v>8271.75</v>
      </c>
      <c r="DJ19" s="385">
        <f t="shared" si="336"/>
        <v>1071.75</v>
      </c>
      <c r="DK19" s="543">
        <f t="shared" si="337"/>
        <v>1.1488541666666667</v>
      </c>
      <c r="DL19" s="385">
        <f>INDEX('SO Agustus 2026 Rev.3'!$B$6:$BK$52,MATCH(B19,'SO Agustus 2026 Rev.3'!$B$6:$B$52,0),MATCH($DL$3,'SO Agustus 2026 Rev.3'!$B$5:$XK$5,0))</f>
        <v>2000</v>
      </c>
      <c r="DM19" s="385">
        <f>INDEX('Summary sales'!$A$6:$CB$50,MATCH($B19,'Summary sales'!$A$6:$A$50,0),MATCH($DL$3,'Summary sales'!$A$7:$CB$7,0))</f>
        <v>1966.6199999999953</v>
      </c>
      <c r="DN19" s="385">
        <f t="shared" si="338"/>
        <v>-33.380000000004657</v>
      </c>
      <c r="DO19" s="543">
        <f t="shared" si="339"/>
        <v>0.98330999999999769</v>
      </c>
      <c r="DP19" s="385">
        <f>INDEX('SO Agustus 2026 Rev.3'!$B$6:$BK$52,MATCH(B19,'SO Agustus 2026 Rev.3'!$B$6:$B$52,0),MATCH($DP$3,'SO Agustus 2026 Rev.3'!$B$5:$XK$5,0))</f>
        <v>2000</v>
      </c>
      <c r="DQ19" s="385">
        <f>INDEX('Summary sales'!$A$6:$CB$50,MATCH($B19,'Summary sales'!$A$6:$A$50,0),MATCH($DP$3,'Summary sales'!$A$7:$CB$7,0))</f>
        <v>1997.6899999999441</v>
      </c>
      <c r="DR19" s="385">
        <f t="shared" si="340"/>
        <v>-2.3100000000558794</v>
      </c>
      <c r="DS19" s="543">
        <f t="shared" si="341"/>
        <v>0.99884499999997201</v>
      </c>
      <c r="DT19" s="385">
        <f>INDEX('SO Agustus 2026 Rev.3'!$B$6:$BK$52,MATCH(B19,'SO Agustus 2026 Rev.3'!$B$6:$B$52,0),MATCH($DT$3,'SO Agustus 2026 Rev.3'!$B$5:$XK$5,0))</f>
        <v>1000</v>
      </c>
      <c r="DU19" s="385">
        <f>INDEX('Summary sales'!$A$6:$CB$50,MATCH($B19,'Summary sales'!$A$6:$A$50,0),MATCH($DT$3,'Summary sales'!$A$7:$CB$7,0))</f>
        <v>514.69999999995343</v>
      </c>
      <c r="DV19" s="385">
        <f t="shared" si="342"/>
        <v>-485.30000000004657</v>
      </c>
      <c r="DW19" s="543">
        <f t="shared" si="343"/>
        <v>0.51469999999995342</v>
      </c>
      <c r="DX19" s="385">
        <f>INDEX('SO Agustus 2026 Rev.3'!$B$6:$BK$52,MATCH(B19,'SO Agustus 2026 Rev.3'!$B$6:$B$52,0),MATCH($DX$3,'SO Agustus 2026 Rev.3'!$B$5:$XK$5,0))</f>
        <v>11000</v>
      </c>
      <c r="DY19" s="385">
        <f>INDEX('Summary sales'!$A$6:$CB$50,MATCH($B19,'Summary sales'!$A$6:$A$50,0),MATCH($DX$3,'Summary sales'!$A$7:$CB$7,0))</f>
        <v>8608.7099999999627</v>
      </c>
      <c r="DZ19" s="385">
        <f t="shared" si="344"/>
        <v>-2391.2900000000373</v>
      </c>
      <c r="EA19" s="543">
        <f t="shared" si="345"/>
        <v>0.78260999999999659</v>
      </c>
      <c r="EB19" s="385">
        <f>INDEX('SO Agustus 2026 Rev.3'!$B$6:$BK$52,MATCH(B19,'SO Agustus 2026 Rev.3'!$B$6:$B$52,0),MATCH($EB$3,'SO Agustus 2026 Rev.3'!$B$5:$XK$5,0))</f>
        <v>2000</v>
      </c>
      <c r="EC19" s="385">
        <f>INDEX('Summary sales'!$A$6:$CB$50,MATCH($B19,'Summary sales'!$A$6:$A$50,0),MATCH($EB$3,'Summary sales'!$A$7:$CB$7,0))</f>
        <v>2718.1799999999348</v>
      </c>
      <c r="ED19" s="385">
        <f t="shared" si="346"/>
        <v>718.17999999993481</v>
      </c>
      <c r="EE19" s="543">
        <f t="shared" si="347"/>
        <v>1.3590899999999675</v>
      </c>
      <c r="EF19" s="385">
        <f>INDEX('SO Agustus 2026 Rev.3'!$B$6:$BK$52,MATCH(B19,'SO Agustus 2026 Rev.3'!$B$6:$B$52,0),MATCH($EF$3,'SO Agustus 2026 Rev.3'!$B$5:$XK$5,0))</f>
        <v>4000</v>
      </c>
      <c r="EG19" s="385">
        <f>INDEX('Summary sales'!$A$6:$CB$50,MATCH($B19,'Summary sales'!$A$6:$A$50,0),MATCH($EF$3,'Summary sales'!$A$7:$CB$7,0))</f>
        <v>6372.320000000298</v>
      </c>
      <c r="EH19" s="385">
        <f t="shared" si="348"/>
        <v>2372.320000000298</v>
      </c>
      <c r="EI19" s="543">
        <f t="shared" si="349"/>
        <v>1.5930800000000744</v>
      </c>
      <c r="EJ19" s="385">
        <f>INDEX('SO Agustus 2026 Rev.3'!$B$6:$BK$52,MATCH(B19,'SO Agustus 2026 Rev.3'!$B$6:$B$52,0),MATCH($EJ$3,'SO Agustus 2026 Rev.3'!$B$5:$XK$5,0))</f>
        <v>7000</v>
      </c>
      <c r="EK19" s="385">
        <f>INDEX('Summary sales'!$A$6:$CB$50,MATCH(B19,'Summary sales'!$A$6:$A$50,0),MATCH($EJ$3,'Summary sales'!$A$7:$CB$7,0))</f>
        <v>4524.2199999999721</v>
      </c>
      <c r="EL19" s="385">
        <f t="shared" si="350"/>
        <v>-2475.7800000000279</v>
      </c>
      <c r="EM19" s="543">
        <f t="shared" si="351"/>
        <v>0.64631714285713882</v>
      </c>
      <c r="EN19" s="385">
        <f>INDEX('SO Agustus 2026 Rev.3'!$B$6:$BK$52,MATCH(B19,'SO Agustus 2026 Rev.3'!$B$6:$B$52,0),MATCH($EN$3,'SO Agustus 2026 Rev.3'!$B$5:$XK$5,0))</f>
        <v>5000</v>
      </c>
      <c r="EO19" s="385">
        <f>INDEX('Summary sales'!$A$6:$CB$50,MATCH($B19,'Summary sales'!$A$6:$A$50,0),MATCH($EN$3,'Summary sales'!$A$7:$CB$7,0))</f>
        <v>2240.5200000000186</v>
      </c>
      <c r="EP19" s="385">
        <f t="shared" si="352"/>
        <v>-2759.4799999999814</v>
      </c>
      <c r="EQ19" s="543">
        <f t="shared" si="353"/>
        <v>0.44810400000000372</v>
      </c>
      <c r="ER19" s="385">
        <f>INDEX('SO Agustus 2026 Rev.3'!$B$6:$BK$52,MATCH(B19,'SO Agustus 2026 Rev.3'!$B$6:$B$52,0),MATCH($ER$3,'SO Agustus 2026 Rev.3'!$B$5:$XK$5,0))</f>
        <v>19000</v>
      </c>
      <c r="ES19" s="385">
        <f>INDEX('Summary sales'!$A$6:$CB$50,MATCH($B19,'Summary sales'!$A$6:$A$50,0),MATCH($ER$3,'Summary sales'!$A$7:$CB$7,0))</f>
        <v>3406.730000000447</v>
      </c>
      <c r="ET19" s="385">
        <f t="shared" si="354"/>
        <v>-15593.269999999553</v>
      </c>
      <c r="EU19" s="543">
        <f t="shared" si="355"/>
        <v>0.17930157894739196</v>
      </c>
      <c r="EV19" s="385">
        <f>INDEX('SO Agustus 2026 Rev.3'!$B$6:$BK$52,MATCH(B19,'SO Agustus 2026 Rev.3'!$B$6:$B$52,0),MATCH($EV$3,'SO Agustus 2026 Rev.3'!$B$5:$XK$5,0))</f>
        <v>8000</v>
      </c>
      <c r="EW19" s="385">
        <f>INDEX('Summary sales'!$A$6:$CB$50,MATCH(B19,'Summary sales'!$A$6:$A$50,0),MATCH($EV$3,'Summary sales'!$A$7:$CB$7,0))</f>
        <v>5063.8300000000745</v>
      </c>
      <c r="EX19" s="385">
        <f t="shared" si="356"/>
        <v>-2936.1699999999255</v>
      </c>
      <c r="EY19" s="543">
        <f t="shared" si="357"/>
        <v>0.63297875000000936</v>
      </c>
      <c r="EZ19" s="385">
        <f>INDEX('SO Agustus 2026 Rev.3'!$B$6:$BK$52,MATCH(B19,'SO Agustus 2026 Rev.3'!$B$6:$B$52,0),MATCH($EZ$3,'SO Agustus 2026 Rev.3'!$B$5:$XK$5,0))</f>
        <v>3500</v>
      </c>
      <c r="FA19" s="385">
        <f>INDEX('Summary sales'!$A$6:$CB$50,MATCH(B19,'Summary sales'!$A$6:$A$50,0),MATCH($EZ$3,'Summary sales'!$A$7:$CB$7,0))</f>
        <v>3392.2000000001863</v>
      </c>
      <c r="FB19" s="385">
        <f t="shared" si="358"/>
        <v>-107.79999999981374</v>
      </c>
      <c r="FC19" s="543">
        <f t="shared" si="359"/>
        <v>0.96920000000005324</v>
      </c>
      <c r="FD19" s="385">
        <f>INDEX('SO Agustus 2026 Rev.3'!$B$6:$BK$52,MATCH(B19,'SO Agustus 2026 Rev.3'!$B$6:$B$52,0),MATCH($FD$3,'SO Agustus 2026 Rev.3'!$B$5:$XK$5,0))</f>
        <v>0</v>
      </c>
      <c r="FE19" s="385">
        <f>INDEX('Summary sales'!$A$6:$CB$50,MATCH(B19,'Summary sales'!$A$6:$A$50,0),MATCH($FD$3,'Summary sales'!$A$7:$CB$7,0))</f>
        <v>0</v>
      </c>
      <c r="FF19" s="385">
        <f t="shared" si="360"/>
        <v>0</v>
      </c>
      <c r="FG19" s="543" t="e">
        <f t="shared" si="361"/>
        <v>#DIV/0!</v>
      </c>
      <c r="FH19" s="385">
        <f>INDEX('SO Agustus 2026 Rev.3'!$B$6:$BK$52,MATCH(B19,'SO Agustus 2026 Rev.3'!$B$6:$B$52,0),MATCH($FH$3,'SO Agustus 2026 Rev.3'!$B$5:$XK$5,0))</f>
        <v>0</v>
      </c>
      <c r="FI19" s="385">
        <f>INDEX('Summary sales'!$A$6:$CB$50,MATCH(B19,'Summary sales'!$A$6:$A$50,0),MATCH($FH$3,'Summary sales'!$A$7:$CB$7,0))</f>
        <v>0</v>
      </c>
      <c r="FJ19" s="385">
        <f t="shared" si="362"/>
        <v>0</v>
      </c>
      <c r="FK19" s="543" t="e">
        <f t="shared" si="363"/>
        <v>#DIV/0!</v>
      </c>
      <c r="FL19" s="385">
        <f>INDEX('SO Agustus 2026 Rev.3'!$B$6:$BK$52,MATCH(B19,'SO Agustus 2026 Rev.3'!$B$6:$B$52,0),MATCH($FL$3,'SO Agustus 2026 Rev.3'!$B$5:$XK$5,0))</f>
        <v>700</v>
      </c>
      <c r="FM19" s="385">
        <f>INDEX('Summary sales'!$A$6:$CB$50,MATCH(B19,'Summary sales'!$A$6:$A$50,0),MATCH($FL$3,'Summary sales'!$A$7:$CB$7,0))</f>
        <v>889.53000000002794</v>
      </c>
      <c r="FN19" s="385">
        <f t="shared" si="364"/>
        <v>189.53000000002794</v>
      </c>
      <c r="FO19" s="543">
        <f t="shared" si="365"/>
        <v>1.2707571428571827</v>
      </c>
      <c r="FP19" s="385">
        <f>INDEX('SO Agustus 2026 Rev.3'!$B$6:$BK$52,MATCH(B19,'SO Agustus 2026 Rev.3'!$B$6:$B$52,0),MATCH($FP$3,'SO Agustus 2026 Rev.3'!$B$5:$XK$5,0))</f>
        <v>6500</v>
      </c>
      <c r="FQ19" s="385">
        <f>INDEX('Summary sales'!$A$6:$CB$50,MATCH(B19,'Summary sales'!$A$6:$A$50,0),MATCH($FP$3,'Summary sales'!$A$7:$CB$7,0))</f>
        <v>4676.3899999999558</v>
      </c>
      <c r="FR19" s="385">
        <f t="shared" si="366"/>
        <v>-1823.6100000000442</v>
      </c>
      <c r="FS19" s="543">
        <f t="shared" si="367"/>
        <v>0.71944461538460858</v>
      </c>
      <c r="FT19" s="385">
        <f>INDEX('SO Agustus 2026 Rev.3'!$B$6:$BK$52,MATCH(B19,'SO Agustus 2026 Rev.3'!$B$6:$B$52,0),MATCH($FT$3,'SO Agustus 2026 Rev.3'!$B$5:$XK$5,0))</f>
        <v>3500</v>
      </c>
      <c r="FU19" s="385">
        <f>INDEX('Summary sales'!$A$6:$CB$50,MATCH(B19,'Summary sales'!$A$6:$A$50,0),MATCH($FT$3,'Summary sales'!$A$7:$CB$7,0))</f>
        <v>3996.5099999997765</v>
      </c>
      <c r="FV19" s="385">
        <f t="shared" si="368"/>
        <v>496.50999999977648</v>
      </c>
      <c r="FW19" s="543">
        <f t="shared" si="369"/>
        <v>1.1418599999999361</v>
      </c>
      <c r="FX19" s="385">
        <f>INDEX('SO Agustus 2026 Rev.3'!$B$6:$BK$52,MATCH(B19,'SO Agustus 2026 Rev.3'!$B$6:$B$52,0),MATCH($FX$3,'SO Agustus 2026 Rev.3'!$B$5:$XK$5,0))</f>
        <v>2000</v>
      </c>
      <c r="FY19" s="385">
        <f>INDEX('Summary sales'!$A$6:$CB$50,MATCH(B19,'Summary sales'!$A$6:$A$50,0),MATCH($FX$3,'Summary sales'!$A$7:$CB$7,0))</f>
        <v>1188.1899999999441</v>
      </c>
      <c r="FZ19" s="385">
        <f t="shared" si="370"/>
        <v>-811.81000000005588</v>
      </c>
      <c r="GA19" s="543">
        <f t="shared" si="371"/>
        <v>0.59409499999997206</v>
      </c>
      <c r="GB19" s="385">
        <f>INDEX('SO Agustus 2026 Rev.3'!$B$6:$BK$52,MATCH(B19,'SO Agustus 2026 Rev.3'!$B$6:$B$52,0),MATCH($GB$3,'SO Agustus 2026 Rev.3'!$B$5:$XK$5,0))</f>
        <v>369.61070967741654</v>
      </c>
      <c r="GC19" s="385">
        <f>INDEX('Summary sales'!$A$6:$CB$50,MATCH(B19,'Summary sales'!$A$6:$A$50,0),MATCH($GB$3,'Summary sales'!$A$7:$CB$7,0))</f>
        <v>1539</v>
      </c>
      <c r="GD19" s="385">
        <f t="shared" si="372"/>
        <v>1169.3892903225835</v>
      </c>
      <c r="GE19" s="543">
        <f t="shared" si="373"/>
        <v>4.163840385856747</v>
      </c>
      <c r="GF19" s="385">
        <f>INDEX('SO Agustus 2026 Rev.3'!$B$6:$BK$52,MATCH(B19,'SO Agustus 2026 Rev.3'!$B$6:$B$52,0),MATCH($GF$3,'SO Agustus 2026 Rev.3'!$B$5:$XK$5,0))</f>
        <v>13500</v>
      </c>
      <c r="GG19" s="385">
        <f>INDEX('Summary sales'!$A$6:$CB$50,MATCH(B19,'Summary sales'!$A$6:$A$50,0),MATCH($GF$3,'Summary sales'!$A$7:$CB$7,0))</f>
        <v>16349.376</v>
      </c>
      <c r="GH19" s="385">
        <f t="shared" si="374"/>
        <v>2849.3760000000002</v>
      </c>
      <c r="GI19" s="543">
        <f t="shared" si="375"/>
        <v>1.2110648888888889</v>
      </c>
      <c r="GJ19" s="385">
        <f>INDEX('SO Agustus 2026 Rev.3'!$B$6:$BK$52,MATCH(B19,'SO Agustus 2026 Rev.3'!$B$6:$B$52,0),MATCH($GJ$3,'SO Agustus 2026 Rev.3'!$B$5:$XK$5,0))</f>
        <v>1121.900322580635</v>
      </c>
      <c r="GK19" s="385">
        <f>INDEX('Summary sales'!$A$6:$CB$50,MATCH($B19,'Summary sales'!$A$6:$A$50,0),MATCH($GJ$3,'Summary sales'!$A$7:$CB$7,0))</f>
        <v>870.87999999988824</v>
      </c>
      <c r="GL19" s="385">
        <f t="shared" si="376"/>
        <v>-251.02032258074678</v>
      </c>
      <c r="GM19" s="543">
        <f t="shared" si="377"/>
        <v>0.77625434494631318</v>
      </c>
      <c r="GN19" s="385">
        <f>INDEX('SO Agustus 2026 Rev.3'!$B$6:$BK$52,MATCH(B19,'SO Agustus 2026 Rev.3'!$B$6:$B$52,0),MATCH($GN$3,'SO Agustus 2026 Rev.3'!$B$5:$XK$5,0))</f>
        <v>2499.7025806451697</v>
      </c>
      <c r="GO19" s="385">
        <f>INDEX('Summary sales'!$A$6:$CB$50,MATCH(B19,'Summary sales'!$A$6:$A$50,0),MATCH($GN$3,'Summary sales'!$A$7:$CB$7,0))</f>
        <v>2692.8600000000151</v>
      </c>
      <c r="GP19" s="385">
        <f t="shared" si="378"/>
        <v>193.15741935484539</v>
      </c>
      <c r="GQ19" s="543">
        <f t="shared" si="379"/>
        <v>1.0772721606364033</v>
      </c>
      <c r="GR19" s="385">
        <f>INDEX('SO Agustus 2026 Rev.3'!$B$6:$BK$52,MATCH(B19,'SO Agustus 2026 Rev.3'!$B$6:$B$52,0),MATCH($GR$3,'SO Agustus 2026 Rev.3'!$B$5:$XK$5,0))</f>
        <v>3587.0967741935483</v>
      </c>
      <c r="GS19" s="385">
        <f>INDEX('Summary sales'!$A$6:$CB$50,MATCH(B19,'Summary sales'!$A$6:$A$50,0),MATCH($GR$3,'Summary sales'!$A$7:$CB$7,0))</f>
        <v>8718.8000000000029</v>
      </c>
      <c r="GT19" s="385">
        <f t="shared" si="380"/>
        <v>5131.7032258064546</v>
      </c>
      <c r="GU19" s="543">
        <f t="shared" si="381"/>
        <v>2.4306007194244614</v>
      </c>
      <c r="GV19" s="385">
        <f>INDEX('SO Agustus 2026 Rev.3'!$B$6:$BK$52,MATCH(B19,'SO Agustus 2026 Rev.3'!$B$6:$B$52,0),MATCH($GV$3,'SO Agustus 2026 Rev.3'!$B$5:$XK$5,0))</f>
        <v>2499.7025806451697</v>
      </c>
      <c r="GW19" s="385">
        <f>INDEX('Summary sales'!$A$6:$CB$50,MATCH(B19,'Summary sales'!$A$6:$A$50,0),MATCH($GV$3,'Summary sales'!$A$7:$CB$7,0))</f>
        <v>961.57999999960884</v>
      </c>
      <c r="GX19" s="385">
        <f t="shared" si="382"/>
        <v>-1538.1225806455609</v>
      </c>
      <c r="GY19" s="543">
        <f t="shared" si="383"/>
        <v>0.38467776424482725</v>
      </c>
      <c r="GZ19" s="385">
        <f>INDEX('SO Agustus 2026 Rev.3'!$B$6:$BK$52,MATCH(B19,'SO Agustus 2026 Rev.3'!$B$6:$B$52,0),MATCH($GZ$3,'SO Agustus 2026 Rev.3'!$B$5:$XK$5,0))</f>
        <v>0</v>
      </c>
      <c r="HA19" s="385">
        <f>INDEX('Summary sales'!$A$6:$CB$50,MATCH(B19,'Summary sales'!$A$6:$A$50,0),MATCH($GZ$3,'Summary sales'!$A$7:$CB$7,0))</f>
        <v>0</v>
      </c>
      <c r="HB19" s="385">
        <f t="shared" si="384"/>
        <v>0</v>
      </c>
      <c r="HC19" s="543" t="e">
        <f t="shared" si="385"/>
        <v>#DIV/0!</v>
      </c>
    </row>
    <row r="20" spans="1:211" ht="15" customHeight="1">
      <c r="A20" s="845"/>
      <c r="B20" s="466">
        <f t="shared" ref="B20:B24" si="386">B19+1</f>
        <v>46246</v>
      </c>
      <c r="C20" s="466" t="str">
        <f t="shared" si="279"/>
        <v>Rab</v>
      </c>
      <c r="D20" s="385">
        <f t="shared" si="280"/>
        <v>191194.13329032253</v>
      </c>
      <c r="E20" s="385">
        <f t="shared" ca="1" si="281"/>
        <v>163852.17053884862</v>
      </c>
      <c r="F20" s="385">
        <f t="shared" ca="1" si="282"/>
        <v>-27341.962751473911</v>
      </c>
      <c r="G20" s="543">
        <f t="shared" ca="1" si="283"/>
        <v>0.85699371481259856</v>
      </c>
      <c r="H20" s="385">
        <f>INDEX('SO Agustus 2026 Rev.3'!$B$6:$BK$52,MATCH(B20,'SO Agustus 2026 Rev.3'!$B$6:$B$52,0),MATCH($H$3,'SO Agustus 2026 Rev.3'!$B$5:$XK$5,0))</f>
        <v>1199.5729032258068</v>
      </c>
      <c r="I20" s="385">
        <f>INDEX('Summary sales'!$A$6:$CB$50,MATCH($B20,'Summary sales'!$A$6:$A$50,0),MATCH($H$3,'Summary sales'!$A$7:$CB$7,0))</f>
        <v>994.43999999994412</v>
      </c>
      <c r="J20" s="385">
        <f t="shared" si="284"/>
        <v>-205.13290322586272</v>
      </c>
      <c r="K20" s="543">
        <f t="shared" si="285"/>
        <v>0.8289950509266808</v>
      </c>
      <c r="L20" s="385">
        <f>INDEX('SO Agustus 2026 Rev.3'!$B$6:$BK$52,MATCH(B20,'SO Agustus 2026 Rev.3'!$B$6:$B$52,0),MATCH($L$3,'SO Agustus 2026 Rev.3'!$B$5:$XK$5,0))</f>
        <v>1300</v>
      </c>
      <c r="M20" s="385">
        <f>INDEX('Summary sales'!$A$6:$CB$50,MATCH($B20,'Summary sales'!$A$6:$A$50,0),MATCH($L$3,'Summary sales'!$A$7:$CB$7,0))</f>
        <v>2093.0499999988824</v>
      </c>
      <c r="N20" s="385">
        <f t="shared" si="286"/>
        <v>793.04999999888241</v>
      </c>
      <c r="O20" s="543">
        <f t="shared" si="287"/>
        <v>1.6100384615376018</v>
      </c>
      <c r="P20" s="385">
        <f>INDEX('SO Agustus 2026 Rev.3'!$B$6:$BK$52,MATCH(B20,'SO Agustus 2026 Rev.3'!$B$6:$B$52,0),MATCH($P$3,'SO Agustus 2026 Rev.3'!$B$5:$XK$5,0))</f>
        <v>1200</v>
      </c>
      <c r="Q20" s="385">
        <f>INDEX('Summary sales'!$A$6:$CB$50,MATCH($B20,'Summary sales'!$A$6:$A$50,0),MATCH($P$3,'Summary sales'!$A$7:$CB$7,0))</f>
        <v>1288.2800000002608</v>
      </c>
      <c r="R20" s="385">
        <f t="shared" si="288"/>
        <v>88.28000000026077</v>
      </c>
      <c r="S20" s="543">
        <f t="shared" si="289"/>
        <v>1.0735666666668839</v>
      </c>
      <c r="T20" s="385">
        <f>INDEX('SO Agustus 2026 Rev.3'!$B$6:$BK$52,MATCH(B20,'SO Agustus 2026 Rev.3'!$B$6:$B$52,0),MATCH($T$3,'SO Agustus 2026 Rev.3'!$B$5:$XK$5,0))</f>
        <v>3300</v>
      </c>
      <c r="U20" s="385">
        <f>INDEX('Summary sales'!$A$6:$CB$50,MATCH($B20,'Summary sales'!$A$6:$A$50,0),MATCH($T$3,'Summary sales'!$A$7:$CB$7,0))</f>
        <v>3266.7000000001863</v>
      </c>
      <c r="V20" s="385">
        <f t="shared" si="290"/>
        <v>-33.299999999813735</v>
      </c>
      <c r="W20" s="543">
        <f t="shared" si="291"/>
        <v>0.98990909090914736</v>
      </c>
      <c r="X20" s="385">
        <f>INDEX('SO Agustus 2026 Rev.3'!$B$6:$BK$52,MATCH(B20,'SO Agustus 2026 Rev.3'!$B$6:$B$52,0),MATCH($X$3,'SO Agustus 2026 Rev.3'!$B$5:$XK$5,0))</f>
        <v>800</v>
      </c>
      <c r="Y20" s="385">
        <f>INDEX('Summary sales'!$A$6:$CB$50,MATCH($B20,'Summary sales'!$A$6:$A$50,0),MATCH($X$3,'Summary sales'!$A$7:$CB$7,0))</f>
        <v>784.44999999995343</v>
      </c>
      <c r="Z20" s="385">
        <f t="shared" si="292"/>
        <v>-15.550000000046566</v>
      </c>
      <c r="AA20" s="543">
        <f t="shared" si="293"/>
        <v>0.98056249999994183</v>
      </c>
      <c r="AB20" s="385">
        <f>INDEX('SO Agustus 2026 Rev.3'!$B$6:$BK$52,MATCH(B20,'SO Agustus 2026 Rev.3'!$B$6:$B$52,0),MATCH($AB$3,'SO Agustus 2026 Rev.3'!$B$5:$XK$5,0))</f>
        <v>150</v>
      </c>
      <c r="AC20" s="385">
        <f>INDEX('Summary sales'!$A$6:$CB$50,MATCH($B20,'Summary sales'!$A$6:$A$50,0),MATCH($AB$3,'Summary sales'!$A$7:$CB$7,0))</f>
        <v>312.51999999998952</v>
      </c>
      <c r="AD20" s="385">
        <f t="shared" si="294"/>
        <v>162.51999999998952</v>
      </c>
      <c r="AE20" s="543">
        <f t="shared" si="295"/>
        <v>2.0834666666665966</v>
      </c>
      <c r="AF20" s="385">
        <f>INDEX('SO Agustus 2026 Rev.3'!$B$6:$BK$52,MATCH(B20,'SO Agustus 2026 Rev.3'!$B$6:$B$52,0),MATCH($AF$3,'SO Agustus 2026 Rev.3'!$B$5:$XK$5,0))</f>
        <v>603.76322580644887</v>
      </c>
      <c r="AG20" s="385">
        <f>INDEX('Summary sales'!$A$6:$CB$50,MATCH($B20,'Summary sales'!$A$6:$A$50,0),MATCH($AF$3,'Summary sales'!$A$7:$CB$7,0))</f>
        <v>831.19999999995343</v>
      </c>
      <c r="AH20" s="385">
        <f t="shared" si="296"/>
        <v>227.43677419350456</v>
      </c>
      <c r="AI20" s="543">
        <f t="shared" si="297"/>
        <v>1.3766986203734359</v>
      </c>
      <c r="AJ20" s="385">
        <f>INDEX('SO Agustus 2026 Rev.3'!$B$6:$BK$52,MATCH(B20,'SO Agustus 2026 Rev.3'!$B$6:$B$52,0),MATCH($AJ$3,'SO Agustus 2026 Rev.3'!$B$5:$XK$5,0))</f>
        <v>673.27548387096704</v>
      </c>
      <c r="AK20" s="385">
        <f>INDEX('Summary sales'!$A$6:$CB$50,MATCH($B20,'Summary sales'!$A$6:$A$50,0),MATCH($AJ$3,'Summary sales'!$A$7:$CB$7,0))</f>
        <v>808.79000000003725</v>
      </c>
      <c r="AL20" s="385">
        <f t="shared" si="298"/>
        <v>135.51451612907022</v>
      </c>
      <c r="AM20" s="543">
        <f t="shared" si="299"/>
        <v>1.2012764750469387</v>
      </c>
      <c r="AN20" s="385">
        <f>INDEX('SO Agustus 2026 Rev.3'!$B$6:$BK$52,MATCH(B20,'SO Agustus 2026 Rev.3'!$B$6:$B$52,0),MATCH($AN$3,'SO Agustus 2026 Rev.3'!$B$5:$XK$5,0))</f>
        <v>5500</v>
      </c>
      <c r="AO20" s="385">
        <f>INDEX('Summary sales'!$A$6:$CB$50,MATCH($B20,'Summary sales'!$A$6:$A$50,0),MATCH($AN$3,'Summary sales'!$A$7:$CB$7,0))</f>
        <v>4909.679999999702</v>
      </c>
      <c r="AP20" s="385">
        <f t="shared" si="300"/>
        <v>-590.32000000029802</v>
      </c>
      <c r="AQ20" s="543">
        <f t="shared" si="301"/>
        <v>0.89266909090903668</v>
      </c>
      <c r="AR20" s="385">
        <f>INDEX('SO Agustus 2026 Rev.3'!$B$6:$BK$52,MATCH(B20,'SO Agustus 2026 Rev.3'!$B$6:$B$52,0),MATCH($AR$3,'SO Agustus 2026 Rev.3'!$B$5:$XK$5,0))</f>
        <v>5000</v>
      </c>
      <c r="AS20" s="385">
        <f ca="1">INDEX('Summary sales'!$A$6:$CB$50,MATCH($B20,'Summary sales'!$A$6:$A$50,0),MATCH($AR$3,'Summary sales'!$A$7:$CB$7,0))</f>
        <v>4511.0099999997765</v>
      </c>
      <c r="AT20" s="385">
        <f t="shared" ca="1" si="302"/>
        <v>-488.99000000022352</v>
      </c>
      <c r="AU20" s="543">
        <f t="shared" ca="1" si="303"/>
        <v>0.90220199999995532</v>
      </c>
      <c r="AV20" s="385">
        <f>INDEX('SO Agustus 2026 Rev.3'!$B$6:$BK$52,MATCH(B20,'SO Agustus 2026 Rev.3'!$B$6:$B$52,0),MATCH($AV$3,'SO Agustus 2026 Rev.3'!$B$5:$XK$5,0))</f>
        <v>2500</v>
      </c>
      <c r="AW20" s="385">
        <f>INDEX('Summary sales'!$A$6:$CB$50,MATCH($B20,'Summary sales'!$A$6:$A$50,0),MATCH($AV$3,'Summary sales'!$A$7:$CB$7,0))</f>
        <v>3045.1699999999255</v>
      </c>
      <c r="AX20" s="385">
        <f t="shared" si="304"/>
        <v>545.16999999992549</v>
      </c>
      <c r="AY20" s="543">
        <f t="shared" si="305"/>
        <v>1.2180679999999702</v>
      </c>
      <c r="AZ20" s="385">
        <f>INDEX('SO Agustus 2026 Rev.3'!$B$6:$BK$52,MATCH(B20,'SO Agustus 2026 Rev.3'!$B$6:$B$52,0),MATCH($AZ$3,'SO Agustus 2026 Rev.3'!$B$5:$XK$5,0))</f>
        <v>500</v>
      </c>
      <c r="BA20" s="385">
        <f>INDEX('Summary sales'!$A$6:$CB$50,MATCH($B20,'Summary sales'!$A$6:$A$50,0),MATCH($AZ$3,'Summary sales'!$A$7:$CB$7,0))</f>
        <v>1152.8800000000047</v>
      </c>
      <c r="BB20" s="385">
        <f t="shared" si="306"/>
        <v>652.88000000000466</v>
      </c>
      <c r="BC20" s="543">
        <f t="shared" si="307"/>
        <v>2.3057600000000091</v>
      </c>
      <c r="BD20" s="385">
        <f>INDEX('SO Agustus 2026 Rev.3'!$B$6:$BK$52,MATCH(B20,'SO Agustus 2026 Rev.3'!$B$6:$B$52,0),MATCH($BD$3,'SO Agustus 2026 Rev.3'!$B$5:$XK$5,0))</f>
        <v>10300</v>
      </c>
      <c r="BE20" s="385">
        <f>INDEX('Summary sales'!$A$6:$CB$50,MATCH($B20,'Summary sales'!$A$6:$A$50,0),MATCH($BD$3,'Summary sales'!$A$7:$CB$7,0))</f>
        <v>0</v>
      </c>
      <c r="BF20" s="385">
        <f t="shared" si="308"/>
        <v>-10300</v>
      </c>
      <c r="BG20" s="543">
        <f t="shared" si="309"/>
        <v>0</v>
      </c>
      <c r="BH20" s="385">
        <f>INDEX('SO Agustus 2026 Rev.3'!$B$6:$BK$52,MATCH(B20,'SO Agustus 2026 Rev.3'!$B$6:$B$52,0),MATCH($BH$3,'SO Agustus 2026 Rev.3'!$B$5:$XK$5,0))</f>
        <v>9000.0570967741915</v>
      </c>
      <c r="BI20" s="385">
        <f>INDEX('Summary sales'!$A$6:$CB$50,MATCH($B20,'Summary sales'!$A$6:$A$50,0),MATCH($BH$3,'Summary sales'!$A$7:$CB$7,0))</f>
        <v>10545.25</v>
      </c>
      <c r="BJ20" s="385">
        <f t="shared" si="310"/>
        <v>1545.1929032258085</v>
      </c>
      <c r="BK20" s="543">
        <f t="shared" si="311"/>
        <v>1.1716870111612556</v>
      </c>
      <c r="BL20" s="385">
        <f>INDEX('SO Agustus 2026 Rev.3'!$B$6:$BK$52,MATCH(B20,'SO Agustus 2026 Rev.3'!$B$6:$B$52,0),MATCH($BL$3,'SO Agustus 2026 Rev.3'!$B$5:$XK$5,0))</f>
        <v>1000</v>
      </c>
      <c r="BM20" s="385">
        <f>INDEX('Summary sales'!$A$6:$CB$50,MATCH($B20,'Summary sales'!$A$6:$A$50,0),MATCH($BL$3,'Summary sales'!$A$7:$CB$7,0))</f>
        <v>1177.0250000000233</v>
      </c>
      <c r="BN20" s="385">
        <f t="shared" si="312"/>
        <v>177.02500000002328</v>
      </c>
      <c r="BO20" s="543">
        <f t="shared" si="313"/>
        <v>1.1770250000000233</v>
      </c>
      <c r="BP20" s="385">
        <f>INDEX('SO Agustus 2026 Rev.3'!$B$6:$BK$52,MATCH(B20,'SO Agustus 2026 Rev.3'!$B$6:$B$52,0),MATCH($BP$3,'SO Agustus 2026 Rev.3'!$B$5:$XK$5,0))</f>
        <v>5500</v>
      </c>
      <c r="BQ20" s="385">
        <f ca="1">INDEX('Summary sales'!$A$6:$CB$50,MATCH($B20,'Summary sales'!$A$6:$A$50,0),MATCH($BP$3,'Summary sales'!$A$7:$CB$7,0))</f>
        <v>4874.8155388471178</v>
      </c>
      <c r="BR20" s="385">
        <f t="shared" ca="1" si="314"/>
        <v>-625.18446115288225</v>
      </c>
      <c r="BS20" s="543">
        <f t="shared" ca="1" si="315"/>
        <v>0.88633009797220319</v>
      </c>
      <c r="BT20" s="385">
        <f>INDEX('SO Agustus 2026 Rev.3'!$B$6:$BK$52,MATCH(B20,'SO Agustus 2026 Rev.3'!$B$6:$B$52,0),MATCH($BT$3,'SO Agustus 2026 Rev.3'!$B$5:$XK$5,0))</f>
        <v>1500</v>
      </c>
      <c r="BU20" s="385">
        <f>INDEX('Summary sales'!$A$6:$CB$50,MATCH($B20,'Summary sales'!$A$6:$A$50,0),MATCH($BT$3,'Summary sales'!$A$7:$CB$7,0))</f>
        <v>4233.980000000447</v>
      </c>
      <c r="BV20" s="385">
        <f t="shared" si="316"/>
        <v>2733.980000000447</v>
      </c>
      <c r="BW20" s="543">
        <f t="shared" si="317"/>
        <v>2.8226533333336312</v>
      </c>
      <c r="BX20" s="385">
        <f>INDEX('SO Agustus 2026 Rev.3'!$B$6:$BK$52,MATCH(B20,'SO Agustus 2026 Rev.3'!$B$6:$B$52,0),MATCH($BX$3,'SO Agustus 2026 Rev.3'!$B$5:$XK$5,0))</f>
        <v>89.451612903225808</v>
      </c>
      <c r="BY20" s="385">
        <f>INDEX('Summary sales'!$A$6:$CB$50,MATCH($B20,'Summary sales'!$A$6:$A$50,0),MATCH($BX$3,'Summary sales'!$A$7:$CB$7,0))</f>
        <v>70</v>
      </c>
      <c r="BZ20" s="385">
        <f t="shared" si="318"/>
        <v>-19.451612903225808</v>
      </c>
      <c r="CA20" s="543">
        <f t="shared" si="319"/>
        <v>0.78254597908402446</v>
      </c>
      <c r="CB20" s="385">
        <f>INDEX('SO Agustus 2026 Rev.3'!$B$6:$BK$52,MATCH(B20,'SO Agustus 2026 Rev.3'!$B$6:$B$52,0),MATCH($CB$3,'SO Agustus 2026 Rev.3'!$B$5:$XK$5,0))</f>
        <v>3500</v>
      </c>
      <c r="CC20" s="385">
        <f>INDEX('Summary sales'!$A$6:$CB$50,MATCH($B20,'Summary sales'!$A$6:$A$50,0),MATCH($CB$3,'Summary sales'!$A$7:$CB$7,0))</f>
        <v>1427.3999999999069</v>
      </c>
      <c r="CD20" s="385">
        <f t="shared" si="320"/>
        <v>-2072.6000000000931</v>
      </c>
      <c r="CE20" s="543">
        <f t="shared" si="321"/>
        <v>0.40782857142854484</v>
      </c>
      <c r="CF20" s="385">
        <f>INDEX('SO Agustus 2026 Rev.3'!$B$6:$BK$52,MATCH(B20,'SO Agustus 2026 Rev.3'!$B$6:$B$52,0),MATCH($CF$3,'SO Agustus 2026 Rev.3'!$B$5:$XK$5,0))</f>
        <v>1300</v>
      </c>
      <c r="CG20" s="385">
        <f>INDEX('Summary sales'!$A$6:$CB$50,MATCH($B20,'Summary sales'!$A$6:$A$50,0),MATCH($CF$3,'Summary sales'!$A$7:$CB$7,0))</f>
        <v>957.48999999999069</v>
      </c>
      <c r="CH20" s="385">
        <f t="shared" si="322"/>
        <v>-342.51000000000931</v>
      </c>
      <c r="CI20" s="543">
        <f t="shared" si="323"/>
        <v>0.73653076923076211</v>
      </c>
      <c r="CJ20" s="385">
        <f>INDEX('SO Agustus 2026 Rev.3'!$B$6:$BK$52,MATCH(B20,'SO Agustus 2026 Rev.3'!$B$6:$B$52,0),MATCH($CJ$3,'SO Agustus 2026 Rev.3'!$B$5:$XK$5,0))</f>
        <v>3000</v>
      </c>
      <c r="CK20" s="385">
        <f>INDEX('Summary sales'!$A$6:$CB$50,MATCH($B20,'Summary sales'!$A$6:$A$50,0),MATCH($CJ$3,'Summary sales'!$A$7:$CB$7,0))</f>
        <v>4965.9000000003725</v>
      </c>
      <c r="CL20" s="385">
        <f t="shared" si="324"/>
        <v>1965.9000000003725</v>
      </c>
      <c r="CM20" s="543">
        <f t="shared" si="325"/>
        <v>1.6553000000001241</v>
      </c>
      <c r="CN20" s="385">
        <f>INDEX('SO Agustus 2026 Rev.3'!$B$6:$BK$52,MATCH(B20,'SO Agustus 2026 Rev.3'!$B$6:$B$52,0),MATCH($CN$3,'SO Agustus 2026 Rev.3'!$B$5:$XK$5,0))</f>
        <v>6500</v>
      </c>
      <c r="CO20" s="385">
        <f>INDEX('Summary sales'!$A$6:$CB$50,MATCH($B20,'Summary sales'!$A$6:$A$50,0),MATCH($CN$3,'Summary sales'!$A$7:$CB$7,0))</f>
        <v>3328.1800000001676</v>
      </c>
      <c r="CP20" s="385">
        <f t="shared" si="326"/>
        <v>-3171.8199999998324</v>
      </c>
      <c r="CQ20" s="543">
        <f t="shared" si="327"/>
        <v>0.51202769230771805</v>
      </c>
      <c r="CR20" s="385">
        <f>INDEX('SO Agustus 2026 Rev.3'!$B$6:$BK$52,MATCH(B20,'SO Agustus 2026 Rev.3'!$B$6:$B$52,0),MATCH($CR$3,'SO Agustus 2026 Rev.3'!$B$5:$XK$5,0))</f>
        <v>0</v>
      </c>
      <c r="CS20" s="385">
        <f>INDEX('Summary sales'!$A$6:$CB$50,MATCH($B20,'Summary sales'!$A$6:$A$50,0),MATCH($CR$3,'Summary sales'!$A$7:$CB$7,0))</f>
        <v>0</v>
      </c>
      <c r="CT20" s="385">
        <f t="shared" si="328"/>
        <v>0</v>
      </c>
      <c r="CU20" s="543" t="e">
        <f t="shared" si="329"/>
        <v>#DIV/0!</v>
      </c>
      <c r="CV20" s="385">
        <f>INDEX('SO Agustus 2026 Rev.3'!$B$6:$BK$52,MATCH(B20,'SO Agustus 2026 Rev.3'!$B$6:$B$52,0),MATCH($CV$3,'SO Agustus 2026 Rev.3'!$B$5:$XK$5,0))</f>
        <v>16000</v>
      </c>
      <c r="CW20" s="385">
        <f>INDEX('Summary sales'!$A$6:$CB$50,MATCH($B20,'Summary sales'!$A$6:$A$50,0),MATCH($CV$3,'Summary sales'!$A$7:$CB$7,0))</f>
        <v>17709.211000002921</v>
      </c>
      <c r="CX20" s="385">
        <f t="shared" si="330"/>
        <v>1709.2110000029206</v>
      </c>
      <c r="CY20" s="543">
        <f t="shared" si="331"/>
        <v>1.1068256875001825</v>
      </c>
      <c r="CZ20" s="385">
        <f>INDEX('SO Agustus 2026 Rev.3'!$B$6:$BK$52,MATCH(B20,'SO Agustus 2026 Rev.3'!$B$6:$B$52,0),MATCH($CZ$3,'SO Agustus 2026 Rev.3'!$B$5:$XK$5,0))</f>
        <v>2000</v>
      </c>
      <c r="DA20" s="385">
        <f>INDEX('Summary sales'!$A$6:$CB$50,MATCH($B20,'Summary sales'!$A$6:$A$50,0),MATCH($CZ$3,'Summary sales'!$A$7:$CB$7,0))</f>
        <v>2363.6299999998882</v>
      </c>
      <c r="DB20" s="385">
        <f t="shared" si="332"/>
        <v>363.62999999988824</v>
      </c>
      <c r="DC20" s="543">
        <f t="shared" si="333"/>
        <v>1.1818149999999441</v>
      </c>
      <c r="DD20" s="385">
        <f>INDEX('SO Agustus 2026 Rev.3'!$B$6:$BK$52,MATCH(B20,'SO Agustus 2026 Rev.3'!$B$6:$B$52,0),MATCH($DD$3,'SO Agustus 2026 Rev.3'!$B$5:$XK$5,0))</f>
        <v>800</v>
      </c>
      <c r="DE20" s="385">
        <f>INDEX('Summary sales'!$A$6:$CB$50,MATCH($B20,'Summary sales'!$A$6:$A$50,0),MATCH($DD$3,'Summary sales'!$A$7:$CB$7,0))</f>
        <v>595.84000000008382</v>
      </c>
      <c r="DF20" s="385">
        <f t="shared" si="334"/>
        <v>-204.15999999991618</v>
      </c>
      <c r="DG20" s="543">
        <f t="shared" si="335"/>
        <v>0.74480000000010482</v>
      </c>
      <c r="DH20" s="385">
        <f>INDEX('SO Agustus 2026 Rev.3'!$B$6:$BK$52,MATCH(B20,'SO Agustus 2026 Rev.3'!$B$6:$B$52,0),MATCH($DH$3,'SO Agustus 2026 Rev.3'!$B$5:$XK$5,0))</f>
        <v>7200</v>
      </c>
      <c r="DI20" s="385">
        <f>INDEX('Summary sales'!$A$6:$CB$50,MATCH($B20,'Summary sales'!$A$6:$A$50,0),MATCH($DH$3,'Summary sales'!$A$7:$CB$7,0))</f>
        <v>8568.6299999989569</v>
      </c>
      <c r="DJ20" s="385">
        <f t="shared" si="336"/>
        <v>1368.6299999989569</v>
      </c>
      <c r="DK20" s="543">
        <f t="shared" si="337"/>
        <v>1.1900874999998552</v>
      </c>
      <c r="DL20" s="385">
        <f>INDEX('SO Agustus 2026 Rev.3'!$B$6:$BK$52,MATCH(B20,'SO Agustus 2026 Rev.3'!$B$6:$B$52,0),MATCH($DL$3,'SO Agustus 2026 Rev.3'!$B$5:$XK$5,0))</f>
        <v>2000</v>
      </c>
      <c r="DM20" s="385">
        <f>INDEX('Summary sales'!$A$6:$CB$50,MATCH($B20,'Summary sales'!$A$6:$A$50,0),MATCH($DL$3,'Summary sales'!$A$7:$CB$7,0))</f>
        <v>1811.8099999999977</v>
      </c>
      <c r="DN20" s="385">
        <f t="shared" si="338"/>
        <v>-188.19000000000233</v>
      </c>
      <c r="DO20" s="543">
        <f t="shared" si="339"/>
        <v>0.90590499999999885</v>
      </c>
      <c r="DP20" s="385">
        <f>INDEX('SO Agustus 2026 Rev.3'!$B$6:$BK$52,MATCH(B20,'SO Agustus 2026 Rev.3'!$B$6:$B$52,0),MATCH($DP$3,'SO Agustus 2026 Rev.3'!$B$5:$XK$5,0))</f>
        <v>2000</v>
      </c>
      <c r="DQ20" s="385">
        <f>INDEX('Summary sales'!$A$6:$CB$50,MATCH($B20,'Summary sales'!$A$6:$A$50,0),MATCH($DP$3,'Summary sales'!$A$7:$CB$7,0))</f>
        <v>1879.0800000000745</v>
      </c>
      <c r="DR20" s="385">
        <f t="shared" si="340"/>
        <v>-120.91999999992549</v>
      </c>
      <c r="DS20" s="543">
        <f t="shared" si="341"/>
        <v>0.93954000000003723</v>
      </c>
      <c r="DT20" s="385">
        <f>INDEX('SO Agustus 2026 Rev.3'!$B$6:$BK$52,MATCH(B20,'SO Agustus 2026 Rev.3'!$B$6:$B$52,0),MATCH($DT$3,'SO Agustus 2026 Rev.3'!$B$5:$XK$5,0))</f>
        <v>1000</v>
      </c>
      <c r="DU20" s="385">
        <f>INDEX('Summary sales'!$A$6:$CB$50,MATCH($B20,'Summary sales'!$A$6:$A$50,0),MATCH($DT$3,'Summary sales'!$A$7:$CB$7,0))</f>
        <v>513.51000000000931</v>
      </c>
      <c r="DV20" s="385">
        <f t="shared" si="342"/>
        <v>-486.48999999999069</v>
      </c>
      <c r="DW20" s="543">
        <f t="shared" si="343"/>
        <v>0.51351000000000935</v>
      </c>
      <c r="DX20" s="385">
        <f>INDEX('SO Agustus 2026 Rev.3'!$B$6:$BK$52,MATCH(B20,'SO Agustus 2026 Rev.3'!$B$6:$B$52,0),MATCH($DX$3,'SO Agustus 2026 Rev.3'!$B$5:$XK$5,0))</f>
        <v>11000</v>
      </c>
      <c r="DY20" s="385">
        <f>INDEX('Summary sales'!$A$6:$CB$50,MATCH($B20,'Summary sales'!$A$6:$A$50,0),MATCH($DX$3,'Summary sales'!$A$7:$CB$7,0))</f>
        <v>10605.950000000186</v>
      </c>
      <c r="DZ20" s="385">
        <f t="shared" si="344"/>
        <v>-394.04999999981374</v>
      </c>
      <c r="EA20" s="543">
        <f t="shared" si="345"/>
        <v>0.9641772727272897</v>
      </c>
      <c r="EB20" s="385">
        <f>INDEX('SO Agustus 2026 Rev.3'!$B$6:$BK$52,MATCH(B20,'SO Agustus 2026 Rev.3'!$B$6:$B$52,0),MATCH($EB$3,'SO Agustus 2026 Rev.3'!$B$5:$XK$5,0))</f>
        <v>2000</v>
      </c>
      <c r="EC20" s="385">
        <f>INDEX('Summary sales'!$A$6:$CB$50,MATCH($B20,'Summary sales'!$A$6:$A$50,0),MATCH($EB$3,'Summary sales'!$A$7:$CB$7,0))</f>
        <v>2159.0600000000559</v>
      </c>
      <c r="ED20" s="385">
        <f t="shared" si="346"/>
        <v>159.06000000005588</v>
      </c>
      <c r="EE20" s="543">
        <f t="shared" si="347"/>
        <v>1.0795300000000279</v>
      </c>
      <c r="EF20" s="385">
        <f>INDEX('SO Agustus 2026 Rev.3'!$B$6:$BK$52,MATCH(B20,'SO Agustus 2026 Rev.3'!$B$6:$B$52,0),MATCH($EF$3,'SO Agustus 2026 Rev.3'!$B$5:$XK$5,0))</f>
        <v>4000</v>
      </c>
      <c r="EG20" s="385">
        <f>INDEX('Summary sales'!$A$6:$CB$50,MATCH($B20,'Summary sales'!$A$6:$A$50,0),MATCH($EF$3,'Summary sales'!$A$7:$CB$7,0))</f>
        <v>5017.5400000000373</v>
      </c>
      <c r="EH20" s="385">
        <f t="shared" si="348"/>
        <v>1017.5400000000373</v>
      </c>
      <c r="EI20" s="543">
        <f t="shared" si="349"/>
        <v>1.2543850000000094</v>
      </c>
      <c r="EJ20" s="385">
        <f>INDEX('SO Agustus 2026 Rev.3'!$B$6:$BK$52,MATCH(B20,'SO Agustus 2026 Rev.3'!$B$6:$B$52,0),MATCH($EJ$3,'SO Agustus 2026 Rev.3'!$B$5:$XK$5,0))</f>
        <v>7000</v>
      </c>
      <c r="EK20" s="385">
        <f>INDEX('Summary sales'!$A$6:$CB$50,MATCH(B20,'Summary sales'!$A$6:$A$50,0),MATCH($EJ$3,'Summary sales'!$A$7:$CB$7,0))</f>
        <v>8078.2800000000279</v>
      </c>
      <c r="EL20" s="385">
        <f t="shared" si="350"/>
        <v>1078.2800000000279</v>
      </c>
      <c r="EM20" s="543">
        <f t="shared" si="351"/>
        <v>1.154040000000004</v>
      </c>
      <c r="EN20" s="385">
        <f>INDEX('SO Agustus 2026 Rev.3'!$B$6:$BK$52,MATCH(B20,'SO Agustus 2026 Rev.3'!$B$6:$B$52,0),MATCH($EN$3,'SO Agustus 2026 Rev.3'!$B$5:$XK$5,0))</f>
        <v>5000</v>
      </c>
      <c r="EO20" s="385">
        <f>INDEX('Summary sales'!$A$6:$CB$50,MATCH($B20,'Summary sales'!$A$6:$A$50,0),MATCH($EN$3,'Summary sales'!$A$7:$CB$7,0))</f>
        <v>0</v>
      </c>
      <c r="EP20" s="385">
        <f t="shared" si="352"/>
        <v>-5000</v>
      </c>
      <c r="EQ20" s="543">
        <f t="shared" si="353"/>
        <v>0</v>
      </c>
      <c r="ER20" s="385">
        <f>INDEX('SO Agustus 2026 Rev.3'!$B$6:$BK$52,MATCH(B20,'SO Agustus 2026 Rev.3'!$B$6:$B$52,0),MATCH($ER$3,'SO Agustus 2026 Rev.3'!$B$5:$XK$5,0))</f>
        <v>19000</v>
      </c>
      <c r="ES20" s="385">
        <f>INDEX('Summary sales'!$A$6:$CB$50,MATCH($B20,'Summary sales'!$A$6:$A$50,0),MATCH($ER$3,'Summary sales'!$A$7:$CB$7,0))</f>
        <v>3379.1999999992549</v>
      </c>
      <c r="ET20" s="385">
        <f t="shared" si="354"/>
        <v>-15620.800000000745</v>
      </c>
      <c r="EU20" s="543">
        <f t="shared" si="355"/>
        <v>0.17785263157890815</v>
      </c>
      <c r="EV20" s="385">
        <f>INDEX('SO Agustus 2026 Rev.3'!$B$6:$BK$52,MATCH(B20,'SO Agustus 2026 Rev.3'!$B$6:$B$52,0),MATCH($EV$3,'SO Agustus 2026 Rev.3'!$B$5:$XK$5,0))</f>
        <v>8000</v>
      </c>
      <c r="EW20" s="385">
        <f>INDEX('Summary sales'!$A$6:$CB$50,MATCH(B20,'Summary sales'!$A$6:$A$50,0),MATCH($EV$3,'Summary sales'!$A$7:$CB$7,0))</f>
        <v>4996.1199999996461</v>
      </c>
      <c r="EX20" s="385">
        <f t="shared" si="356"/>
        <v>-3003.8800000003539</v>
      </c>
      <c r="EY20" s="543">
        <f t="shared" si="357"/>
        <v>0.62451499999995574</v>
      </c>
      <c r="EZ20" s="385">
        <f>INDEX('SO Agustus 2026 Rev.3'!$B$6:$BK$52,MATCH(B20,'SO Agustus 2026 Rev.3'!$B$6:$B$52,0),MATCH($EZ$3,'SO Agustus 2026 Rev.3'!$B$5:$XK$5,0))</f>
        <v>3500</v>
      </c>
      <c r="FA20" s="385">
        <f>INDEX('Summary sales'!$A$6:$CB$50,MATCH(B20,'Summary sales'!$A$6:$A$50,0),MATCH($EZ$3,'Summary sales'!$A$7:$CB$7,0))</f>
        <v>3489.5</v>
      </c>
      <c r="FB20" s="385">
        <f t="shared" si="358"/>
        <v>-10.5</v>
      </c>
      <c r="FC20" s="543">
        <f t="shared" si="359"/>
        <v>0.997</v>
      </c>
      <c r="FD20" s="385">
        <f>INDEX('SO Agustus 2026 Rev.3'!$B$6:$BK$52,MATCH(B20,'SO Agustus 2026 Rev.3'!$B$6:$B$52,0),MATCH($FD$3,'SO Agustus 2026 Rev.3'!$B$5:$XK$5,0))</f>
        <v>0</v>
      </c>
      <c r="FE20" s="385">
        <f>INDEX('Summary sales'!$A$6:$CB$50,MATCH(B20,'Summary sales'!$A$6:$A$50,0),MATCH($FD$3,'Summary sales'!$A$7:$CB$7,0))</f>
        <v>0</v>
      </c>
      <c r="FF20" s="385">
        <f t="shared" si="360"/>
        <v>0</v>
      </c>
      <c r="FG20" s="543" t="e">
        <f t="shared" si="361"/>
        <v>#DIV/0!</v>
      </c>
      <c r="FH20" s="385">
        <f>INDEX('SO Agustus 2026 Rev.3'!$B$6:$BK$52,MATCH(B20,'SO Agustus 2026 Rev.3'!$B$6:$B$52,0),MATCH($FH$3,'SO Agustus 2026 Rev.3'!$B$5:$XK$5,0))</f>
        <v>0</v>
      </c>
      <c r="FI20" s="385">
        <f>INDEX('Summary sales'!$A$6:$CB$50,MATCH(B20,'Summary sales'!$A$6:$A$50,0),MATCH($FH$3,'Summary sales'!$A$7:$CB$7,0))</f>
        <v>0</v>
      </c>
      <c r="FJ20" s="385">
        <f t="shared" si="362"/>
        <v>0</v>
      </c>
      <c r="FK20" s="543" t="e">
        <f t="shared" si="363"/>
        <v>#DIV/0!</v>
      </c>
      <c r="FL20" s="385">
        <f>INDEX('SO Agustus 2026 Rev.3'!$B$6:$BK$52,MATCH(B20,'SO Agustus 2026 Rev.3'!$B$6:$B$52,0),MATCH($FL$3,'SO Agustus 2026 Rev.3'!$B$5:$XK$5,0))</f>
        <v>700</v>
      </c>
      <c r="FM20" s="385">
        <f>INDEX('Summary sales'!$A$6:$CB$50,MATCH(B20,'Summary sales'!$A$6:$A$50,0),MATCH($FL$3,'Summary sales'!$A$7:$CB$7,0))</f>
        <v>892.04999999993015</v>
      </c>
      <c r="FN20" s="385">
        <f t="shared" si="364"/>
        <v>192.04999999993015</v>
      </c>
      <c r="FO20" s="543">
        <f t="shared" si="365"/>
        <v>1.274357142857043</v>
      </c>
      <c r="FP20" s="385">
        <f>INDEX('SO Agustus 2026 Rev.3'!$B$6:$BK$52,MATCH(B20,'SO Agustus 2026 Rev.3'!$B$6:$B$52,0),MATCH($FP$3,'SO Agustus 2026 Rev.3'!$B$5:$XK$5,0))</f>
        <v>6500</v>
      </c>
      <c r="FQ20" s="385">
        <f>INDEX('Summary sales'!$A$6:$CB$50,MATCH(B20,'Summary sales'!$A$6:$A$50,0),MATCH($FP$3,'Summary sales'!$A$7:$CB$7,0))</f>
        <v>6215.7300000000396</v>
      </c>
      <c r="FR20" s="385">
        <f t="shared" si="366"/>
        <v>-284.26999999996042</v>
      </c>
      <c r="FS20" s="543">
        <f t="shared" si="367"/>
        <v>0.95626615384615998</v>
      </c>
      <c r="FT20" s="385">
        <f>INDEX('SO Agustus 2026 Rev.3'!$B$6:$BK$52,MATCH(B20,'SO Agustus 2026 Rev.3'!$B$6:$B$52,0),MATCH($FT$3,'SO Agustus 2026 Rev.3'!$B$5:$XK$5,0))</f>
        <v>3500</v>
      </c>
      <c r="FU20" s="385">
        <f>INDEX('Summary sales'!$A$6:$CB$50,MATCH(B20,'Summary sales'!$A$6:$A$50,0),MATCH($FT$3,'Summary sales'!$A$7:$CB$7,0))</f>
        <v>4032.5500000002794</v>
      </c>
      <c r="FV20" s="385">
        <f t="shared" si="368"/>
        <v>532.5500000002794</v>
      </c>
      <c r="FW20" s="543">
        <f t="shared" si="369"/>
        <v>1.1521571428572226</v>
      </c>
      <c r="FX20" s="385">
        <f>INDEX('SO Agustus 2026 Rev.3'!$B$6:$BK$52,MATCH(B20,'SO Agustus 2026 Rev.3'!$B$6:$B$52,0),MATCH($FX$3,'SO Agustus 2026 Rev.3'!$B$5:$XK$5,0))</f>
        <v>2000</v>
      </c>
      <c r="FY20" s="385">
        <f>INDEX('Summary sales'!$A$6:$CB$50,MATCH(B20,'Summary sales'!$A$6:$A$50,0),MATCH($FX$3,'Summary sales'!$A$7:$CB$7,0))</f>
        <v>4920.2800000000279</v>
      </c>
      <c r="FZ20" s="385">
        <f t="shared" si="370"/>
        <v>2920.2800000000279</v>
      </c>
      <c r="GA20" s="543">
        <f t="shared" si="371"/>
        <v>2.4601400000000138</v>
      </c>
      <c r="GB20" s="385">
        <f>INDEX('SO Agustus 2026 Rev.3'!$B$6:$BK$52,MATCH(B20,'SO Agustus 2026 Rev.3'!$B$6:$B$52,0),MATCH($GB$3,'SO Agustus 2026 Rev.3'!$B$5:$XK$5,0))</f>
        <v>369.61070967741654</v>
      </c>
      <c r="GC20" s="385">
        <f>INDEX('Summary sales'!$A$6:$CB$50,MATCH(B20,'Summary sales'!$A$6:$A$50,0),MATCH($GB$3,'Summary sales'!$A$7:$CB$7,0))</f>
        <v>0</v>
      </c>
      <c r="GD20" s="385">
        <f t="shared" si="372"/>
        <v>-369.61070967741654</v>
      </c>
      <c r="GE20" s="543">
        <f t="shared" si="373"/>
        <v>0</v>
      </c>
      <c r="GF20" s="385">
        <f>INDEX('SO Agustus 2026 Rev.3'!$B$6:$BK$52,MATCH(B20,'SO Agustus 2026 Rev.3'!$B$6:$B$52,0),MATCH($GF$3,'SO Agustus 2026 Rev.3'!$B$5:$XK$5,0))</f>
        <v>13500</v>
      </c>
      <c r="GG20" s="385">
        <f>INDEX('Summary sales'!$A$6:$CB$50,MATCH(B20,'Summary sales'!$A$6:$A$50,0),MATCH($GF$3,'Summary sales'!$A$7:$CB$7,0))</f>
        <v>12266.149000000001</v>
      </c>
      <c r="GH20" s="385">
        <f t="shared" si="374"/>
        <v>-1233.8509999999987</v>
      </c>
      <c r="GI20" s="543">
        <f t="shared" si="375"/>
        <v>0.90860362962962971</v>
      </c>
      <c r="GJ20" s="385">
        <f>INDEX('SO Agustus 2026 Rev.3'!$B$6:$BK$52,MATCH(B20,'SO Agustus 2026 Rev.3'!$B$6:$B$52,0),MATCH($GJ$3,'SO Agustus 2026 Rev.3'!$B$5:$XK$5,0))</f>
        <v>1121.900322580635</v>
      </c>
      <c r="GK20" s="385">
        <f>INDEX('Summary sales'!$A$6:$CB$50,MATCH($B20,'Summary sales'!$A$6:$A$50,0),MATCH($GJ$3,'Summary sales'!$A$7:$CB$7,0))</f>
        <v>857.32000000029802</v>
      </c>
      <c r="GL20" s="385">
        <f t="shared" si="376"/>
        <v>-264.580322580337</v>
      </c>
      <c r="GM20" s="543">
        <f t="shared" si="377"/>
        <v>0.76416770968410108</v>
      </c>
      <c r="GN20" s="385">
        <f>INDEX('SO Agustus 2026 Rev.3'!$B$6:$BK$52,MATCH(B20,'SO Agustus 2026 Rev.3'!$B$6:$B$52,0),MATCH($GN$3,'SO Agustus 2026 Rev.3'!$B$5:$XK$5,0))</f>
        <v>2499.7025806451697</v>
      </c>
      <c r="GO20" s="385">
        <f>INDEX('Summary sales'!$A$6:$CB$50,MATCH(B20,'Summary sales'!$A$6:$A$50,0),MATCH($GN$3,'Summary sales'!$A$7:$CB$7,0))</f>
        <v>2850.4799999999814</v>
      </c>
      <c r="GP20" s="385">
        <f t="shared" si="378"/>
        <v>350.77741935481163</v>
      </c>
      <c r="GQ20" s="543">
        <f t="shared" si="379"/>
        <v>1.140327662207028</v>
      </c>
      <c r="GR20" s="385">
        <f>INDEX('SO Agustus 2026 Rev.3'!$B$6:$BK$52,MATCH(B20,'SO Agustus 2026 Rev.3'!$B$6:$B$52,0),MATCH($GR$3,'SO Agustus 2026 Rev.3'!$B$5:$XK$5,0))</f>
        <v>3587.0967741935483</v>
      </c>
      <c r="GS20" s="385">
        <f>INDEX('Summary sales'!$A$6:$CB$50,MATCH(B20,'Summary sales'!$A$6:$A$50,0),MATCH($GR$3,'Summary sales'!$A$7:$CB$7,0))</f>
        <v>3841.010000000002</v>
      </c>
      <c r="GT20" s="385">
        <f t="shared" si="380"/>
        <v>253.91322580645374</v>
      </c>
      <c r="GU20" s="543">
        <f t="shared" si="381"/>
        <v>1.0707851618705042</v>
      </c>
      <c r="GV20" s="385">
        <f>INDEX('SO Agustus 2026 Rev.3'!$B$6:$BK$52,MATCH(B20,'SO Agustus 2026 Rev.3'!$B$6:$B$52,0),MATCH($GV$3,'SO Agustus 2026 Rev.3'!$B$5:$XK$5,0))</f>
        <v>2499.7025806451697</v>
      </c>
      <c r="GW20" s="385">
        <f>INDEX('Summary sales'!$A$6:$CB$50,MATCH(B20,'Summary sales'!$A$6:$A$50,0),MATCH($GV$3,'Summary sales'!$A$7:$CB$7,0))</f>
        <v>1231.0300000002608</v>
      </c>
      <c r="GX20" s="385">
        <f t="shared" si="382"/>
        <v>-1268.672580644909</v>
      </c>
      <c r="GY20" s="543">
        <f t="shared" si="383"/>
        <v>0.49247058811394018</v>
      </c>
      <c r="GZ20" s="385">
        <f>INDEX('SO Agustus 2026 Rev.3'!$B$6:$BK$52,MATCH(B20,'SO Agustus 2026 Rev.3'!$B$6:$B$52,0),MATCH($GZ$3,'SO Agustus 2026 Rev.3'!$B$5:$XK$5,0))</f>
        <v>0</v>
      </c>
      <c r="HA20" s="385">
        <f>INDEX('Summary sales'!$A$6:$CB$50,MATCH(B20,'Summary sales'!$A$6:$A$50,0),MATCH($GZ$3,'Summary sales'!$A$7:$CB$7,0))</f>
        <v>0</v>
      </c>
      <c r="HB20" s="385">
        <f t="shared" si="384"/>
        <v>0</v>
      </c>
      <c r="HC20" s="543" t="e">
        <f t="shared" si="385"/>
        <v>#DIV/0!</v>
      </c>
    </row>
    <row r="21" spans="1:211" ht="15" customHeight="1">
      <c r="A21" s="846"/>
      <c r="B21" s="466">
        <f t="shared" si="386"/>
        <v>46247</v>
      </c>
      <c r="C21" s="466" t="str">
        <f t="shared" si="279"/>
        <v>Kam</v>
      </c>
      <c r="D21" s="385">
        <f t="shared" ref="D21:D24" si="387">SUMIF($H$4:$HB$4,$D$4,H21:HB21)</f>
        <v>191194.13329032253</v>
      </c>
      <c r="E21" s="385">
        <f t="shared" ref="E21:E24" ca="1" si="388">SUMIF($H$4:$HB$4,$E$4,H21:HB21)</f>
        <v>153725.30115789775</v>
      </c>
      <c r="F21" s="385">
        <f t="shared" ref="F21:F24" ca="1" si="389">E21-D21</f>
        <v>-37468.832132424781</v>
      </c>
      <c r="G21" s="543">
        <f t="shared" ref="G21:G24" ca="1" si="390">E21/D21</f>
        <v>0.80402729159304542</v>
      </c>
      <c r="H21" s="385">
        <f>INDEX('SO Agustus 2026 Rev.3'!$B$6:$BK$52,MATCH(B21,'SO Agustus 2026 Rev.3'!$B$6:$B$52,0),MATCH($H$3,'SO Agustus 2026 Rev.3'!$B$5:$XK$5,0))</f>
        <v>1199.5729032258068</v>
      </c>
      <c r="I21" s="385">
        <f>INDEX('Summary sales'!$A$6:$CB$50,MATCH($B21,'Summary sales'!$A$6:$A$50,0),MATCH($H$3,'Summary sales'!$A$7:$CB$7,0))</f>
        <v>652.81000000005588</v>
      </c>
      <c r="J21" s="385">
        <f t="shared" ref="J21:J24" si="391">I21-H21</f>
        <v>-546.76290322575096</v>
      </c>
      <c r="K21" s="543">
        <f t="shared" si="285"/>
        <v>0.54420202244029126</v>
      </c>
      <c r="L21" s="385">
        <f>INDEX('SO Agustus 2026 Rev.3'!$B$6:$BK$52,MATCH(B21,'SO Agustus 2026 Rev.3'!$B$6:$B$52,0),MATCH($L$3,'SO Agustus 2026 Rev.3'!$B$5:$XK$5,0))</f>
        <v>1300</v>
      </c>
      <c r="M21" s="385">
        <f>INDEX('Summary sales'!$A$6:$CB$50,MATCH($B21,'Summary sales'!$A$6:$A$50,0),MATCH($L$3,'Summary sales'!$A$7:$CB$7,0))</f>
        <v>1849.4900000002235</v>
      </c>
      <c r="N21" s="385">
        <f t="shared" ref="N21:N24" si="392">M21-L21</f>
        <v>549.49000000022352</v>
      </c>
      <c r="O21" s="543">
        <f t="shared" si="287"/>
        <v>1.4226846153847874</v>
      </c>
      <c r="P21" s="385">
        <f>INDEX('SO Agustus 2026 Rev.3'!$B$6:$BK$52,MATCH(B21,'SO Agustus 2026 Rev.3'!$B$6:$B$52,0),MATCH($P$3,'SO Agustus 2026 Rev.3'!$B$5:$XK$5,0))</f>
        <v>1200</v>
      </c>
      <c r="Q21" s="385">
        <f>INDEX('Summary sales'!$A$6:$CB$50,MATCH($B21,'Summary sales'!$A$6:$A$50,0),MATCH($P$3,'Summary sales'!$A$7:$CB$7,0))</f>
        <v>1218.8599999998696</v>
      </c>
      <c r="R21" s="385">
        <f t="shared" ref="R21:R24" si="393">Q21-P21</f>
        <v>18.859999999869615</v>
      </c>
      <c r="S21" s="543">
        <f t="shared" si="289"/>
        <v>1.015716666666558</v>
      </c>
      <c r="T21" s="385">
        <f>INDEX('SO Agustus 2026 Rev.3'!$B$6:$BK$52,MATCH(B21,'SO Agustus 2026 Rev.3'!$B$6:$B$52,0),MATCH($T$3,'SO Agustus 2026 Rev.3'!$B$5:$XK$5,0))</f>
        <v>3300</v>
      </c>
      <c r="U21" s="385">
        <f>INDEX('Summary sales'!$A$6:$CB$50,MATCH($B21,'Summary sales'!$A$6:$A$50,0),MATCH($T$3,'Summary sales'!$A$7:$CB$7,0))</f>
        <v>3238.1999999997206</v>
      </c>
      <c r="V21" s="385">
        <f t="shared" ref="V21:V24" si="394">U21-T21</f>
        <v>-61.800000000279397</v>
      </c>
      <c r="W21" s="543">
        <f t="shared" si="291"/>
        <v>0.98127272727264259</v>
      </c>
      <c r="X21" s="385">
        <f>INDEX('SO Agustus 2026 Rev.3'!$B$6:$BK$52,MATCH(B21,'SO Agustus 2026 Rev.3'!$B$6:$B$52,0),MATCH($X$3,'SO Agustus 2026 Rev.3'!$B$5:$XK$5,0))</f>
        <v>800</v>
      </c>
      <c r="Y21" s="385">
        <f>INDEX('Summary sales'!$A$6:$CB$50,MATCH($B21,'Summary sales'!$A$6:$A$50,0),MATCH($X$3,'Summary sales'!$A$7:$CB$7,0))</f>
        <v>846.06000000005588</v>
      </c>
      <c r="Z21" s="385">
        <f t="shared" ref="Z21:Z24" si="395">Y21-X21</f>
        <v>46.060000000055879</v>
      </c>
      <c r="AA21" s="543">
        <f t="shared" si="293"/>
        <v>1.0575750000000699</v>
      </c>
      <c r="AB21" s="385">
        <f>INDEX('SO Agustus 2026 Rev.3'!$B$6:$BK$52,MATCH(B21,'SO Agustus 2026 Rev.3'!$B$6:$B$52,0),MATCH($AB$3,'SO Agustus 2026 Rev.3'!$B$5:$XK$5,0))</f>
        <v>150</v>
      </c>
      <c r="AC21" s="385">
        <f>INDEX('Summary sales'!$A$6:$CB$50,MATCH($B21,'Summary sales'!$A$6:$A$50,0),MATCH($AB$3,'Summary sales'!$A$7:$CB$7,0))</f>
        <v>358.82000000000698</v>
      </c>
      <c r="AD21" s="385">
        <f t="shared" ref="AD21:AD24" si="396">AC21-AB21</f>
        <v>208.82000000000698</v>
      </c>
      <c r="AE21" s="543">
        <f t="shared" si="295"/>
        <v>2.3921333333333799</v>
      </c>
      <c r="AF21" s="385">
        <f>INDEX('SO Agustus 2026 Rev.3'!$B$6:$BK$52,MATCH(B21,'SO Agustus 2026 Rev.3'!$B$6:$B$52,0),MATCH($AF$3,'SO Agustus 2026 Rev.3'!$B$5:$XK$5,0))</f>
        <v>603.76322580644887</v>
      </c>
      <c r="AG21" s="385">
        <f>INDEX('Summary sales'!$A$6:$CB$50,MATCH($B21,'Summary sales'!$A$6:$A$50,0),MATCH($AF$3,'Summary sales'!$A$7:$CB$7,0))</f>
        <v>823.54000000003725</v>
      </c>
      <c r="AH21" s="385">
        <f t="shared" ref="AH21:AH24" si="397">AG21-AF21</f>
        <v>219.77677419358838</v>
      </c>
      <c r="AI21" s="543">
        <f t="shared" si="297"/>
        <v>1.3640115276978515</v>
      </c>
      <c r="AJ21" s="385">
        <f>INDEX('SO Agustus 2026 Rev.3'!$B$6:$BK$52,MATCH(B21,'SO Agustus 2026 Rev.3'!$B$6:$B$52,0),MATCH($AJ$3,'SO Agustus 2026 Rev.3'!$B$5:$XK$5,0))</f>
        <v>673.27548387096704</v>
      </c>
      <c r="AK21" s="385">
        <f>INDEX('Summary sales'!$A$6:$CB$50,MATCH($B21,'Summary sales'!$A$6:$A$50,0),MATCH($AJ$3,'Summary sales'!$A$7:$CB$7,0))</f>
        <v>718.06999999994878</v>
      </c>
      <c r="AL21" s="385">
        <f t="shared" ref="AL21:AL24" si="398">AK21-AJ21</f>
        <v>44.794516128981741</v>
      </c>
      <c r="AM21" s="543">
        <f t="shared" si="299"/>
        <v>1.0665322252214469</v>
      </c>
      <c r="AN21" s="385">
        <f>INDEX('SO Agustus 2026 Rev.3'!$B$6:$BK$52,MATCH(B21,'SO Agustus 2026 Rev.3'!$B$6:$B$52,0),MATCH($AN$3,'SO Agustus 2026 Rev.3'!$B$5:$XK$5,0))</f>
        <v>5500</v>
      </c>
      <c r="AO21" s="385">
        <f>INDEX('Summary sales'!$A$6:$CB$50,MATCH($B21,'Summary sales'!$A$6:$A$50,0),MATCH($AN$3,'Summary sales'!$A$7:$CB$7,0))</f>
        <v>5162.859999999404</v>
      </c>
      <c r="AP21" s="385">
        <f t="shared" ref="AP21:AP24" si="399">AO21-AN21</f>
        <v>-337.14000000059605</v>
      </c>
      <c r="AQ21" s="543">
        <f t="shared" si="301"/>
        <v>0.93870181818170984</v>
      </c>
      <c r="AR21" s="385">
        <f>INDEX('SO Agustus 2026 Rev.3'!$B$6:$BK$52,MATCH(B21,'SO Agustus 2026 Rev.3'!$B$6:$B$52,0),MATCH($AR$3,'SO Agustus 2026 Rev.3'!$B$5:$XK$5,0))</f>
        <v>5000</v>
      </c>
      <c r="AS21" s="385">
        <f ca="1">INDEX('Summary sales'!$A$6:$CB$50,MATCH($B21,'Summary sales'!$A$6:$A$50,0),MATCH($AR$3,'Summary sales'!$A$7:$CB$7,0))</f>
        <v>4471.4500000001863</v>
      </c>
      <c r="AT21" s="385">
        <f t="shared" ref="AT21:AT24" ca="1" si="400">AS21-AR21</f>
        <v>-528.54999999981374</v>
      </c>
      <c r="AU21" s="543">
        <f t="shared" ca="1" si="303"/>
        <v>0.89429000000003722</v>
      </c>
      <c r="AV21" s="385">
        <f>INDEX('SO Agustus 2026 Rev.3'!$B$6:$BK$52,MATCH(B21,'SO Agustus 2026 Rev.3'!$B$6:$B$52,0),MATCH($AV$3,'SO Agustus 2026 Rev.3'!$B$5:$XK$5,0))</f>
        <v>2500</v>
      </c>
      <c r="AW21" s="385">
        <f>INDEX('Summary sales'!$A$6:$CB$50,MATCH($B21,'Summary sales'!$A$6:$A$50,0),MATCH($AV$3,'Summary sales'!$A$7:$CB$7,0))</f>
        <v>2383.9199999999255</v>
      </c>
      <c r="AX21" s="385">
        <f t="shared" ref="AX21:AX24" si="401">AW21-AV21</f>
        <v>-116.08000000007451</v>
      </c>
      <c r="AY21" s="543">
        <f t="shared" si="305"/>
        <v>0.95356799999997022</v>
      </c>
      <c r="AZ21" s="385">
        <f>INDEX('SO Agustus 2026 Rev.3'!$B$6:$BK$52,MATCH(B21,'SO Agustus 2026 Rev.3'!$B$6:$B$52,0),MATCH($AZ$3,'SO Agustus 2026 Rev.3'!$B$5:$XK$5,0))</f>
        <v>500</v>
      </c>
      <c r="BA21" s="385">
        <f>INDEX('Summary sales'!$A$6:$CB$50,MATCH($B21,'Summary sales'!$A$6:$A$50,0),MATCH($AZ$3,'Summary sales'!$A$7:$CB$7,0))</f>
        <v>1291.8399999999965</v>
      </c>
      <c r="BB21" s="385">
        <f t="shared" ref="BB21:BB24" si="402">BA21-AZ21</f>
        <v>791.83999999999651</v>
      </c>
      <c r="BC21" s="543">
        <f t="shared" si="307"/>
        <v>2.5836799999999931</v>
      </c>
      <c r="BD21" s="385">
        <f>INDEX('SO Agustus 2026 Rev.3'!$B$6:$BK$52,MATCH(B21,'SO Agustus 2026 Rev.3'!$B$6:$B$52,0),MATCH($BD$3,'SO Agustus 2026 Rev.3'!$B$5:$XK$5,0))</f>
        <v>10300</v>
      </c>
      <c r="BE21" s="385">
        <f>INDEX('Summary sales'!$A$6:$CB$50,MATCH($B21,'Summary sales'!$A$6:$A$50,0),MATCH($BD$3,'Summary sales'!$A$7:$CB$7,0))</f>
        <v>0</v>
      </c>
      <c r="BF21" s="385">
        <f t="shared" ref="BF21:BF24" si="403">BE21-BD21</f>
        <v>-10300</v>
      </c>
      <c r="BG21" s="543">
        <f t="shared" si="309"/>
        <v>0</v>
      </c>
      <c r="BH21" s="385">
        <f>INDEX('SO Agustus 2026 Rev.3'!$B$6:$BK$52,MATCH(B21,'SO Agustus 2026 Rev.3'!$B$6:$B$52,0),MATCH($BH$3,'SO Agustus 2026 Rev.3'!$B$5:$XK$5,0))</f>
        <v>9000.0570967741915</v>
      </c>
      <c r="BI21" s="385">
        <f>INDEX('Summary sales'!$A$6:$CB$50,MATCH($B21,'Summary sales'!$A$6:$A$50,0),MATCH($BH$3,'Summary sales'!$A$7:$CB$7,0))</f>
        <v>10461.410000000149</v>
      </c>
      <c r="BJ21" s="385">
        <f t="shared" ref="BJ21:BJ24" si="404">BI21-BH21</f>
        <v>1461.3529032259576</v>
      </c>
      <c r="BK21" s="543">
        <f t="shared" si="311"/>
        <v>1.1623715147040274</v>
      </c>
      <c r="BL21" s="385">
        <f>INDEX('SO Agustus 2026 Rev.3'!$B$6:$BK$52,MATCH(B21,'SO Agustus 2026 Rev.3'!$B$6:$B$52,0),MATCH($BL$3,'SO Agustus 2026 Rev.3'!$B$5:$XK$5,0))</f>
        <v>1000</v>
      </c>
      <c r="BM21" s="385">
        <f>INDEX('Summary sales'!$A$6:$CB$50,MATCH($B21,'Summary sales'!$A$6:$A$50,0),MATCH($BL$3,'Summary sales'!$A$7:$CB$7,0))</f>
        <v>674.31400000001304</v>
      </c>
      <c r="BN21" s="385">
        <f t="shared" ref="BN21:BN24" si="405">BM21-BL21</f>
        <v>-325.68599999998696</v>
      </c>
      <c r="BO21" s="543">
        <f t="shared" si="313"/>
        <v>0.67431400000001307</v>
      </c>
      <c r="BP21" s="385">
        <f>INDEX('SO Agustus 2026 Rev.3'!$B$6:$BK$52,MATCH(B21,'SO Agustus 2026 Rev.3'!$B$6:$B$52,0),MATCH($BP$3,'SO Agustus 2026 Rev.3'!$B$5:$XK$5,0))</f>
        <v>5500</v>
      </c>
      <c r="BQ21" s="385">
        <f ca="1">INDEX('Summary sales'!$A$6:$CB$50,MATCH($B21,'Summary sales'!$A$6:$A$50,0),MATCH($BP$3,'Summary sales'!$A$7:$CB$7,0))</f>
        <v>6006.4231578947365</v>
      </c>
      <c r="BR21" s="385">
        <f t="shared" ref="BR21:BR24" ca="1" si="406">BQ21-BP21</f>
        <v>506.42315789473651</v>
      </c>
      <c r="BS21" s="543">
        <f t="shared" ca="1" si="315"/>
        <v>1.0920769377990429</v>
      </c>
      <c r="BT21" s="385">
        <f>INDEX('SO Agustus 2026 Rev.3'!$B$6:$BK$52,MATCH(B21,'SO Agustus 2026 Rev.3'!$B$6:$B$52,0),MATCH($BT$3,'SO Agustus 2026 Rev.3'!$B$5:$XK$5,0))</f>
        <v>1500</v>
      </c>
      <c r="BU21" s="385">
        <f>INDEX('Summary sales'!$A$6:$CB$50,MATCH($B21,'Summary sales'!$A$6:$A$50,0),MATCH($BT$3,'Summary sales'!$A$7:$CB$7,0))</f>
        <v>3490.2199999997392</v>
      </c>
      <c r="BV21" s="385">
        <f t="shared" ref="BV21:BV24" si="407">BU21-BT21</f>
        <v>1990.2199999997392</v>
      </c>
      <c r="BW21" s="543">
        <f t="shared" si="317"/>
        <v>2.3268133333331593</v>
      </c>
      <c r="BX21" s="385">
        <f>INDEX('SO Agustus 2026 Rev.3'!$B$6:$BK$52,MATCH(B21,'SO Agustus 2026 Rev.3'!$B$6:$B$52,0),MATCH($BX$3,'SO Agustus 2026 Rev.3'!$B$5:$XK$5,0))</f>
        <v>89.451612903225808</v>
      </c>
      <c r="BY21" s="385">
        <f>INDEX('Summary sales'!$A$6:$CB$50,MATCH($B21,'Summary sales'!$A$6:$A$50,0),MATCH($BX$3,'Summary sales'!$A$7:$CB$7,0))</f>
        <v>87.38300000000163</v>
      </c>
      <c r="BZ21" s="385">
        <f t="shared" ref="BZ21:BZ24" si="408">BY21-BX21</f>
        <v>-2.068612903224178</v>
      </c>
      <c r="CA21" s="543">
        <f t="shared" si="319"/>
        <v>0.97687450414715127</v>
      </c>
      <c r="CB21" s="385">
        <f>INDEX('SO Agustus 2026 Rev.3'!$B$6:$BK$52,MATCH(B21,'SO Agustus 2026 Rev.3'!$B$6:$B$52,0),MATCH($CB$3,'SO Agustus 2026 Rev.3'!$B$5:$XK$5,0))</f>
        <v>3500</v>
      </c>
      <c r="CC21" s="385">
        <f>INDEX('Summary sales'!$A$6:$CB$50,MATCH($B21,'Summary sales'!$A$6:$A$50,0),MATCH($CB$3,'Summary sales'!$A$7:$CB$7,0))</f>
        <v>3252.4000000003725</v>
      </c>
      <c r="CD21" s="385">
        <f t="shared" ref="CD21:CD24" si="409">CC21-CB21</f>
        <v>-247.59999999962747</v>
      </c>
      <c r="CE21" s="543">
        <f t="shared" si="321"/>
        <v>0.92925714285724925</v>
      </c>
      <c r="CF21" s="385">
        <f>INDEX('SO Agustus 2026 Rev.3'!$B$6:$BK$52,MATCH(B21,'SO Agustus 2026 Rev.3'!$B$6:$B$52,0),MATCH($CF$3,'SO Agustus 2026 Rev.3'!$B$5:$XK$5,0))</f>
        <v>1300</v>
      </c>
      <c r="CG21" s="385">
        <f>INDEX('Summary sales'!$A$6:$CB$50,MATCH($B21,'Summary sales'!$A$6:$A$50,0),MATCH($CF$3,'Summary sales'!$A$7:$CB$7,0))</f>
        <v>1966.9000000000233</v>
      </c>
      <c r="CH21" s="385">
        <f t="shared" ref="CH21:CH24" si="410">CG21-CF21</f>
        <v>666.90000000002328</v>
      </c>
      <c r="CI21" s="543">
        <f t="shared" si="323"/>
        <v>1.5130000000000179</v>
      </c>
      <c r="CJ21" s="385">
        <f>INDEX('SO Agustus 2026 Rev.3'!$B$6:$BK$52,MATCH(B21,'SO Agustus 2026 Rev.3'!$B$6:$B$52,0),MATCH($CJ$3,'SO Agustus 2026 Rev.3'!$B$5:$XK$5,0))</f>
        <v>3000</v>
      </c>
      <c r="CK21" s="385">
        <f>INDEX('Summary sales'!$A$6:$CB$50,MATCH($B21,'Summary sales'!$A$6:$A$50,0),MATCH($CJ$3,'Summary sales'!$A$7:$CB$7,0))</f>
        <v>4678.7999999998137</v>
      </c>
      <c r="CL21" s="385">
        <f t="shared" ref="CL21:CL24" si="411">CK21-CJ21</f>
        <v>1678.7999999998137</v>
      </c>
      <c r="CM21" s="543">
        <f t="shared" si="325"/>
        <v>1.5595999999999379</v>
      </c>
      <c r="CN21" s="385">
        <f>INDEX('SO Agustus 2026 Rev.3'!$B$6:$BK$52,MATCH(B21,'SO Agustus 2026 Rev.3'!$B$6:$B$52,0),MATCH($CN$3,'SO Agustus 2026 Rev.3'!$B$5:$XK$5,0))</f>
        <v>6500</v>
      </c>
      <c r="CO21" s="385">
        <f>INDEX('Summary sales'!$A$6:$CB$50,MATCH($B21,'Summary sales'!$A$6:$A$50,0),MATCH($CN$3,'Summary sales'!$A$7:$CB$7,0))</f>
        <v>3939.1599999999162</v>
      </c>
      <c r="CP21" s="385">
        <f t="shared" ref="CP21:CP24" si="412">CO21-CN21</f>
        <v>-2560.8400000000838</v>
      </c>
      <c r="CQ21" s="543">
        <f t="shared" si="327"/>
        <v>0.60602461538460251</v>
      </c>
      <c r="CR21" s="385">
        <f>INDEX('SO Agustus 2026 Rev.3'!$B$6:$BK$52,MATCH(B21,'SO Agustus 2026 Rev.3'!$B$6:$B$52,0),MATCH($CR$3,'SO Agustus 2026 Rev.3'!$B$5:$XK$5,0))</f>
        <v>0</v>
      </c>
      <c r="CS21" s="385">
        <f>INDEX('Summary sales'!$A$6:$CB$50,MATCH($B21,'Summary sales'!$A$6:$A$50,0),MATCH($CR$3,'Summary sales'!$A$7:$CB$7,0))</f>
        <v>0</v>
      </c>
      <c r="CT21" s="385">
        <f t="shared" ref="CT21:CT24" si="413">CS21-CR21</f>
        <v>0</v>
      </c>
      <c r="CU21" s="543" t="e">
        <f t="shared" si="329"/>
        <v>#DIV/0!</v>
      </c>
      <c r="CV21" s="385">
        <f>INDEX('SO Agustus 2026 Rev.3'!$B$6:$BK$52,MATCH(B21,'SO Agustus 2026 Rev.3'!$B$6:$B$52,0),MATCH($CV$3,'SO Agustus 2026 Rev.3'!$B$5:$XK$5,0))</f>
        <v>16000</v>
      </c>
      <c r="CW21" s="385">
        <f>INDEX('Summary sales'!$A$6:$CB$50,MATCH($B21,'Summary sales'!$A$6:$A$50,0),MATCH($CV$3,'Summary sales'!$A$7:$CB$7,0))</f>
        <v>13513.424000002444</v>
      </c>
      <c r="CX21" s="385">
        <f t="shared" ref="CX21:CX24" si="414">CW21-CV21</f>
        <v>-2486.5759999975562</v>
      </c>
      <c r="CY21" s="543">
        <f t="shared" si="331"/>
        <v>0.84458900000015269</v>
      </c>
      <c r="CZ21" s="385">
        <f>INDEX('SO Agustus 2026 Rev.3'!$B$6:$BK$52,MATCH(B21,'SO Agustus 2026 Rev.3'!$B$6:$B$52,0),MATCH($CZ$3,'SO Agustus 2026 Rev.3'!$B$5:$XK$5,0))</f>
        <v>2000</v>
      </c>
      <c r="DA21" s="385">
        <f>INDEX('Summary sales'!$A$6:$CB$50,MATCH($B21,'Summary sales'!$A$6:$A$50,0),MATCH($CZ$3,'Summary sales'!$A$7:$CB$7,0))</f>
        <v>1947.7099999999627</v>
      </c>
      <c r="DB21" s="385">
        <f t="shared" ref="DB21:DB24" si="415">DA21-CZ21</f>
        <v>-52.290000000037253</v>
      </c>
      <c r="DC21" s="543">
        <f t="shared" si="333"/>
        <v>0.97385499999998137</v>
      </c>
      <c r="DD21" s="385">
        <f>INDEX('SO Agustus 2026 Rev.3'!$B$6:$BK$52,MATCH(B21,'SO Agustus 2026 Rev.3'!$B$6:$B$52,0),MATCH($DD$3,'SO Agustus 2026 Rev.3'!$B$5:$XK$5,0))</f>
        <v>800</v>
      </c>
      <c r="DE21" s="385">
        <f>INDEX('Summary sales'!$A$6:$CB$50,MATCH($B21,'Summary sales'!$A$6:$A$50,0),MATCH($DD$3,'Summary sales'!$A$7:$CB$7,0))</f>
        <v>694.40999999991618</v>
      </c>
      <c r="DF21" s="385">
        <f t="shared" ref="DF21:DF24" si="416">DE21-DD21</f>
        <v>-105.59000000008382</v>
      </c>
      <c r="DG21" s="543">
        <f t="shared" si="335"/>
        <v>0.86801249999989527</v>
      </c>
      <c r="DH21" s="385">
        <f>INDEX('SO Agustus 2026 Rev.3'!$B$6:$BK$52,MATCH(B21,'SO Agustus 2026 Rev.3'!$B$6:$B$52,0),MATCH($DH$3,'SO Agustus 2026 Rev.3'!$B$5:$XK$5,0))</f>
        <v>7200</v>
      </c>
      <c r="DI21" s="385">
        <f>INDEX('Summary sales'!$A$6:$CB$50,MATCH($B21,'Summary sales'!$A$6:$A$50,0),MATCH($DH$3,'Summary sales'!$A$7:$CB$7,0))</f>
        <v>7981.7100000008941</v>
      </c>
      <c r="DJ21" s="385">
        <f t="shared" ref="DJ21:DJ24" si="417">DI21-DH21</f>
        <v>781.71000000089407</v>
      </c>
      <c r="DK21" s="543">
        <f t="shared" si="337"/>
        <v>1.1085708333334574</v>
      </c>
      <c r="DL21" s="385">
        <f>INDEX('SO Agustus 2026 Rev.3'!$B$6:$BK$52,MATCH(B21,'SO Agustus 2026 Rev.3'!$B$6:$B$52,0),MATCH($DL$3,'SO Agustus 2026 Rev.3'!$B$5:$XK$5,0))</f>
        <v>2000</v>
      </c>
      <c r="DM21" s="385">
        <f>INDEX('Summary sales'!$A$6:$CB$50,MATCH($B21,'Summary sales'!$A$6:$A$50,0),MATCH($DL$3,'Summary sales'!$A$7:$CB$7,0))</f>
        <v>1742.7299999999814</v>
      </c>
      <c r="DN21" s="385">
        <f t="shared" ref="DN21:DN24" si="418">DM21-DL21</f>
        <v>-257.27000000001863</v>
      </c>
      <c r="DO21" s="543">
        <f t="shared" si="339"/>
        <v>0.87136499999999073</v>
      </c>
      <c r="DP21" s="385">
        <f>INDEX('SO Agustus 2026 Rev.3'!$B$6:$BK$52,MATCH(B21,'SO Agustus 2026 Rev.3'!$B$6:$B$52,0),MATCH($DP$3,'SO Agustus 2026 Rev.3'!$B$5:$XK$5,0))</f>
        <v>2000</v>
      </c>
      <c r="DQ21" s="385">
        <f>INDEX('Summary sales'!$A$6:$CB$50,MATCH($B21,'Summary sales'!$A$6:$A$50,0),MATCH($DP$3,'Summary sales'!$A$7:$CB$7,0))</f>
        <v>1784.5300000000279</v>
      </c>
      <c r="DR21" s="385">
        <f t="shared" ref="DR21:DR24" si="419">DQ21-DP21</f>
        <v>-215.46999999997206</v>
      </c>
      <c r="DS21" s="543">
        <f t="shared" si="341"/>
        <v>0.89226500000001396</v>
      </c>
      <c r="DT21" s="385">
        <f>INDEX('SO Agustus 2026 Rev.3'!$B$6:$BK$52,MATCH(B21,'SO Agustus 2026 Rev.3'!$B$6:$B$52,0),MATCH($DT$3,'SO Agustus 2026 Rev.3'!$B$5:$XK$5,0))</f>
        <v>1000</v>
      </c>
      <c r="DU21" s="385">
        <f>INDEX('Summary sales'!$A$6:$CB$50,MATCH($B21,'Summary sales'!$A$6:$A$50,0),MATCH($DT$3,'Summary sales'!$A$7:$CB$7,0))</f>
        <v>508.75</v>
      </c>
      <c r="DV21" s="385">
        <f t="shared" ref="DV21:DV24" si="420">DU21-DT21</f>
        <v>-491.25</v>
      </c>
      <c r="DW21" s="543">
        <f t="shared" si="343"/>
        <v>0.50875000000000004</v>
      </c>
      <c r="DX21" s="385">
        <f>INDEX('SO Agustus 2026 Rev.3'!$B$6:$BK$52,MATCH(B21,'SO Agustus 2026 Rev.3'!$B$6:$B$52,0),MATCH($DX$3,'SO Agustus 2026 Rev.3'!$B$5:$XK$5,0))</f>
        <v>11000</v>
      </c>
      <c r="DY21" s="385">
        <f>INDEX('Summary sales'!$A$6:$CB$50,MATCH($B21,'Summary sales'!$A$6:$A$50,0),MATCH($DX$3,'Summary sales'!$A$7:$CB$7,0))</f>
        <v>9628.820000000298</v>
      </c>
      <c r="DZ21" s="385">
        <f t="shared" ref="DZ21:DZ24" si="421">DY21-DX21</f>
        <v>-1371.179999999702</v>
      </c>
      <c r="EA21" s="543">
        <f t="shared" si="345"/>
        <v>0.87534727272729984</v>
      </c>
      <c r="EB21" s="385">
        <f>INDEX('SO Agustus 2026 Rev.3'!$B$6:$BK$52,MATCH(B21,'SO Agustus 2026 Rev.3'!$B$6:$B$52,0),MATCH($EB$3,'SO Agustus 2026 Rev.3'!$B$5:$XK$5,0))</f>
        <v>2000</v>
      </c>
      <c r="EC21" s="385">
        <f>INDEX('Summary sales'!$A$6:$CB$50,MATCH($B21,'Summary sales'!$A$6:$A$50,0),MATCH($EB$3,'Summary sales'!$A$7:$CB$7,0))</f>
        <v>2009.6799999999348</v>
      </c>
      <c r="ED21" s="385">
        <f t="shared" ref="ED21:ED24" si="422">EC21-EB21</f>
        <v>9.6799999999348074</v>
      </c>
      <c r="EE21" s="543">
        <f t="shared" si="347"/>
        <v>1.0048399999999673</v>
      </c>
      <c r="EF21" s="385">
        <f>INDEX('SO Agustus 2026 Rev.3'!$B$6:$BK$52,MATCH(B21,'SO Agustus 2026 Rev.3'!$B$6:$B$52,0),MATCH($EF$3,'SO Agustus 2026 Rev.3'!$B$5:$XK$5,0))</f>
        <v>4000</v>
      </c>
      <c r="EG21" s="385">
        <f>INDEX('Summary sales'!$A$6:$CB$50,MATCH($B21,'Summary sales'!$A$6:$A$50,0),MATCH($EF$3,'Summary sales'!$A$7:$CB$7,0))</f>
        <v>2668.2900000000373</v>
      </c>
      <c r="EH21" s="385">
        <f t="shared" ref="EH21:EH24" si="423">EG21-EF21</f>
        <v>-1331.7099999999627</v>
      </c>
      <c r="EI21" s="543">
        <f t="shared" si="349"/>
        <v>0.66707250000000928</v>
      </c>
      <c r="EJ21" s="385">
        <f>INDEX('SO Agustus 2026 Rev.3'!$B$6:$BK$52,MATCH(B21,'SO Agustus 2026 Rev.3'!$B$6:$B$52,0),MATCH($EJ$3,'SO Agustus 2026 Rev.3'!$B$5:$XK$5,0))</f>
        <v>7000</v>
      </c>
      <c r="EK21" s="385">
        <f>INDEX('Summary sales'!$A$6:$CB$50,MATCH(B21,'Summary sales'!$A$6:$A$50,0),MATCH($EJ$3,'Summary sales'!$A$7:$CB$7,0))</f>
        <v>7040.2699999997858</v>
      </c>
      <c r="EL21" s="385">
        <f t="shared" ref="EL21:EL24" si="424">EK21-EJ21</f>
        <v>40.269999999785796</v>
      </c>
      <c r="EM21" s="543">
        <f t="shared" si="351"/>
        <v>1.0057528571428265</v>
      </c>
      <c r="EN21" s="385">
        <f>INDEX('SO Agustus 2026 Rev.3'!$B$6:$BK$52,MATCH(B21,'SO Agustus 2026 Rev.3'!$B$6:$B$52,0),MATCH($EN$3,'SO Agustus 2026 Rev.3'!$B$5:$XK$5,0))</f>
        <v>5000</v>
      </c>
      <c r="EO21" s="385">
        <f>INDEX('Summary sales'!$A$6:$CB$50,MATCH($B21,'Summary sales'!$A$6:$A$50,0),MATCH($EN$3,'Summary sales'!$A$7:$CB$7,0))</f>
        <v>0</v>
      </c>
      <c r="EP21" s="385">
        <f t="shared" ref="EP21:EP24" si="425">EO21-EN21</f>
        <v>-5000</v>
      </c>
      <c r="EQ21" s="543">
        <f t="shared" si="353"/>
        <v>0</v>
      </c>
      <c r="ER21" s="385">
        <f>INDEX('SO Agustus 2026 Rev.3'!$B$6:$BK$52,MATCH(B21,'SO Agustus 2026 Rev.3'!$B$6:$B$52,0),MATCH($ER$3,'SO Agustus 2026 Rev.3'!$B$5:$XK$5,0))</f>
        <v>19000</v>
      </c>
      <c r="ES21" s="385">
        <f>INDEX('Summary sales'!$A$6:$CB$50,MATCH($B21,'Summary sales'!$A$6:$A$50,0),MATCH($ER$3,'Summary sales'!$A$7:$CB$7,0))</f>
        <v>3036.480000000447</v>
      </c>
      <c r="ET21" s="385">
        <f t="shared" ref="ET21:ET24" si="426">ES21-ER21</f>
        <v>-15963.519999999553</v>
      </c>
      <c r="EU21" s="543">
        <f t="shared" si="355"/>
        <v>0.1598147368421288</v>
      </c>
      <c r="EV21" s="385">
        <f>INDEX('SO Agustus 2026 Rev.3'!$B$6:$BK$52,MATCH(B21,'SO Agustus 2026 Rev.3'!$B$6:$B$52,0),MATCH($EV$3,'SO Agustus 2026 Rev.3'!$B$5:$XK$5,0))</f>
        <v>8000</v>
      </c>
      <c r="EW21" s="385">
        <f>INDEX('Summary sales'!$A$6:$CB$50,MATCH(B21,'Summary sales'!$A$6:$A$50,0),MATCH($EV$3,'Summary sales'!$A$7:$CB$7,0))</f>
        <v>6109.6200000001118</v>
      </c>
      <c r="EX21" s="385">
        <f t="shared" ref="EX21:EX24" si="427">EW21-EV21</f>
        <v>-1890.3799999998882</v>
      </c>
      <c r="EY21" s="543">
        <f t="shared" si="357"/>
        <v>0.76370250000001394</v>
      </c>
      <c r="EZ21" s="385">
        <f>INDEX('SO Agustus 2026 Rev.3'!$B$6:$BK$52,MATCH(B21,'SO Agustus 2026 Rev.3'!$B$6:$B$52,0),MATCH($EZ$3,'SO Agustus 2026 Rev.3'!$B$5:$XK$5,0))</f>
        <v>3500</v>
      </c>
      <c r="FA21" s="385">
        <f>INDEX('Summary sales'!$A$6:$CB$50,MATCH(B21,'Summary sales'!$A$6:$A$50,0),MATCH($EZ$3,'Summary sales'!$A$7:$CB$7,0))</f>
        <v>3389.7999999998137</v>
      </c>
      <c r="FB21" s="385">
        <f t="shared" ref="FB21:FB24" si="428">FA21-EZ21</f>
        <v>-110.20000000018626</v>
      </c>
      <c r="FC21" s="543">
        <f t="shared" si="359"/>
        <v>0.96851428571423248</v>
      </c>
      <c r="FD21" s="385">
        <f>INDEX('SO Agustus 2026 Rev.3'!$B$6:$BK$52,MATCH(B21,'SO Agustus 2026 Rev.3'!$B$6:$B$52,0),MATCH($FD$3,'SO Agustus 2026 Rev.3'!$B$5:$XK$5,0))</f>
        <v>0</v>
      </c>
      <c r="FE21" s="385">
        <f>INDEX('Summary sales'!$A$6:$CB$50,MATCH(B21,'Summary sales'!$A$6:$A$50,0),MATCH($FD$3,'Summary sales'!$A$7:$CB$7,0))</f>
        <v>0</v>
      </c>
      <c r="FF21" s="385">
        <f t="shared" ref="FF21:FF24" si="429">FE21-FD21</f>
        <v>0</v>
      </c>
      <c r="FG21" s="543" t="e">
        <f t="shared" si="361"/>
        <v>#DIV/0!</v>
      </c>
      <c r="FH21" s="385">
        <f>INDEX('SO Agustus 2026 Rev.3'!$B$6:$BK$52,MATCH(B21,'SO Agustus 2026 Rev.3'!$B$6:$B$52,0),MATCH($FH$3,'SO Agustus 2026 Rev.3'!$B$5:$XK$5,0))</f>
        <v>0</v>
      </c>
      <c r="FI21" s="385">
        <f>INDEX('Summary sales'!$A$6:$CB$50,MATCH(B21,'Summary sales'!$A$6:$A$50,0),MATCH($FH$3,'Summary sales'!$A$7:$CB$7,0))</f>
        <v>0</v>
      </c>
      <c r="FJ21" s="385">
        <f t="shared" ref="FJ21:FJ24" si="430">FI21-FH21</f>
        <v>0</v>
      </c>
      <c r="FK21" s="543" t="e">
        <f t="shared" ref="FK21:FK24" si="431">FI21/FH21</f>
        <v>#DIV/0!</v>
      </c>
      <c r="FL21" s="385">
        <f>INDEX('SO Agustus 2026 Rev.3'!$B$6:$BK$52,MATCH(B21,'SO Agustus 2026 Rev.3'!$B$6:$B$52,0),MATCH($FL$3,'SO Agustus 2026 Rev.3'!$B$5:$XK$5,0))</f>
        <v>700</v>
      </c>
      <c r="FM21" s="385">
        <f>INDEX('Summary sales'!$A$6:$CB$50,MATCH(B21,'Summary sales'!$A$6:$A$50,0),MATCH($FL$3,'Summary sales'!$A$7:$CB$7,0))</f>
        <v>886.80000000004657</v>
      </c>
      <c r="FN21" s="385">
        <f t="shared" ref="FN21:FN24" si="432">FM21-FL21</f>
        <v>186.80000000004657</v>
      </c>
      <c r="FO21" s="543">
        <f t="shared" si="365"/>
        <v>1.2668571428572093</v>
      </c>
      <c r="FP21" s="385">
        <f>INDEX('SO Agustus 2026 Rev.3'!$B$6:$BK$52,MATCH(B21,'SO Agustus 2026 Rev.3'!$B$6:$B$52,0),MATCH($FP$3,'SO Agustus 2026 Rev.3'!$B$5:$XK$5,0))</f>
        <v>6500</v>
      </c>
      <c r="FQ21" s="385">
        <f>INDEX('Summary sales'!$A$6:$CB$50,MATCH(B21,'Summary sales'!$A$6:$A$50,0),MATCH($FP$3,'Summary sales'!$A$7:$CB$7,0))</f>
        <v>6485.289999999979</v>
      </c>
      <c r="FR21" s="385">
        <f t="shared" ref="FR21:FR24" si="433">FQ21-FP21</f>
        <v>-14.710000000020955</v>
      </c>
      <c r="FS21" s="543">
        <f t="shared" si="367"/>
        <v>0.99773692307691986</v>
      </c>
      <c r="FT21" s="385">
        <f>INDEX('SO Agustus 2026 Rev.3'!$B$6:$BK$52,MATCH(B21,'SO Agustus 2026 Rev.3'!$B$6:$B$52,0),MATCH($FT$3,'SO Agustus 2026 Rev.3'!$B$5:$XK$5,0))</f>
        <v>3500</v>
      </c>
      <c r="FU21" s="385">
        <f>INDEX('Summary sales'!$A$6:$CB$50,MATCH(B21,'Summary sales'!$A$6:$A$50,0),MATCH($FT$3,'Summary sales'!$A$7:$CB$7,0))</f>
        <v>4189.7099999999627</v>
      </c>
      <c r="FV21" s="385">
        <f t="shared" ref="FV21:FV24" si="434">FU21-FT21</f>
        <v>689.70999999996275</v>
      </c>
      <c r="FW21" s="543">
        <f t="shared" si="369"/>
        <v>1.1970599999999894</v>
      </c>
      <c r="FX21" s="385">
        <f>INDEX('SO Agustus 2026 Rev.3'!$B$6:$BK$52,MATCH(B21,'SO Agustus 2026 Rev.3'!$B$6:$B$52,0),MATCH($FX$3,'SO Agustus 2026 Rev.3'!$B$5:$XK$5,0))</f>
        <v>2000</v>
      </c>
      <c r="FY21" s="385">
        <f>INDEX('Summary sales'!$A$6:$CB$50,MATCH(B21,'Summary sales'!$A$6:$A$50,0),MATCH($FX$3,'Summary sales'!$A$7:$CB$7,0))</f>
        <v>2688.2399999999907</v>
      </c>
      <c r="FZ21" s="385">
        <f t="shared" ref="FZ21:FZ24" si="435">FY21-FX21</f>
        <v>688.23999999999069</v>
      </c>
      <c r="GA21" s="543">
        <f t="shared" si="371"/>
        <v>1.3441199999999953</v>
      </c>
      <c r="GB21" s="385">
        <f>INDEX('SO Agustus 2026 Rev.3'!$B$6:$BK$52,MATCH(B21,'SO Agustus 2026 Rev.3'!$B$6:$B$52,0),MATCH($GB$3,'SO Agustus 2026 Rev.3'!$B$5:$XK$5,0))</f>
        <v>369.61070967741654</v>
      </c>
      <c r="GC21" s="385">
        <f>INDEX('Summary sales'!$A$6:$CB$50,MATCH(B21,'Summary sales'!$A$6:$A$50,0),MATCH($GB$3,'Summary sales'!$A$7:$CB$7,0))</f>
        <v>0</v>
      </c>
      <c r="GD21" s="385">
        <f t="shared" ref="GD21:GD24" si="436">GC21-GB21</f>
        <v>-369.61070967741654</v>
      </c>
      <c r="GE21" s="543">
        <f t="shared" si="373"/>
        <v>0</v>
      </c>
      <c r="GF21" s="385">
        <f>INDEX('SO Agustus 2026 Rev.3'!$B$6:$BK$52,MATCH(B21,'SO Agustus 2026 Rev.3'!$B$6:$B$52,0),MATCH($GF$3,'SO Agustus 2026 Rev.3'!$B$5:$XK$5,0))</f>
        <v>13500</v>
      </c>
      <c r="GG21" s="385">
        <f>INDEX('Summary sales'!$A$6:$CB$50,MATCH(B21,'Summary sales'!$A$6:$A$50,0),MATCH($GF$3,'Summary sales'!$A$7:$CB$7,0))</f>
        <v>8210.527</v>
      </c>
      <c r="GH21" s="385">
        <f t="shared" ref="GH21:GH24" si="437">GG21-GF21</f>
        <v>-5289.473</v>
      </c>
      <c r="GI21" s="543">
        <f t="shared" si="375"/>
        <v>0.60818718518518522</v>
      </c>
      <c r="GJ21" s="385">
        <f>INDEX('SO Agustus 2026 Rev.3'!$B$6:$BK$52,MATCH(B21,'SO Agustus 2026 Rev.3'!$B$6:$B$52,0),MATCH($GJ$3,'SO Agustus 2026 Rev.3'!$B$5:$XK$5,0))</f>
        <v>1121.900322580635</v>
      </c>
      <c r="GK21" s="385">
        <f>INDEX('Summary sales'!$A$6:$CB$50,MATCH($B21,'Summary sales'!$A$6:$A$50,0),MATCH($GJ$3,'Summary sales'!$A$7:$CB$7,0))</f>
        <v>1205.2999999998137</v>
      </c>
      <c r="GL21" s="385">
        <f t="shared" ref="GL21:GL24" si="438">GK21-GJ21</f>
        <v>83.399677419178715</v>
      </c>
      <c r="GM21" s="543">
        <f t="shared" si="377"/>
        <v>1.0743378674028186</v>
      </c>
      <c r="GN21" s="385">
        <f>INDEX('SO Agustus 2026 Rev.3'!$B$6:$BK$52,MATCH(B21,'SO Agustus 2026 Rev.3'!$B$6:$B$52,0),MATCH($GN$3,'SO Agustus 2026 Rev.3'!$B$5:$XK$5,0))</f>
        <v>2499.7025806451697</v>
      </c>
      <c r="GO21" s="385">
        <f>INDEX('Summary sales'!$A$6:$CB$50,MATCH(B21,'Summary sales'!$A$6:$A$50,0),MATCH($GN$3,'Summary sales'!$A$7:$CB$7,0))</f>
        <v>2815.3699999999953</v>
      </c>
      <c r="GP21" s="385">
        <f t="shared" ref="GP21:GP24" si="439">GO21-GN21</f>
        <v>315.6674193548256</v>
      </c>
      <c r="GQ21" s="543">
        <f t="shared" si="379"/>
        <v>1.1262819912252731</v>
      </c>
      <c r="GR21" s="385">
        <f>INDEX('SO Agustus 2026 Rev.3'!$B$6:$BK$52,MATCH(B21,'SO Agustus 2026 Rev.3'!$B$6:$B$52,0),MATCH($GR$3,'SO Agustus 2026 Rev.3'!$B$5:$XK$5,0))</f>
        <v>3587.0967741935483</v>
      </c>
      <c r="GS21" s="385">
        <f>INDEX('Summary sales'!$A$6:$CB$50,MATCH(B21,'Summary sales'!$A$6:$A$50,0),MATCH($GR$3,'Summary sales'!$A$7:$CB$7,0))</f>
        <v>4689.7899999999936</v>
      </c>
      <c r="GT21" s="385">
        <f t="shared" si="380"/>
        <v>1102.6932258064453</v>
      </c>
      <c r="GU21" s="543">
        <f t="shared" si="381"/>
        <v>1.3074054856115089</v>
      </c>
      <c r="GV21" s="385">
        <f>INDEX('SO Agustus 2026 Rev.3'!$B$6:$BK$52,MATCH(B21,'SO Agustus 2026 Rev.3'!$B$6:$B$52,0),MATCH($GV$3,'SO Agustus 2026 Rev.3'!$B$5:$XK$5,0))</f>
        <v>2499.7025806451697</v>
      </c>
      <c r="GW21" s="385">
        <f>INDEX('Summary sales'!$A$6:$CB$50,MATCH(B21,'Summary sales'!$A$6:$A$50,0),MATCH($GV$3,'Summary sales'!$A$7:$CB$7,0))</f>
        <v>2925.1200000001118</v>
      </c>
      <c r="GX21" s="385">
        <f t="shared" ref="GX21:GX24" si="440">GW21-GV21</f>
        <v>425.41741935494201</v>
      </c>
      <c r="GY21" s="543">
        <f t="shared" si="383"/>
        <v>1.1701872145305952</v>
      </c>
      <c r="GZ21" s="385">
        <f>INDEX('SO Agustus 2026 Rev.3'!$B$6:$BK$52,MATCH(B21,'SO Agustus 2026 Rev.3'!$B$6:$B$52,0),MATCH($GZ$3,'SO Agustus 2026 Rev.3'!$B$5:$XK$5,0))</f>
        <v>0</v>
      </c>
      <c r="HA21" s="385">
        <f>INDEX('Summary sales'!$A$6:$CB$50,MATCH(B21,'Summary sales'!$A$6:$A$50,0),MATCH($GZ$3,'Summary sales'!$A$7:$CB$7,0))</f>
        <v>0</v>
      </c>
      <c r="HB21" s="385">
        <f t="shared" ref="HB21:HB24" si="441">HA21-GZ21</f>
        <v>0</v>
      </c>
      <c r="HC21" s="543" t="e">
        <f t="shared" si="385"/>
        <v>#DIV/0!</v>
      </c>
    </row>
    <row r="22" spans="1:211" ht="15" customHeight="1">
      <c r="A22" s="562"/>
      <c r="B22" s="466">
        <f t="shared" si="386"/>
        <v>46248</v>
      </c>
      <c r="C22" s="466" t="str">
        <f t="shared" si="279"/>
        <v>Jum</v>
      </c>
      <c r="D22" s="385">
        <f t="shared" si="387"/>
        <v>191194.13329032253</v>
      </c>
      <c r="E22" s="385">
        <f t="shared" ca="1" si="388"/>
        <v>151083.89173684065</v>
      </c>
      <c r="F22" s="385">
        <f t="shared" ca="1" si="389"/>
        <v>-40110.241553481872</v>
      </c>
      <c r="G22" s="543">
        <f t="shared" ca="1" si="390"/>
        <v>0.79021196485890244</v>
      </c>
      <c r="H22" s="385">
        <f>INDEX('SO Agustus 2026 Rev.3'!$B$6:$BK$52,MATCH(B22,'SO Agustus 2026 Rev.3'!$B$6:$B$52,0),MATCH($H$3,'SO Agustus 2026 Rev.3'!$B$5:$XK$5,0))</f>
        <v>1199.5729032258068</v>
      </c>
      <c r="I22" s="385">
        <f>INDEX('Summary sales'!$A$6:$CB$50,MATCH($B22,'Summary sales'!$A$6:$A$50,0),MATCH($H$3,'Summary sales'!$A$7:$CB$7,0))</f>
        <v>472.77000000001863</v>
      </c>
      <c r="J22" s="385">
        <f t="shared" si="391"/>
        <v>-726.80290322578821</v>
      </c>
      <c r="K22" s="543">
        <f t="shared" si="285"/>
        <v>0.39411527113415024</v>
      </c>
      <c r="L22" s="385">
        <f>INDEX('SO Agustus 2026 Rev.3'!$B$6:$BK$52,MATCH(B22,'SO Agustus 2026 Rev.3'!$B$6:$B$52,0),MATCH($L$3,'SO Agustus 2026 Rev.3'!$B$5:$XK$5,0))</f>
        <v>1300</v>
      </c>
      <c r="M22" s="385">
        <f>INDEX('Summary sales'!$A$6:$CB$50,MATCH($B22,'Summary sales'!$A$6:$A$50,0),MATCH($L$3,'Summary sales'!$A$7:$CB$7,0))</f>
        <v>1661.6200000010431</v>
      </c>
      <c r="N22" s="385">
        <f t="shared" si="392"/>
        <v>361.62000000104308</v>
      </c>
      <c r="O22" s="543">
        <f t="shared" si="287"/>
        <v>1.2781692307700332</v>
      </c>
      <c r="P22" s="385">
        <f>INDEX('SO Agustus 2026 Rev.3'!$B$6:$BK$52,MATCH(B22,'SO Agustus 2026 Rev.3'!$B$6:$B$52,0),MATCH($P$3,'SO Agustus 2026 Rev.3'!$B$5:$XK$5,0))</f>
        <v>1200</v>
      </c>
      <c r="Q22" s="385">
        <f>INDEX('Summary sales'!$A$6:$CB$50,MATCH($B22,'Summary sales'!$A$6:$A$50,0),MATCH($P$3,'Summary sales'!$A$7:$CB$7,0))</f>
        <v>1019.910000000149</v>
      </c>
      <c r="R22" s="385">
        <f t="shared" si="393"/>
        <v>-180.08999999985099</v>
      </c>
      <c r="S22" s="543">
        <f t="shared" si="289"/>
        <v>0.84992500000012416</v>
      </c>
      <c r="T22" s="385">
        <f>INDEX('SO Agustus 2026 Rev.3'!$B$6:$BK$52,MATCH(B22,'SO Agustus 2026 Rev.3'!$B$6:$B$52,0),MATCH($T$3,'SO Agustus 2026 Rev.3'!$B$5:$XK$5,0))</f>
        <v>3300</v>
      </c>
      <c r="U22" s="385">
        <f>INDEX('Summary sales'!$A$6:$CB$50,MATCH($B22,'Summary sales'!$A$6:$A$50,0),MATCH($T$3,'Summary sales'!$A$7:$CB$7,0))</f>
        <v>3648.6000000000931</v>
      </c>
      <c r="V22" s="385">
        <f t="shared" si="394"/>
        <v>348.60000000009313</v>
      </c>
      <c r="W22" s="543">
        <f t="shared" si="291"/>
        <v>1.105636363636392</v>
      </c>
      <c r="X22" s="385">
        <f>INDEX('SO Agustus 2026 Rev.3'!$B$6:$BK$52,MATCH(B22,'SO Agustus 2026 Rev.3'!$B$6:$B$52,0),MATCH($X$3,'SO Agustus 2026 Rev.3'!$B$5:$XK$5,0))</f>
        <v>800</v>
      </c>
      <c r="Y22" s="385">
        <f>INDEX('Summary sales'!$A$6:$CB$50,MATCH($B22,'Summary sales'!$A$6:$A$50,0),MATCH($X$3,'Summary sales'!$A$7:$CB$7,0))</f>
        <v>904.88000000000466</v>
      </c>
      <c r="Z22" s="385">
        <f t="shared" si="395"/>
        <v>104.88000000000466</v>
      </c>
      <c r="AA22" s="543">
        <f t="shared" si="293"/>
        <v>1.1311000000000058</v>
      </c>
      <c r="AB22" s="385">
        <f>INDEX('SO Agustus 2026 Rev.3'!$B$6:$BK$52,MATCH(B22,'SO Agustus 2026 Rev.3'!$B$6:$B$52,0),MATCH($AB$3,'SO Agustus 2026 Rev.3'!$B$5:$XK$5,0))</f>
        <v>150</v>
      </c>
      <c r="AC22" s="385">
        <f>INDEX('Summary sales'!$A$6:$CB$50,MATCH($B22,'Summary sales'!$A$6:$A$50,0),MATCH($AB$3,'Summary sales'!$A$7:$CB$7,0))</f>
        <v>204.17999999999302</v>
      </c>
      <c r="AD22" s="385">
        <f t="shared" si="396"/>
        <v>54.179999999993015</v>
      </c>
      <c r="AE22" s="543">
        <f t="shared" si="295"/>
        <v>1.3611999999999533</v>
      </c>
      <c r="AF22" s="385">
        <f>INDEX('SO Agustus 2026 Rev.3'!$B$6:$BK$52,MATCH(B22,'SO Agustus 2026 Rev.3'!$B$6:$B$52,0),MATCH($AF$3,'SO Agustus 2026 Rev.3'!$B$5:$XK$5,0))</f>
        <v>603.76322580644887</v>
      </c>
      <c r="AG22" s="385">
        <f>INDEX('Summary sales'!$A$6:$CB$50,MATCH($B22,'Summary sales'!$A$6:$A$50,0),MATCH($AF$3,'Summary sales'!$A$7:$CB$7,0))</f>
        <v>734.97999999998137</v>
      </c>
      <c r="AH22" s="385">
        <f t="shared" si="397"/>
        <v>131.2167741935325</v>
      </c>
      <c r="AI22" s="543">
        <f t="shared" si="297"/>
        <v>1.2173315110708602</v>
      </c>
      <c r="AJ22" s="385">
        <f>INDEX('SO Agustus 2026 Rev.3'!$B$6:$BK$52,MATCH(B22,'SO Agustus 2026 Rev.3'!$B$6:$B$52,0),MATCH($AJ$3,'SO Agustus 2026 Rev.3'!$B$5:$XK$5,0))</f>
        <v>673.27548387096704</v>
      </c>
      <c r="AK22" s="385">
        <f>INDEX('Summary sales'!$A$6:$CB$50,MATCH($B22,'Summary sales'!$A$6:$A$50,0),MATCH($AJ$3,'Summary sales'!$A$7:$CB$7,0))</f>
        <v>753.90000000002328</v>
      </c>
      <c r="AL22" s="385">
        <f t="shared" si="398"/>
        <v>80.624516129056246</v>
      </c>
      <c r="AM22" s="543">
        <f t="shared" si="299"/>
        <v>1.1197496686876363</v>
      </c>
      <c r="AN22" s="385">
        <f>INDEX('SO Agustus 2026 Rev.3'!$B$6:$BK$52,MATCH(B22,'SO Agustus 2026 Rev.3'!$B$6:$B$52,0),MATCH($AN$3,'SO Agustus 2026 Rev.3'!$B$5:$XK$5,0))</f>
        <v>5500</v>
      </c>
      <c r="AO22" s="385">
        <f>INDEX('Summary sales'!$A$6:$CB$50,MATCH($B22,'Summary sales'!$A$6:$A$50,0),MATCH($AN$3,'Summary sales'!$A$7:$CB$7,0))</f>
        <v>3613.9000000003725</v>
      </c>
      <c r="AP22" s="385">
        <f t="shared" si="399"/>
        <v>-1886.0999999996275</v>
      </c>
      <c r="AQ22" s="543">
        <f t="shared" si="301"/>
        <v>0.65707272727279498</v>
      </c>
      <c r="AR22" s="385">
        <f>INDEX('SO Agustus 2026 Rev.3'!$B$6:$BK$52,MATCH(B22,'SO Agustus 2026 Rev.3'!$B$6:$B$52,0),MATCH($AR$3,'SO Agustus 2026 Rev.3'!$B$5:$XK$5,0))</f>
        <v>5000</v>
      </c>
      <c r="AS22" s="385">
        <f ca="1">INDEX('Summary sales'!$A$6:$CB$50,MATCH($B22,'Summary sales'!$A$6:$A$50,0),MATCH($AR$3,'Summary sales'!$A$7:$CB$7,0))</f>
        <v>4430.0299999993294</v>
      </c>
      <c r="AT22" s="385">
        <f t="shared" ca="1" si="400"/>
        <v>-569.97000000067055</v>
      </c>
      <c r="AU22" s="543">
        <f t="shared" ca="1" si="303"/>
        <v>0.88600599999986585</v>
      </c>
      <c r="AV22" s="385">
        <f>INDEX('SO Agustus 2026 Rev.3'!$B$6:$BK$52,MATCH(B22,'SO Agustus 2026 Rev.3'!$B$6:$B$52,0),MATCH($AV$3,'SO Agustus 2026 Rev.3'!$B$5:$XK$5,0))</f>
        <v>2500</v>
      </c>
      <c r="AW22" s="385">
        <f>INDEX('Summary sales'!$A$6:$CB$50,MATCH($B22,'Summary sales'!$A$6:$A$50,0),MATCH($AV$3,'Summary sales'!$A$7:$CB$7,0))</f>
        <v>1998.8400000000838</v>
      </c>
      <c r="AX22" s="385">
        <f t="shared" si="401"/>
        <v>-501.15999999991618</v>
      </c>
      <c r="AY22" s="543">
        <f t="shared" si="305"/>
        <v>0.79953600000003355</v>
      </c>
      <c r="AZ22" s="385">
        <f>INDEX('SO Agustus 2026 Rev.3'!$B$6:$BK$52,MATCH(B22,'SO Agustus 2026 Rev.3'!$B$6:$B$52,0),MATCH($AZ$3,'SO Agustus 2026 Rev.3'!$B$5:$XK$5,0))</f>
        <v>500</v>
      </c>
      <c r="BA22" s="385">
        <f>INDEX('Summary sales'!$A$6:$CB$50,MATCH($B22,'Summary sales'!$A$6:$A$50,0),MATCH($AZ$3,'Summary sales'!$A$7:$CB$7,0))</f>
        <v>1395.8300000000017</v>
      </c>
      <c r="BB22" s="385">
        <f t="shared" si="402"/>
        <v>895.83000000000175</v>
      </c>
      <c r="BC22" s="543">
        <f t="shared" si="307"/>
        <v>2.7916600000000034</v>
      </c>
      <c r="BD22" s="385">
        <f>INDEX('SO Agustus 2026 Rev.3'!$B$6:$BK$52,MATCH(B22,'SO Agustus 2026 Rev.3'!$B$6:$B$52,0),MATCH($BD$3,'SO Agustus 2026 Rev.3'!$B$5:$XK$5,0))</f>
        <v>10300</v>
      </c>
      <c r="BE22" s="385">
        <f>INDEX('Summary sales'!$A$6:$CB$50,MATCH($B22,'Summary sales'!$A$6:$A$50,0),MATCH($BD$3,'Summary sales'!$A$7:$CB$7,0))</f>
        <v>3662.1999999997206</v>
      </c>
      <c r="BF22" s="385">
        <f t="shared" si="403"/>
        <v>-6637.8000000002794</v>
      </c>
      <c r="BG22" s="543">
        <f t="shared" si="309"/>
        <v>0.35555339805822528</v>
      </c>
      <c r="BH22" s="385">
        <f>INDEX('SO Agustus 2026 Rev.3'!$B$6:$BK$52,MATCH(B22,'SO Agustus 2026 Rev.3'!$B$6:$B$52,0),MATCH($BH$3,'SO Agustus 2026 Rev.3'!$B$5:$XK$5,0))</f>
        <v>9000.0570967741915</v>
      </c>
      <c r="BI22" s="385">
        <f>INDEX('Summary sales'!$A$6:$CB$50,MATCH($B22,'Summary sales'!$A$6:$A$50,0),MATCH($BH$3,'Summary sales'!$A$7:$CB$7,0))</f>
        <v>10298.079999999609</v>
      </c>
      <c r="BJ22" s="385">
        <f t="shared" si="404"/>
        <v>1298.0229032254174</v>
      </c>
      <c r="BK22" s="543">
        <f t="shared" si="311"/>
        <v>1.1442238520565227</v>
      </c>
      <c r="BL22" s="385">
        <f>INDEX('SO Agustus 2026 Rev.3'!$B$6:$BK$52,MATCH(B22,'SO Agustus 2026 Rev.3'!$B$6:$B$52,0),MATCH($BL$3,'SO Agustus 2026 Rev.3'!$B$5:$XK$5,0))</f>
        <v>1000</v>
      </c>
      <c r="BM22" s="385">
        <f>INDEX('Summary sales'!$A$6:$CB$50,MATCH($B22,'Summary sales'!$A$6:$A$50,0),MATCH($BL$3,'Summary sales'!$A$7:$CB$7,0))</f>
        <v>1634.0570000000298</v>
      </c>
      <c r="BN22" s="385">
        <f t="shared" si="405"/>
        <v>634.0570000000298</v>
      </c>
      <c r="BO22" s="543">
        <f t="shared" si="313"/>
        <v>1.6340570000000298</v>
      </c>
      <c r="BP22" s="385">
        <f>INDEX('SO Agustus 2026 Rev.3'!$B$6:$BK$52,MATCH(B22,'SO Agustus 2026 Rev.3'!$B$6:$B$52,0),MATCH($BP$3,'SO Agustus 2026 Rev.3'!$B$5:$XK$5,0))</f>
        <v>5500</v>
      </c>
      <c r="BQ22" s="385">
        <f ca="1">INDEX('Summary sales'!$A$6:$CB$50,MATCH($B22,'Summary sales'!$A$6:$A$50,0),MATCH($BP$3,'Summary sales'!$A$7:$CB$7,0))</f>
        <v>3937.8947368421054</v>
      </c>
      <c r="BR22" s="385">
        <f t="shared" ca="1" si="406"/>
        <v>-1562.1052631578946</v>
      </c>
      <c r="BS22" s="543">
        <f t="shared" ca="1" si="315"/>
        <v>0.71598086124401916</v>
      </c>
      <c r="BT22" s="385">
        <f>INDEX('SO Agustus 2026 Rev.3'!$B$6:$BK$52,MATCH(B22,'SO Agustus 2026 Rev.3'!$B$6:$B$52,0),MATCH($BT$3,'SO Agustus 2026 Rev.3'!$B$5:$XK$5,0))</f>
        <v>1500</v>
      </c>
      <c r="BU22" s="385">
        <f>INDEX('Summary sales'!$A$6:$CB$50,MATCH($B22,'Summary sales'!$A$6:$A$50,0),MATCH($BT$3,'Summary sales'!$A$7:$CB$7,0))</f>
        <v>4162.7800000002608</v>
      </c>
      <c r="BV22" s="385">
        <f t="shared" si="407"/>
        <v>2662.7800000002608</v>
      </c>
      <c r="BW22" s="543">
        <f t="shared" si="317"/>
        <v>2.7751866666668406</v>
      </c>
      <c r="BX22" s="385">
        <f>INDEX('SO Agustus 2026 Rev.3'!$B$6:$BK$52,MATCH(B22,'SO Agustus 2026 Rev.3'!$B$6:$B$52,0),MATCH($BX$3,'SO Agustus 2026 Rev.3'!$B$5:$XK$5,0))</f>
        <v>89.451612903225808</v>
      </c>
      <c r="BY22" s="385">
        <f>INDEX('Summary sales'!$A$6:$CB$50,MATCH($B22,'Summary sales'!$A$6:$A$50,0),MATCH($BX$3,'Summary sales'!$A$7:$CB$7,0))</f>
        <v>88.232000000003609</v>
      </c>
      <c r="BZ22" s="385">
        <f t="shared" si="408"/>
        <v>-1.219612903222199</v>
      </c>
      <c r="CA22" s="543">
        <f t="shared" si="319"/>
        <v>0.98636566895063538</v>
      </c>
      <c r="CB22" s="385">
        <f>INDEX('SO Agustus 2026 Rev.3'!$B$6:$BK$52,MATCH(B22,'SO Agustus 2026 Rev.3'!$B$6:$B$52,0),MATCH($CB$3,'SO Agustus 2026 Rev.3'!$B$5:$XK$5,0))</f>
        <v>3500</v>
      </c>
      <c r="CC22" s="385">
        <f>INDEX('Summary sales'!$A$6:$CB$50,MATCH($B22,'Summary sales'!$A$6:$A$50,0),MATCH($CB$3,'Summary sales'!$A$7:$CB$7,0))</f>
        <v>238.6999999997206</v>
      </c>
      <c r="CD22" s="385">
        <f t="shared" si="409"/>
        <v>-3261.3000000002794</v>
      </c>
      <c r="CE22" s="543">
        <f t="shared" si="321"/>
        <v>6.8199999999920172E-2</v>
      </c>
      <c r="CF22" s="385">
        <f>INDEX('SO Agustus 2026 Rev.3'!$B$6:$BK$52,MATCH(B22,'SO Agustus 2026 Rev.3'!$B$6:$B$52,0),MATCH($CF$3,'SO Agustus 2026 Rev.3'!$B$5:$XK$5,0))</f>
        <v>1300</v>
      </c>
      <c r="CG22" s="385">
        <f>INDEX('Summary sales'!$A$6:$CB$50,MATCH($B22,'Summary sales'!$A$6:$A$50,0),MATCH($CF$3,'Summary sales'!$A$7:$CB$7,0))</f>
        <v>1727.1800000000512</v>
      </c>
      <c r="CH22" s="385">
        <f t="shared" si="410"/>
        <v>427.18000000005122</v>
      </c>
      <c r="CI22" s="543">
        <f t="shared" si="323"/>
        <v>1.3286000000000393</v>
      </c>
      <c r="CJ22" s="385">
        <f>INDEX('SO Agustus 2026 Rev.3'!$B$6:$BK$52,MATCH(B22,'SO Agustus 2026 Rev.3'!$B$6:$B$52,0),MATCH($CJ$3,'SO Agustus 2026 Rev.3'!$B$5:$XK$5,0))</f>
        <v>3000</v>
      </c>
      <c r="CK22" s="385">
        <f>INDEX('Summary sales'!$A$6:$CB$50,MATCH($B22,'Summary sales'!$A$6:$A$50,0),MATCH($CJ$3,'Summary sales'!$A$7:$CB$7,0))</f>
        <v>4616.4000000003725</v>
      </c>
      <c r="CL22" s="385">
        <f t="shared" si="411"/>
        <v>1616.4000000003725</v>
      </c>
      <c r="CM22" s="543">
        <f t="shared" si="325"/>
        <v>1.5388000000001241</v>
      </c>
      <c r="CN22" s="385">
        <f>INDEX('SO Agustus 2026 Rev.3'!$B$6:$BK$52,MATCH(B22,'SO Agustus 2026 Rev.3'!$B$6:$B$52,0),MATCH($CN$3,'SO Agustus 2026 Rev.3'!$B$5:$XK$5,0))</f>
        <v>6500</v>
      </c>
      <c r="CO22" s="385">
        <f>INDEX('Summary sales'!$A$6:$CB$50,MATCH($B22,'Summary sales'!$A$6:$A$50,0),MATCH($CN$3,'Summary sales'!$A$7:$CB$7,0))</f>
        <v>4607.8100000000559</v>
      </c>
      <c r="CP22" s="385">
        <f t="shared" si="412"/>
        <v>-1892.1899999999441</v>
      </c>
      <c r="CQ22" s="543">
        <f t="shared" si="327"/>
        <v>0.70889384615385476</v>
      </c>
      <c r="CR22" s="385">
        <f>INDEX('SO Agustus 2026 Rev.3'!$B$6:$BK$52,MATCH(B22,'SO Agustus 2026 Rev.3'!$B$6:$B$52,0),MATCH($CR$3,'SO Agustus 2026 Rev.3'!$B$5:$XK$5,0))</f>
        <v>0</v>
      </c>
      <c r="CS22" s="385">
        <f>INDEX('Summary sales'!$A$6:$CB$50,MATCH($B22,'Summary sales'!$A$6:$A$50,0),MATCH($CR$3,'Summary sales'!$A$7:$CB$7,0))</f>
        <v>0</v>
      </c>
      <c r="CT22" s="385">
        <f t="shared" si="413"/>
        <v>0</v>
      </c>
      <c r="CU22" s="543" t="e">
        <f t="shared" si="329"/>
        <v>#DIV/0!</v>
      </c>
      <c r="CV22" s="385">
        <f>INDEX('SO Agustus 2026 Rev.3'!$B$6:$BK$52,MATCH(B22,'SO Agustus 2026 Rev.3'!$B$6:$B$52,0),MATCH($CV$3,'SO Agustus 2026 Rev.3'!$B$5:$XK$5,0))</f>
        <v>16000</v>
      </c>
      <c r="CW22" s="385">
        <f>INDEX('Summary sales'!$A$6:$CB$50,MATCH($B22,'Summary sales'!$A$6:$A$50,0),MATCH($CV$3,'Summary sales'!$A$7:$CB$7,0))</f>
        <v>11771.587999999523</v>
      </c>
      <c r="CX22" s="385">
        <f t="shared" si="414"/>
        <v>-4228.4120000004768</v>
      </c>
      <c r="CY22" s="543">
        <f t="shared" si="331"/>
        <v>0.73572424999997021</v>
      </c>
      <c r="CZ22" s="385">
        <f>INDEX('SO Agustus 2026 Rev.3'!$B$6:$BK$52,MATCH(B22,'SO Agustus 2026 Rev.3'!$B$6:$B$52,0),MATCH($CZ$3,'SO Agustus 2026 Rev.3'!$B$5:$XK$5,0))</f>
        <v>2000</v>
      </c>
      <c r="DA22" s="385">
        <f>INDEX('Summary sales'!$A$6:$CB$50,MATCH($B22,'Summary sales'!$A$6:$A$50,0),MATCH($CZ$3,'Summary sales'!$A$7:$CB$7,0))</f>
        <v>1850.3199999993667</v>
      </c>
      <c r="DB22" s="385">
        <f t="shared" si="415"/>
        <v>-149.6800000006333</v>
      </c>
      <c r="DC22" s="543">
        <f t="shared" si="333"/>
        <v>0.92515999999968335</v>
      </c>
      <c r="DD22" s="385">
        <f>INDEX('SO Agustus 2026 Rev.3'!$B$6:$BK$52,MATCH(B22,'SO Agustus 2026 Rev.3'!$B$6:$B$52,0),MATCH($DD$3,'SO Agustus 2026 Rev.3'!$B$5:$XK$5,0))</f>
        <v>800</v>
      </c>
      <c r="DE22" s="385">
        <f>INDEX('Summary sales'!$A$6:$CB$50,MATCH($B22,'Summary sales'!$A$6:$A$50,0),MATCH($DD$3,'Summary sales'!$A$7:$CB$7,0))</f>
        <v>730.75</v>
      </c>
      <c r="DF22" s="385">
        <f t="shared" si="416"/>
        <v>-69.25</v>
      </c>
      <c r="DG22" s="543">
        <f t="shared" si="335"/>
        <v>0.91343750000000001</v>
      </c>
      <c r="DH22" s="385">
        <f>INDEX('SO Agustus 2026 Rev.3'!$B$6:$BK$52,MATCH(B22,'SO Agustus 2026 Rev.3'!$B$6:$B$52,0),MATCH($DH$3,'SO Agustus 2026 Rev.3'!$B$5:$XK$5,0))</f>
        <v>7200</v>
      </c>
      <c r="DI22" s="385">
        <f>INDEX('Summary sales'!$A$6:$CB$50,MATCH($B22,'Summary sales'!$A$6:$A$50,0),MATCH($DH$3,'Summary sales'!$A$7:$CB$7,0))</f>
        <v>8913.7599999997765</v>
      </c>
      <c r="DJ22" s="385">
        <f t="shared" si="417"/>
        <v>1713.7599999997765</v>
      </c>
      <c r="DK22" s="543">
        <f t="shared" si="337"/>
        <v>1.2380222222221913</v>
      </c>
      <c r="DL22" s="385">
        <f>INDEX('SO Agustus 2026 Rev.3'!$B$6:$BK$52,MATCH(B22,'SO Agustus 2026 Rev.3'!$B$6:$B$52,0),MATCH($DL$3,'SO Agustus 2026 Rev.3'!$B$5:$XK$5,0))</f>
        <v>2000</v>
      </c>
      <c r="DM22" s="385">
        <f>INDEX('Summary sales'!$A$6:$CB$50,MATCH($B22,'Summary sales'!$A$6:$A$50,0),MATCH($DL$3,'Summary sales'!$A$7:$CB$7,0))</f>
        <v>0</v>
      </c>
      <c r="DN22" s="385">
        <f t="shared" si="418"/>
        <v>-2000</v>
      </c>
      <c r="DO22" s="543">
        <f t="shared" si="339"/>
        <v>0</v>
      </c>
      <c r="DP22" s="385">
        <f>INDEX('SO Agustus 2026 Rev.3'!$B$6:$BK$52,MATCH(B22,'SO Agustus 2026 Rev.3'!$B$6:$B$52,0),MATCH($DP$3,'SO Agustus 2026 Rev.3'!$B$5:$XK$5,0))</f>
        <v>2000</v>
      </c>
      <c r="DQ22" s="385">
        <f>INDEX('Summary sales'!$A$6:$CB$50,MATCH($B22,'Summary sales'!$A$6:$A$50,0),MATCH($DP$3,'Summary sales'!$A$7:$CB$7,0))</f>
        <v>1143.0699999998324</v>
      </c>
      <c r="DR22" s="385">
        <f t="shared" si="419"/>
        <v>-856.93000000016764</v>
      </c>
      <c r="DS22" s="543">
        <f t="shared" si="341"/>
        <v>0.57153499999991619</v>
      </c>
      <c r="DT22" s="385">
        <f>INDEX('SO Agustus 2026 Rev.3'!$B$6:$BK$52,MATCH(B22,'SO Agustus 2026 Rev.3'!$B$6:$B$52,0),MATCH($DT$3,'SO Agustus 2026 Rev.3'!$B$5:$XK$5,0))</f>
        <v>1000</v>
      </c>
      <c r="DU22" s="385">
        <f>INDEX('Summary sales'!$A$6:$CB$50,MATCH($B22,'Summary sales'!$A$6:$A$50,0),MATCH($DT$3,'Summary sales'!$A$7:$CB$7,0))</f>
        <v>441.96999999997206</v>
      </c>
      <c r="DV22" s="385">
        <f t="shared" si="420"/>
        <v>-558.03000000002794</v>
      </c>
      <c r="DW22" s="543">
        <f t="shared" si="343"/>
        <v>0.44196999999997205</v>
      </c>
      <c r="DX22" s="385">
        <f>INDEX('SO Agustus 2026 Rev.3'!$B$6:$BK$52,MATCH(B22,'SO Agustus 2026 Rev.3'!$B$6:$B$52,0),MATCH($DX$3,'SO Agustus 2026 Rev.3'!$B$5:$XK$5,0))</f>
        <v>11000</v>
      </c>
      <c r="DY22" s="385">
        <f>INDEX('Summary sales'!$A$6:$CB$50,MATCH($B22,'Summary sales'!$A$6:$A$50,0),MATCH($DX$3,'Summary sales'!$A$7:$CB$7,0))</f>
        <v>11146.379999999888</v>
      </c>
      <c r="DZ22" s="385">
        <f t="shared" si="421"/>
        <v>146.37999999988824</v>
      </c>
      <c r="EA22" s="543">
        <f t="shared" si="345"/>
        <v>1.0133072727272625</v>
      </c>
      <c r="EB22" s="385">
        <f>INDEX('SO Agustus 2026 Rev.3'!$B$6:$BK$52,MATCH(B22,'SO Agustus 2026 Rev.3'!$B$6:$B$52,0),MATCH($EB$3,'SO Agustus 2026 Rev.3'!$B$5:$XK$5,0))</f>
        <v>2000</v>
      </c>
      <c r="EC22" s="385">
        <f>INDEX('Summary sales'!$A$6:$CB$50,MATCH($B22,'Summary sales'!$A$6:$A$50,0),MATCH($EB$3,'Summary sales'!$A$7:$CB$7,0))</f>
        <v>2481.8699999998789</v>
      </c>
      <c r="ED22" s="385">
        <f t="shared" si="422"/>
        <v>481.86999999987893</v>
      </c>
      <c r="EE22" s="543">
        <f t="shared" si="347"/>
        <v>1.2409349999999395</v>
      </c>
      <c r="EF22" s="385">
        <f>INDEX('SO Agustus 2026 Rev.3'!$B$6:$BK$52,MATCH(B22,'SO Agustus 2026 Rev.3'!$B$6:$B$52,0),MATCH($EF$3,'SO Agustus 2026 Rev.3'!$B$5:$XK$5,0))</f>
        <v>4000</v>
      </c>
      <c r="EG22" s="385">
        <f>INDEX('Summary sales'!$A$6:$CB$50,MATCH($B22,'Summary sales'!$A$6:$A$50,0),MATCH($EF$3,'Summary sales'!$A$7:$CB$7,0))</f>
        <v>0</v>
      </c>
      <c r="EH22" s="385">
        <f t="shared" si="423"/>
        <v>-4000</v>
      </c>
      <c r="EI22" s="543">
        <f t="shared" si="349"/>
        <v>0</v>
      </c>
      <c r="EJ22" s="385">
        <f>INDEX('SO Agustus 2026 Rev.3'!$B$6:$BK$52,MATCH(B22,'SO Agustus 2026 Rev.3'!$B$6:$B$52,0),MATCH($EJ$3,'SO Agustus 2026 Rev.3'!$B$5:$XK$5,0))</f>
        <v>7000</v>
      </c>
      <c r="EK22" s="385">
        <f>INDEX('Summary sales'!$A$6:$CB$50,MATCH(B22,'Summary sales'!$A$6:$A$50,0),MATCH($EJ$3,'Summary sales'!$A$7:$CB$7,0))</f>
        <v>7025.0700000000652</v>
      </c>
      <c r="EL22" s="385">
        <f t="shared" si="424"/>
        <v>25.070000000065193</v>
      </c>
      <c r="EM22" s="543">
        <f t="shared" si="351"/>
        <v>1.003581428571438</v>
      </c>
      <c r="EN22" s="385">
        <f>INDEX('SO Agustus 2026 Rev.3'!$B$6:$BK$52,MATCH(B22,'SO Agustus 2026 Rev.3'!$B$6:$B$52,0),MATCH($EN$3,'SO Agustus 2026 Rev.3'!$B$5:$XK$5,0))</f>
        <v>5000</v>
      </c>
      <c r="EO22" s="385">
        <f>INDEX('Summary sales'!$A$6:$CB$50,MATCH($B22,'Summary sales'!$A$6:$A$50,0),MATCH($EN$3,'Summary sales'!$A$7:$CB$7,0))</f>
        <v>4671.2000000001863</v>
      </c>
      <c r="EP22" s="385">
        <f t="shared" si="425"/>
        <v>-328.79999999981374</v>
      </c>
      <c r="EQ22" s="543">
        <f t="shared" si="353"/>
        <v>0.93424000000003726</v>
      </c>
      <c r="ER22" s="385">
        <f>INDEX('SO Agustus 2026 Rev.3'!$B$6:$BK$52,MATCH(B22,'SO Agustus 2026 Rev.3'!$B$6:$B$52,0),MATCH($ER$3,'SO Agustus 2026 Rev.3'!$B$5:$XK$5,0))</f>
        <v>19000</v>
      </c>
      <c r="ES22" s="385">
        <f>INDEX('Summary sales'!$A$6:$CB$50,MATCH($B22,'Summary sales'!$A$6:$A$50,0),MATCH($ER$3,'Summary sales'!$A$7:$CB$7,0))</f>
        <v>3503.2899999991059</v>
      </c>
      <c r="ET22" s="385">
        <f t="shared" si="426"/>
        <v>-15496.710000000894</v>
      </c>
      <c r="EU22" s="543">
        <f t="shared" si="355"/>
        <v>0.18438368421047927</v>
      </c>
      <c r="EV22" s="385">
        <f>INDEX('SO Agustus 2026 Rev.3'!$B$6:$BK$52,MATCH(B22,'SO Agustus 2026 Rev.3'!$B$6:$B$52,0),MATCH($EV$3,'SO Agustus 2026 Rev.3'!$B$5:$XK$5,0))</f>
        <v>8000</v>
      </c>
      <c r="EW22" s="385">
        <f>INDEX('Summary sales'!$A$6:$CB$50,MATCH(B22,'Summary sales'!$A$6:$A$50,0),MATCH($EV$3,'Summary sales'!$A$7:$CB$7,0))</f>
        <v>2823.1699999999255</v>
      </c>
      <c r="EX22" s="385">
        <f t="shared" si="427"/>
        <v>-5176.8300000000745</v>
      </c>
      <c r="EY22" s="543">
        <f t="shared" si="357"/>
        <v>0.3528962499999907</v>
      </c>
      <c r="EZ22" s="385">
        <f>INDEX('SO Agustus 2026 Rev.3'!$B$6:$BK$52,MATCH(B22,'SO Agustus 2026 Rev.3'!$B$6:$B$52,0),MATCH($EZ$3,'SO Agustus 2026 Rev.3'!$B$5:$XK$5,0))</f>
        <v>3500</v>
      </c>
      <c r="FA22" s="385">
        <f>INDEX('Summary sales'!$A$6:$CB$50,MATCH(B22,'Summary sales'!$A$6:$A$50,0),MATCH($EZ$3,'Summary sales'!$A$7:$CB$7,0))</f>
        <v>3176.2000000001863</v>
      </c>
      <c r="FB22" s="385">
        <f t="shared" si="428"/>
        <v>-323.79999999981374</v>
      </c>
      <c r="FC22" s="543">
        <f t="shared" si="359"/>
        <v>0.90748571428576752</v>
      </c>
      <c r="FD22" s="385">
        <f>INDEX('SO Agustus 2026 Rev.3'!$B$6:$BK$52,MATCH(B22,'SO Agustus 2026 Rev.3'!$B$6:$B$52,0),MATCH($FD$3,'SO Agustus 2026 Rev.3'!$B$5:$XK$5,0))</f>
        <v>0</v>
      </c>
      <c r="FE22" s="385">
        <f>INDEX('Summary sales'!$A$6:$CB$50,MATCH(B22,'Summary sales'!$A$6:$A$50,0),MATCH($FD$3,'Summary sales'!$A$7:$CB$7,0))</f>
        <v>0</v>
      </c>
      <c r="FF22" s="385">
        <f t="shared" si="429"/>
        <v>0</v>
      </c>
      <c r="FG22" s="543" t="e">
        <f t="shared" si="361"/>
        <v>#DIV/0!</v>
      </c>
      <c r="FH22" s="385">
        <f>INDEX('SO Agustus 2026 Rev.3'!$B$6:$BK$52,MATCH(B22,'SO Agustus 2026 Rev.3'!$B$6:$B$52,0),MATCH($FH$3,'SO Agustus 2026 Rev.3'!$B$5:$XK$5,0))</f>
        <v>0</v>
      </c>
      <c r="FI22" s="385">
        <f>INDEX('Summary sales'!$A$6:$CB$50,MATCH(B22,'Summary sales'!$A$6:$A$50,0),MATCH($FH$3,'Summary sales'!$A$7:$CB$7,0))</f>
        <v>0</v>
      </c>
      <c r="FJ22" s="385">
        <f t="shared" si="430"/>
        <v>0</v>
      </c>
      <c r="FK22" s="543" t="e">
        <f t="shared" si="431"/>
        <v>#DIV/0!</v>
      </c>
      <c r="FL22" s="385">
        <f>INDEX('SO Agustus 2026 Rev.3'!$B$6:$BK$52,MATCH(B22,'SO Agustus 2026 Rev.3'!$B$6:$B$52,0),MATCH($FL$3,'SO Agustus 2026 Rev.3'!$B$5:$XK$5,0))</f>
        <v>700</v>
      </c>
      <c r="FM22" s="385">
        <f>INDEX('Summary sales'!$A$6:$CB$50,MATCH(B22,'Summary sales'!$A$6:$A$50,0),MATCH($FL$3,'Summary sales'!$A$7:$CB$7,0))</f>
        <v>882.66999999992549</v>
      </c>
      <c r="FN22" s="385">
        <f t="shared" si="432"/>
        <v>182.66999999992549</v>
      </c>
      <c r="FO22" s="543">
        <f t="shared" si="365"/>
        <v>1.2609571428570365</v>
      </c>
      <c r="FP22" s="385">
        <f>INDEX('SO Agustus 2026 Rev.3'!$B$6:$BK$52,MATCH(B22,'SO Agustus 2026 Rev.3'!$B$6:$B$52,0),MATCH($FP$3,'SO Agustus 2026 Rev.3'!$B$5:$XK$5,0))</f>
        <v>6500</v>
      </c>
      <c r="FQ22" s="385">
        <f>INDEX('Summary sales'!$A$6:$CB$50,MATCH(B22,'Summary sales'!$A$6:$A$50,0),MATCH($FP$3,'Summary sales'!$A$7:$CB$7,0))</f>
        <v>6581.7299999999814</v>
      </c>
      <c r="FR22" s="385">
        <f t="shared" si="433"/>
        <v>81.729999999981374</v>
      </c>
      <c r="FS22" s="543">
        <f t="shared" si="367"/>
        <v>1.0125738461538434</v>
      </c>
      <c r="FT22" s="385">
        <f>INDEX('SO Agustus 2026 Rev.3'!$B$6:$BK$52,MATCH(B22,'SO Agustus 2026 Rev.3'!$B$6:$B$52,0),MATCH($FT$3,'SO Agustus 2026 Rev.3'!$B$5:$XK$5,0))</f>
        <v>3500</v>
      </c>
      <c r="FU22" s="385">
        <f>INDEX('Summary sales'!$A$6:$CB$50,MATCH(B22,'Summary sales'!$A$6:$A$50,0),MATCH($FT$3,'Summary sales'!$A$7:$CB$7,0))</f>
        <v>4312.0400000000373</v>
      </c>
      <c r="FV22" s="385">
        <f t="shared" si="434"/>
        <v>812.04000000003725</v>
      </c>
      <c r="FW22" s="543">
        <f t="shared" si="369"/>
        <v>1.2320114285714392</v>
      </c>
      <c r="FX22" s="385">
        <f>INDEX('SO Agustus 2026 Rev.3'!$B$6:$BK$52,MATCH(B22,'SO Agustus 2026 Rev.3'!$B$6:$B$52,0),MATCH($FX$3,'SO Agustus 2026 Rev.3'!$B$5:$XK$5,0))</f>
        <v>2000</v>
      </c>
      <c r="FY22" s="385">
        <f>INDEX('Summary sales'!$A$6:$CB$50,MATCH(B22,'Summary sales'!$A$6:$A$50,0),MATCH($FX$3,'Summary sales'!$A$7:$CB$7,0))</f>
        <v>3012.8600000001024</v>
      </c>
      <c r="FZ22" s="385">
        <f t="shared" si="435"/>
        <v>1012.8600000001024</v>
      </c>
      <c r="GA22" s="543">
        <f t="shared" si="371"/>
        <v>1.5064300000000512</v>
      </c>
      <c r="GB22" s="385">
        <f>INDEX('SO Agustus 2026 Rev.3'!$B$6:$BK$52,MATCH(B22,'SO Agustus 2026 Rev.3'!$B$6:$B$52,0),MATCH($GB$3,'SO Agustus 2026 Rev.3'!$B$5:$XK$5,0))</f>
        <v>369.61070967741654</v>
      </c>
      <c r="GC22" s="385">
        <f>INDEX('Summary sales'!$A$6:$CB$50,MATCH(B22,'Summary sales'!$A$6:$A$50,0),MATCH($GB$3,'Summary sales'!$A$7:$CB$7,0))</f>
        <v>0</v>
      </c>
      <c r="GD22" s="385">
        <f t="shared" si="436"/>
        <v>-369.61070967741654</v>
      </c>
      <c r="GE22" s="543">
        <f t="shared" si="373"/>
        <v>0</v>
      </c>
      <c r="GF22" s="385">
        <f>INDEX('SO Agustus 2026 Rev.3'!$B$6:$BK$52,MATCH(B22,'SO Agustus 2026 Rev.3'!$B$6:$B$52,0),MATCH($GF$3,'SO Agustus 2026 Rev.3'!$B$5:$XK$5,0))</f>
        <v>13500</v>
      </c>
      <c r="GG22" s="385">
        <f>INDEX('Summary sales'!$A$6:$CB$50,MATCH(B22,'Summary sales'!$A$6:$A$50,0),MATCH($GF$3,'Summary sales'!$A$7:$CB$7,0))</f>
        <v>12362.91</v>
      </c>
      <c r="GH22" s="385">
        <f t="shared" si="437"/>
        <v>-1137.0900000000001</v>
      </c>
      <c r="GI22" s="543">
        <f t="shared" si="375"/>
        <v>0.91577111111111109</v>
      </c>
      <c r="GJ22" s="385">
        <f>INDEX('SO Agustus 2026 Rev.3'!$B$6:$BK$52,MATCH(B22,'SO Agustus 2026 Rev.3'!$B$6:$B$52,0),MATCH($GJ$3,'SO Agustus 2026 Rev.3'!$B$5:$XK$5,0))</f>
        <v>1121.900322580635</v>
      </c>
      <c r="GK22" s="385">
        <f>INDEX('Summary sales'!$A$6:$CB$50,MATCH($B22,'Summary sales'!$A$6:$A$50,0),MATCH($GJ$3,'Summary sales'!$A$7:$CB$7,0))</f>
        <v>459.93000000016764</v>
      </c>
      <c r="GL22" s="385">
        <f t="shared" si="438"/>
        <v>-661.97032258046738</v>
      </c>
      <c r="GM22" s="543">
        <f t="shared" si="377"/>
        <v>0.40995620621823187</v>
      </c>
      <c r="GN22" s="385">
        <f>INDEX('SO Agustus 2026 Rev.3'!$B$6:$BK$52,MATCH(B22,'SO Agustus 2026 Rev.3'!$B$6:$B$52,0),MATCH($GN$3,'SO Agustus 2026 Rev.3'!$B$5:$XK$5,0))</f>
        <v>2499.7025806451697</v>
      </c>
      <c r="GO22" s="385">
        <f>INDEX('Summary sales'!$A$6:$CB$50,MATCH(B22,'Summary sales'!$A$6:$A$50,0),MATCH($GN$3,'Summary sales'!$A$7:$CB$7,0))</f>
        <v>2749.2400000000198</v>
      </c>
      <c r="GP22" s="385">
        <f t="shared" si="439"/>
        <v>249.53741935485004</v>
      </c>
      <c r="GQ22" s="543">
        <f t="shared" si="379"/>
        <v>1.0998268439161449</v>
      </c>
      <c r="GR22" s="385">
        <f>INDEX('SO Agustus 2026 Rev.3'!$B$6:$BK$52,MATCH(B22,'SO Agustus 2026 Rev.3'!$B$6:$B$52,0),MATCH($GR$3,'SO Agustus 2026 Rev.3'!$B$5:$XK$5,0))</f>
        <v>3587.0967741935483</v>
      </c>
      <c r="GS22" s="385">
        <f>INDEX('Summary sales'!$A$6:$CB$50,MATCH(B22,'Summary sales'!$A$6:$A$50,0),MATCH($GR$3,'Summary sales'!$A$7:$CB$7,0))</f>
        <v>5201.9600000000064</v>
      </c>
      <c r="GT22" s="385">
        <f t="shared" si="380"/>
        <v>1614.8632258064581</v>
      </c>
      <c r="GU22" s="543">
        <f t="shared" si="381"/>
        <v>1.4501866906474838</v>
      </c>
      <c r="GV22" s="385">
        <f>INDEX('SO Agustus 2026 Rev.3'!$B$6:$BK$52,MATCH(B22,'SO Agustus 2026 Rev.3'!$B$6:$B$52,0),MATCH($GV$3,'SO Agustus 2026 Rev.3'!$B$5:$XK$5,0))</f>
        <v>2499.7025806451697</v>
      </c>
      <c r="GW22" s="385">
        <f>INDEX('Summary sales'!$A$6:$CB$50,MATCH(B22,'Summary sales'!$A$6:$A$50,0),MATCH($GV$3,'Summary sales'!$A$7:$CB$7,0))</f>
        <v>29.139999999664724</v>
      </c>
      <c r="GX22" s="385">
        <f t="shared" si="440"/>
        <v>-2470.562580645505</v>
      </c>
      <c r="GY22" s="543">
        <f t="shared" si="383"/>
        <v>1.1657386852856604E-2</v>
      </c>
      <c r="GZ22" s="385">
        <f>INDEX('SO Agustus 2026 Rev.3'!$B$6:$BK$52,MATCH(B22,'SO Agustus 2026 Rev.3'!$B$6:$B$52,0),MATCH($GZ$3,'SO Agustus 2026 Rev.3'!$B$5:$XK$5,0))</f>
        <v>0</v>
      </c>
      <c r="HA22" s="385">
        <f>INDEX('Summary sales'!$A$6:$CB$50,MATCH(B22,'Summary sales'!$A$6:$A$50,0),MATCH($GZ$3,'Summary sales'!$A$7:$CB$7,0))</f>
        <v>0</v>
      </c>
      <c r="HB22" s="385">
        <f t="shared" si="441"/>
        <v>0</v>
      </c>
      <c r="HC22" s="543" t="e">
        <f t="shared" si="385"/>
        <v>#DIV/0!</v>
      </c>
    </row>
    <row r="23" spans="1:211" ht="15" customHeight="1">
      <c r="A23" s="844">
        <f>WEEKNUM(B23)</f>
        <v>33</v>
      </c>
      <c r="B23" s="469">
        <f t="shared" si="386"/>
        <v>46249</v>
      </c>
      <c r="C23" s="469" t="str">
        <f t="shared" si="279"/>
        <v>Sab</v>
      </c>
      <c r="D23" s="385">
        <f t="shared" si="387"/>
        <v>172272.60296774193</v>
      </c>
      <c r="E23" s="385">
        <f t="shared" ca="1" si="388"/>
        <v>147354.68199999639</v>
      </c>
      <c r="F23" s="385">
        <f t="shared" ca="1" si="389"/>
        <v>-24917.920967745536</v>
      </c>
      <c r="G23" s="543">
        <f t="shared" ca="1" si="390"/>
        <v>0.85535761033104363</v>
      </c>
      <c r="H23" s="385">
        <f>INDEX('SO Agustus 2026 Rev.3'!$B$6:$BK$52,MATCH(B23,'SO Agustus 2026 Rev.3'!$B$6:$B$52,0),MATCH($H$3,'SO Agustus 2026 Rev.3'!$B$5:$XK$5,0))</f>
        <v>700</v>
      </c>
      <c r="I23" s="385">
        <f>INDEX('Summary sales'!$A$6:$CB$50,MATCH($B23,'Summary sales'!$A$6:$A$50,0),MATCH($H$3,'Summary sales'!$A$7:$CB$7,0))</f>
        <v>318.61999999987893</v>
      </c>
      <c r="J23" s="385">
        <f t="shared" si="391"/>
        <v>-381.38000000012107</v>
      </c>
      <c r="K23" s="543">
        <f t="shared" si="285"/>
        <v>0.45517142857125559</v>
      </c>
      <c r="L23" s="385">
        <f>INDEX('SO Agustus 2026 Rev.3'!$B$6:$BK$52,MATCH(B23,'SO Agustus 2026 Rev.3'!$B$6:$B$52,0),MATCH($L$3,'SO Agustus 2026 Rev.3'!$B$5:$XK$5,0))</f>
        <v>500</v>
      </c>
      <c r="M23" s="385">
        <f>INDEX('Summary sales'!$A$6:$CB$50,MATCH($B23,'Summary sales'!$A$6:$A$50,0),MATCH($L$3,'Summary sales'!$A$7:$CB$7,0))</f>
        <v>919.78999999910593</v>
      </c>
      <c r="N23" s="385">
        <f t="shared" si="392"/>
        <v>419.78999999910593</v>
      </c>
      <c r="O23" s="543">
        <f t="shared" si="287"/>
        <v>1.8395799999982119</v>
      </c>
      <c r="P23" s="385">
        <f>INDEX('SO Agustus 2026 Rev.3'!$B$6:$BK$52,MATCH(B23,'SO Agustus 2026 Rev.3'!$B$6:$B$52,0),MATCH($P$3,'SO Agustus 2026 Rev.3'!$B$5:$XK$5,0))</f>
        <v>1000</v>
      </c>
      <c r="Q23" s="385">
        <f>INDEX('Summary sales'!$A$6:$CB$50,MATCH($B23,'Summary sales'!$A$6:$A$50,0),MATCH($P$3,'Summary sales'!$A$7:$CB$7,0))</f>
        <v>746.56999999983236</v>
      </c>
      <c r="R23" s="385">
        <f t="shared" si="393"/>
        <v>-253.43000000016764</v>
      </c>
      <c r="S23" s="543">
        <f t="shared" si="289"/>
        <v>0.74656999999983231</v>
      </c>
      <c r="T23" s="385">
        <f>INDEX('SO Agustus 2026 Rev.3'!$B$6:$BK$52,MATCH(B23,'SO Agustus 2026 Rev.3'!$B$6:$B$52,0),MATCH($T$3,'SO Agustus 2026 Rev.3'!$B$5:$XK$5,0))</f>
        <v>3300</v>
      </c>
      <c r="U23" s="385">
        <f>INDEX('Summary sales'!$A$6:$CB$50,MATCH($B23,'Summary sales'!$A$6:$A$50,0),MATCH($T$3,'Summary sales'!$A$7:$CB$7,0))</f>
        <v>1113.8999999999069</v>
      </c>
      <c r="V23" s="385">
        <f t="shared" si="394"/>
        <v>-2186.1000000000931</v>
      </c>
      <c r="W23" s="543">
        <f t="shared" si="291"/>
        <v>0.33754545454542634</v>
      </c>
      <c r="X23" s="385">
        <f>INDEX('SO Agustus 2026 Rev.3'!$B$6:$BK$52,MATCH(B23,'SO Agustus 2026 Rev.3'!$B$6:$B$52,0),MATCH($X$3,'SO Agustus 2026 Rev.3'!$B$5:$XK$5,0))</f>
        <v>500</v>
      </c>
      <c r="Y23" s="385">
        <f>INDEX('Summary sales'!$A$6:$CB$50,MATCH($B23,'Summary sales'!$A$6:$A$50,0),MATCH($X$3,'Summary sales'!$A$7:$CB$7,0))</f>
        <v>784.31999999994878</v>
      </c>
      <c r="Z23" s="385">
        <f t="shared" si="395"/>
        <v>284.31999999994878</v>
      </c>
      <c r="AA23" s="543">
        <f t="shared" si="293"/>
        <v>1.5686399999998974</v>
      </c>
      <c r="AB23" s="385">
        <f>INDEX('SO Agustus 2026 Rev.3'!$B$6:$BK$52,MATCH(B23,'SO Agustus 2026 Rev.3'!$B$6:$B$52,0),MATCH($AB$3,'SO Agustus 2026 Rev.3'!$B$5:$XK$5,0))</f>
        <v>150</v>
      </c>
      <c r="AC23" s="385">
        <f>INDEX('Summary sales'!$A$6:$CB$50,MATCH($B23,'Summary sales'!$A$6:$A$50,0),MATCH($AB$3,'Summary sales'!$A$7:$CB$7,0))</f>
        <v>0</v>
      </c>
      <c r="AD23" s="385">
        <f t="shared" si="396"/>
        <v>-150</v>
      </c>
      <c r="AE23" s="543">
        <f t="shared" si="295"/>
        <v>0</v>
      </c>
      <c r="AF23" s="385">
        <f>INDEX('SO Agustus 2026 Rev.3'!$B$6:$BK$52,MATCH(B23,'SO Agustus 2026 Rev.3'!$B$6:$B$52,0),MATCH($AF$3,'SO Agustus 2026 Rev.3'!$B$5:$XK$5,0))</f>
        <v>603.76322580644887</v>
      </c>
      <c r="AG23" s="385">
        <f>INDEX('Summary sales'!$A$6:$CB$50,MATCH($B23,'Summary sales'!$A$6:$A$50,0),MATCH($AF$3,'Summary sales'!$A$7:$CB$7,0))</f>
        <v>555.52000000001863</v>
      </c>
      <c r="AH23" s="385">
        <f t="shared" si="397"/>
        <v>-48.243225806430246</v>
      </c>
      <c r="AI23" s="543">
        <f t="shared" si="297"/>
        <v>0.92009578632088496</v>
      </c>
      <c r="AJ23" s="385">
        <f>INDEX('SO Agustus 2026 Rev.3'!$B$6:$BK$52,MATCH(B23,'SO Agustus 2026 Rev.3'!$B$6:$B$52,0),MATCH($AJ$3,'SO Agustus 2026 Rev.3'!$B$5:$XK$5,0))</f>
        <v>673.27548387096704</v>
      </c>
      <c r="AK23" s="385">
        <f>INDEX('Summary sales'!$A$6:$CB$50,MATCH($B23,'Summary sales'!$A$6:$A$50,0),MATCH($AJ$3,'Summary sales'!$A$7:$CB$7,0))</f>
        <v>523.63000000000466</v>
      </c>
      <c r="AL23" s="385">
        <f t="shared" si="398"/>
        <v>-149.64548387096238</v>
      </c>
      <c r="AM23" s="543">
        <f t="shared" si="299"/>
        <v>0.77773513597943233</v>
      </c>
      <c r="AN23" s="385">
        <f>INDEX('SO Agustus 2026 Rev.3'!$B$6:$BK$52,MATCH(B23,'SO Agustus 2026 Rev.3'!$B$6:$B$52,0),MATCH($AN$3,'SO Agustus 2026 Rev.3'!$B$5:$XK$5,0))</f>
        <v>4500</v>
      </c>
      <c r="AO23" s="385">
        <f>INDEX('Summary sales'!$A$6:$CB$50,MATCH($B23,'Summary sales'!$A$6:$A$50,0),MATCH($AN$3,'Summary sales'!$A$7:$CB$7,0))</f>
        <v>0</v>
      </c>
      <c r="AP23" s="385">
        <f t="shared" si="399"/>
        <v>-4500</v>
      </c>
      <c r="AQ23" s="543">
        <f t="shared" si="301"/>
        <v>0</v>
      </c>
      <c r="AR23" s="385">
        <f>INDEX('SO Agustus 2026 Rev.3'!$B$6:$BK$52,MATCH(B23,'SO Agustus 2026 Rev.3'!$B$6:$B$52,0),MATCH($AR$3,'SO Agustus 2026 Rev.3'!$B$5:$XK$5,0))</f>
        <v>2000</v>
      </c>
      <c r="AS23" s="385">
        <f ca="1">INDEX('Summary sales'!$A$6:$CB$50,MATCH($B23,'Summary sales'!$A$6:$A$50,0),MATCH($AR$3,'Summary sales'!$A$7:$CB$7,0))</f>
        <v>3438.2400000002235</v>
      </c>
      <c r="AT23" s="385">
        <f t="shared" ca="1" si="400"/>
        <v>1438.2400000002235</v>
      </c>
      <c r="AU23" s="543">
        <f t="shared" ca="1" si="303"/>
        <v>1.7191200000001117</v>
      </c>
      <c r="AV23" s="385">
        <f>INDEX('SO Agustus 2026 Rev.3'!$B$6:$BK$52,MATCH(B23,'SO Agustus 2026 Rev.3'!$B$6:$B$52,0),MATCH($AV$3,'SO Agustus 2026 Rev.3'!$B$5:$XK$5,0))</f>
        <v>1000</v>
      </c>
      <c r="AW23" s="385">
        <f>INDEX('Summary sales'!$A$6:$CB$50,MATCH($B23,'Summary sales'!$A$6:$A$50,0),MATCH($AV$3,'Summary sales'!$A$7:$CB$7,0))</f>
        <v>832.41999999992549</v>
      </c>
      <c r="AX23" s="385">
        <f t="shared" si="401"/>
        <v>-167.58000000007451</v>
      </c>
      <c r="AY23" s="543">
        <f t="shared" si="305"/>
        <v>0.83241999999992544</v>
      </c>
      <c r="AZ23" s="385">
        <f>INDEX('SO Agustus 2026 Rev.3'!$B$6:$BK$52,MATCH(B23,'SO Agustus 2026 Rev.3'!$B$6:$B$52,0),MATCH($AZ$3,'SO Agustus 2026 Rev.3'!$B$5:$XK$5,0))</f>
        <v>500</v>
      </c>
      <c r="BA23" s="385">
        <f>INDEX('Summary sales'!$A$6:$CB$50,MATCH($B23,'Summary sales'!$A$6:$A$50,0),MATCH($AZ$3,'Summary sales'!$A$7:$CB$7,0))</f>
        <v>1201.2200000000012</v>
      </c>
      <c r="BB23" s="385">
        <f t="shared" si="402"/>
        <v>701.22000000000116</v>
      </c>
      <c r="BC23" s="543">
        <f t="shared" si="307"/>
        <v>2.4024400000000021</v>
      </c>
      <c r="BD23" s="385">
        <f>INDEX('SO Agustus 2026 Rev.3'!$B$6:$BK$52,MATCH(B23,'SO Agustus 2026 Rev.3'!$B$6:$B$52,0),MATCH($BD$3,'SO Agustus 2026 Rev.3'!$B$5:$XK$5,0))</f>
        <v>10300</v>
      </c>
      <c r="BE23" s="385">
        <f>INDEX('Summary sales'!$A$6:$CB$50,MATCH($B23,'Summary sales'!$A$6:$A$50,0),MATCH($BD$3,'Summary sales'!$A$7:$CB$7,0))</f>
        <v>11109.39000000013</v>
      </c>
      <c r="BF23" s="385">
        <f t="shared" si="403"/>
        <v>809.39000000013039</v>
      </c>
      <c r="BG23" s="543">
        <f t="shared" si="309"/>
        <v>1.0785815533980709</v>
      </c>
      <c r="BH23" s="385">
        <f>INDEX('SO Agustus 2026 Rev.3'!$B$6:$BK$52,MATCH(B23,'SO Agustus 2026 Rev.3'!$B$6:$B$52,0),MATCH($BH$3,'SO Agustus 2026 Rev.3'!$B$5:$XK$5,0))</f>
        <v>6000</v>
      </c>
      <c r="BI23" s="385">
        <f>INDEX('Summary sales'!$A$6:$CB$50,MATCH($B23,'Summary sales'!$A$6:$A$50,0),MATCH($BH$3,'Summary sales'!$A$7:$CB$7,0))</f>
        <v>7012.3100000000559</v>
      </c>
      <c r="BJ23" s="385">
        <f t="shared" si="404"/>
        <v>1012.3100000000559</v>
      </c>
      <c r="BK23" s="543">
        <f t="shared" si="311"/>
        <v>1.1687183333333426</v>
      </c>
      <c r="BL23" s="385">
        <f>INDEX('SO Agustus 2026 Rev.3'!$B$6:$BK$52,MATCH(B23,'SO Agustus 2026 Rev.3'!$B$6:$B$52,0),MATCH($BL$3,'SO Agustus 2026 Rev.3'!$B$5:$XK$5,0))</f>
        <v>1000</v>
      </c>
      <c r="BM23" s="385">
        <f>INDEX('Summary sales'!$A$6:$CB$50,MATCH($B23,'Summary sales'!$A$6:$A$50,0),MATCH($BL$3,'Summary sales'!$A$7:$CB$7,0))</f>
        <v>535.13199999998324</v>
      </c>
      <c r="BN23" s="385">
        <f t="shared" si="405"/>
        <v>-464.86800000001676</v>
      </c>
      <c r="BO23" s="543">
        <f t="shared" si="313"/>
        <v>0.53513199999998329</v>
      </c>
      <c r="BP23" s="385">
        <f>INDEX('SO Agustus 2026 Rev.3'!$B$6:$BK$52,MATCH(B23,'SO Agustus 2026 Rev.3'!$B$6:$B$52,0),MATCH($BP$3,'SO Agustus 2026 Rev.3'!$B$5:$XK$5,0))</f>
        <v>5500</v>
      </c>
      <c r="BQ23" s="385">
        <f ca="1">INDEX('Summary sales'!$A$6:$CB$50,MATCH($B23,'Summary sales'!$A$6:$A$50,0),MATCH($BP$3,'Summary sales'!$A$7:$CB$7,0))</f>
        <v>4749.4399999999996</v>
      </c>
      <c r="BR23" s="385">
        <f t="shared" ca="1" si="406"/>
        <v>-750.5600000000004</v>
      </c>
      <c r="BS23" s="543">
        <f t="shared" ca="1" si="315"/>
        <v>0.86353454545454533</v>
      </c>
      <c r="BT23" s="385">
        <f>INDEX('SO Agustus 2026 Rev.3'!$B$6:$BK$52,MATCH(B23,'SO Agustus 2026 Rev.3'!$B$6:$B$52,0),MATCH($BT$3,'SO Agustus 2026 Rev.3'!$B$5:$XK$5,0))</f>
        <v>1000</v>
      </c>
      <c r="BU23" s="385">
        <f>INDEX('Summary sales'!$A$6:$CB$50,MATCH($B23,'Summary sales'!$A$6:$A$50,0),MATCH($BT$3,'Summary sales'!$A$7:$CB$7,0))</f>
        <v>690.03000000026077</v>
      </c>
      <c r="BV23" s="385">
        <f t="shared" si="407"/>
        <v>-309.96999999973923</v>
      </c>
      <c r="BW23" s="543">
        <f t="shared" si="317"/>
        <v>0.69003000000026082</v>
      </c>
      <c r="BX23" s="385">
        <f>INDEX('SO Agustus 2026 Rev.3'!$B$6:$BK$52,MATCH(B23,'SO Agustus 2026 Rev.3'!$B$6:$B$52,0),MATCH($BX$3,'SO Agustus 2026 Rev.3'!$B$5:$XK$5,0))</f>
        <v>89.451612903225808</v>
      </c>
      <c r="BY23" s="385">
        <f>INDEX('Summary sales'!$A$6:$CB$50,MATCH($B23,'Summary sales'!$A$6:$A$50,0),MATCH($BX$3,'Summary sales'!$A$7:$CB$7,0))</f>
        <v>92.448999999993248</v>
      </c>
      <c r="BZ23" s="385">
        <f t="shared" si="408"/>
        <v>2.9973870967674401</v>
      </c>
      <c r="CA23" s="543">
        <f t="shared" si="319"/>
        <v>1.0335084745761958</v>
      </c>
      <c r="CB23" s="385">
        <f>INDEX('SO Agustus 2026 Rev.3'!$B$6:$BK$52,MATCH(B23,'SO Agustus 2026 Rev.3'!$B$6:$B$52,0),MATCH($CB$3,'SO Agustus 2026 Rev.3'!$B$5:$XK$5,0))</f>
        <v>3500</v>
      </c>
      <c r="CC23" s="385">
        <f>INDEX('Summary sales'!$A$6:$CB$50,MATCH($B23,'Summary sales'!$A$6:$A$50,0),MATCH($CB$3,'Summary sales'!$A$7:$CB$7,0))</f>
        <v>3664.8000000002794</v>
      </c>
      <c r="CD23" s="385">
        <f t="shared" si="409"/>
        <v>164.8000000002794</v>
      </c>
      <c r="CE23" s="543">
        <f t="shared" si="321"/>
        <v>1.0470857142857941</v>
      </c>
      <c r="CF23" s="385">
        <f>INDEX('SO Agustus 2026 Rev.3'!$B$6:$BK$52,MATCH(B23,'SO Agustus 2026 Rev.3'!$B$6:$B$52,0),MATCH($CF$3,'SO Agustus 2026 Rev.3'!$B$5:$XK$5,0))</f>
        <v>1300</v>
      </c>
      <c r="CG23" s="385">
        <f>INDEX('Summary sales'!$A$6:$CB$50,MATCH($B23,'Summary sales'!$A$6:$A$50,0),MATCH($CF$3,'Summary sales'!$A$7:$CB$7,0))</f>
        <v>766.57999999995809</v>
      </c>
      <c r="CH23" s="385">
        <f t="shared" si="410"/>
        <v>-533.42000000004191</v>
      </c>
      <c r="CI23" s="543">
        <f t="shared" si="323"/>
        <v>0.58967692307689079</v>
      </c>
      <c r="CJ23" s="385">
        <f>INDEX('SO Agustus 2026 Rev.3'!$B$6:$BK$52,MATCH(B23,'SO Agustus 2026 Rev.3'!$B$6:$B$52,0),MATCH($CJ$3,'SO Agustus 2026 Rev.3'!$B$5:$XK$5,0))</f>
        <v>0</v>
      </c>
      <c r="CK23" s="385">
        <f>INDEX('Summary sales'!$A$6:$CB$50,MATCH($B23,'Summary sales'!$A$6:$A$50,0),MATCH($CJ$3,'Summary sales'!$A$7:$CB$7,0))</f>
        <v>627.5</v>
      </c>
      <c r="CL23" s="385">
        <f t="shared" si="411"/>
        <v>627.5</v>
      </c>
      <c r="CM23" s="543" t="e">
        <f t="shared" si="325"/>
        <v>#DIV/0!</v>
      </c>
      <c r="CN23" s="385">
        <f>INDEX('SO Agustus 2026 Rev.3'!$B$6:$BK$52,MATCH(B23,'SO Agustus 2026 Rev.3'!$B$6:$B$52,0),MATCH($CN$3,'SO Agustus 2026 Rev.3'!$B$5:$XK$5,0))</f>
        <v>6500</v>
      </c>
      <c r="CO23" s="385">
        <f>INDEX('Summary sales'!$A$6:$CB$50,MATCH($B23,'Summary sales'!$A$6:$A$50,0),MATCH($CN$3,'Summary sales'!$A$7:$CB$7,0))</f>
        <v>0</v>
      </c>
      <c r="CP23" s="385">
        <f t="shared" si="412"/>
        <v>-6500</v>
      </c>
      <c r="CQ23" s="543">
        <f t="shared" si="327"/>
        <v>0</v>
      </c>
      <c r="CR23" s="385">
        <f>INDEX('SO Agustus 2026 Rev.3'!$B$6:$BK$52,MATCH(B23,'SO Agustus 2026 Rev.3'!$B$6:$B$52,0),MATCH($CR$3,'SO Agustus 2026 Rev.3'!$B$5:$XK$5,0))</f>
        <v>0</v>
      </c>
      <c r="CS23" s="385">
        <f>INDEX('Summary sales'!$A$6:$CB$50,MATCH($B23,'Summary sales'!$A$6:$A$50,0),MATCH($CR$3,'Summary sales'!$A$7:$CB$7,0))</f>
        <v>0</v>
      </c>
      <c r="CT23" s="385">
        <f t="shared" si="413"/>
        <v>0</v>
      </c>
      <c r="CU23" s="543" t="e">
        <f t="shared" si="329"/>
        <v>#DIV/0!</v>
      </c>
      <c r="CV23" s="385">
        <f>INDEX('SO Agustus 2026 Rev.3'!$B$6:$BK$52,MATCH(B23,'SO Agustus 2026 Rev.3'!$B$6:$B$52,0),MATCH($CV$3,'SO Agustus 2026 Rev.3'!$B$5:$XK$5,0))</f>
        <v>16000</v>
      </c>
      <c r="CW23" s="385">
        <f>INDEX('Summary sales'!$A$6:$CB$50,MATCH($B23,'Summary sales'!$A$6:$A$50,0),MATCH($CV$3,'Summary sales'!$A$7:$CB$7,0))</f>
        <v>13086.581999994814</v>
      </c>
      <c r="CX23" s="385">
        <f t="shared" si="414"/>
        <v>-2913.4180000051856</v>
      </c>
      <c r="CY23" s="543">
        <f t="shared" si="331"/>
        <v>0.81791137499967592</v>
      </c>
      <c r="CZ23" s="385">
        <f>INDEX('SO Agustus 2026 Rev.3'!$B$6:$BK$52,MATCH(B23,'SO Agustus 2026 Rev.3'!$B$6:$B$52,0),MATCH($CZ$3,'SO Agustus 2026 Rev.3'!$B$5:$XK$5,0))</f>
        <v>2000</v>
      </c>
      <c r="DA23" s="385">
        <f>INDEX('Summary sales'!$A$6:$CB$50,MATCH($B23,'Summary sales'!$A$6:$A$50,0),MATCH($CZ$3,'Summary sales'!$A$7:$CB$7,0))</f>
        <v>2307.8100000005215</v>
      </c>
      <c r="DB23" s="385">
        <f t="shared" si="415"/>
        <v>307.81000000052154</v>
      </c>
      <c r="DC23" s="543">
        <f t="shared" si="333"/>
        <v>1.1539050000002609</v>
      </c>
      <c r="DD23" s="385">
        <f>INDEX('SO Agustus 2026 Rev.3'!$B$6:$BK$52,MATCH(B23,'SO Agustus 2026 Rev.3'!$B$6:$B$52,0),MATCH($DD$3,'SO Agustus 2026 Rev.3'!$B$5:$XK$5,0))</f>
        <v>800</v>
      </c>
      <c r="DE23" s="385">
        <f>INDEX('Summary sales'!$A$6:$CB$50,MATCH($B23,'Summary sales'!$A$6:$A$50,0),MATCH($DD$3,'Summary sales'!$A$7:$CB$7,0))</f>
        <v>963.82000000006519</v>
      </c>
      <c r="DF23" s="385">
        <f t="shared" si="416"/>
        <v>163.82000000006519</v>
      </c>
      <c r="DG23" s="543">
        <f t="shared" si="335"/>
        <v>1.2047750000000814</v>
      </c>
      <c r="DH23" s="385">
        <f>INDEX('SO Agustus 2026 Rev.3'!$B$6:$BK$52,MATCH(B23,'SO Agustus 2026 Rev.3'!$B$6:$B$52,0),MATCH($DH$3,'SO Agustus 2026 Rev.3'!$B$5:$XK$5,0))</f>
        <v>7200</v>
      </c>
      <c r="DI23" s="385">
        <f>INDEX('Summary sales'!$A$6:$CB$50,MATCH($B23,'Summary sales'!$A$6:$A$50,0),MATCH($DH$3,'Summary sales'!$A$7:$CB$7,0))</f>
        <v>6019.589999999851</v>
      </c>
      <c r="DJ23" s="385">
        <f t="shared" si="417"/>
        <v>-1180.410000000149</v>
      </c>
      <c r="DK23" s="543">
        <f t="shared" si="337"/>
        <v>0.836054166666646</v>
      </c>
      <c r="DL23" s="385">
        <f>INDEX('SO Agustus 2026 Rev.3'!$B$6:$BK$52,MATCH(B23,'SO Agustus 2026 Rev.3'!$B$6:$B$52,0),MATCH($DL$3,'SO Agustus 2026 Rev.3'!$B$5:$XK$5,0))</f>
        <v>0</v>
      </c>
      <c r="DM23" s="385">
        <f>INDEX('Summary sales'!$A$6:$CB$50,MATCH($B23,'Summary sales'!$A$6:$A$50,0),MATCH($DL$3,'Summary sales'!$A$7:$CB$7,0))</f>
        <v>0</v>
      </c>
      <c r="DN23" s="385">
        <f t="shared" si="418"/>
        <v>0</v>
      </c>
      <c r="DO23" s="543" t="e">
        <f t="shared" si="339"/>
        <v>#DIV/0!</v>
      </c>
      <c r="DP23" s="385">
        <f>INDEX('SO Agustus 2026 Rev.3'!$B$6:$BK$52,MATCH(B23,'SO Agustus 2026 Rev.3'!$B$6:$B$52,0),MATCH($DP$3,'SO Agustus 2026 Rev.3'!$B$5:$XK$5,0))</f>
        <v>2000</v>
      </c>
      <c r="DQ23" s="385">
        <f>INDEX('Summary sales'!$A$6:$CB$50,MATCH($B23,'Summary sales'!$A$6:$A$50,0),MATCH($DP$3,'Summary sales'!$A$7:$CB$7,0))</f>
        <v>1540</v>
      </c>
      <c r="DR23" s="385">
        <f t="shared" si="419"/>
        <v>-460</v>
      </c>
      <c r="DS23" s="543">
        <f t="shared" si="341"/>
        <v>0.77</v>
      </c>
      <c r="DT23" s="385">
        <f>INDEX('SO Agustus 2026 Rev.3'!$B$6:$BK$52,MATCH(B23,'SO Agustus 2026 Rev.3'!$B$6:$B$52,0),MATCH($DT$3,'SO Agustus 2026 Rev.3'!$B$5:$XK$5,0))</f>
        <v>1000</v>
      </c>
      <c r="DU23" s="385">
        <f>INDEX('Summary sales'!$A$6:$CB$50,MATCH($B23,'Summary sales'!$A$6:$A$50,0),MATCH($DT$3,'Summary sales'!$A$7:$CB$7,0))</f>
        <v>181.34999999997672</v>
      </c>
      <c r="DV23" s="385">
        <f t="shared" si="420"/>
        <v>-818.65000000002328</v>
      </c>
      <c r="DW23" s="543">
        <f t="shared" si="343"/>
        <v>0.18134999999997672</v>
      </c>
      <c r="DX23" s="385">
        <f>INDEX('SO Agustus 2026 Rev.3'!$B$6:$BK$52,MATCH(B23,'SO Agustus 2026 Rev.3'!$B$6:$B$52,0),MATCH($DX$3,'SO Agustus 2026 Rev.3'!$B$5:$XK$5,0))</f>
        <v>11000</v>
      </c>
      <c r="DY23" s="385">
        <f>INDEX('Summary sales'!$A$6:$CB$50,MATCH($B23,'Summary sales'!$A$6:$A$50,0),MATCH($DX$3,'Summary sales'!$A$7:$CB$7,0))</f>
        <v>10107.709999999963</v>
      </c>
      <c r="DZ23" s="385">
        <f t="shared" si="421"/>
        <v>-892.29000000003725</v>
      </c>
      <c r="EA23" s="543">
        <f t="shared" si="345"/>
        <v>0.91888272727272391</v>
      </c>
      <c r="EB23" s="385">
        <f>INDEX('SO Agustus 2026 Rev.3'!$B$6:$BK$52,MATCH(B23,'SO Agustus 2026 Rev.3'!$B$6:$B$52,0),MATCH($EB$3,'SO Agustus 2026 Rev.3'!$B$5:$XK$5,0))</f>
        <v>2000</v>
      </c>
      <c r="EC23" s="385">
        <f>INDEX('Summary sales'!$A$6:$CB$50,MATCH($B23,'Summary sales'!$A$6:$A$50,0),MATCH($EB$3,'Summary sales'!$A$7:$CB$7,0))</f>
        <v>2385.5900000000838</v>
      </c>
      <c r="ED23" s="385">
        <f t="shared" si="422"/>
        <v>385.59000000008382</v>
      </c>
      <c r="EE23" s="543">
        <f t="shared" si="347"/>
        <v>1.192795000000042</v>
      </c>
      <c r="EF23" s="385">
        <f>INDEX('SO Agustus 2026 Rev.3'!$B$6:$BK$52,MATCH(B23,'SO Agustus 2026 Rev.3'!$B$6:$B$52,0),MATCH($EF$3,'SO Agustus 2026 Rev.3'!$B$5:$XK$5,0))</f>
        <v>5500</v>
      </c>
      <c r="EG23" s="385">
        <f>INDEX('Summary sales'!$A$6:$CB$50,MATCH($B23,'Summary sales'!$A$6:$A$50,0),MATCH($EF$3,'Summary sales'!$A$7:$CB$7,0))</f>
        <v>0</v>
      </c>
      <c r="EH23" s="385">
        <f t="shared" si="423"/>
        <v>-5500</v>
      </c>
      <c r="EI23" s="543">
        <f t="shared" si="349"/>
        <v>0</v>
      </c>
      <c r="EJ23" s="385">
        <f>INDEX('SO Agustus 2026 Rev.3'!$B$6:$BK$52,MATCH(B23,'SO Agustus 2026 Rev.3'!$B$6:$B$52,0),MATCH($EJ$3,'SO Agustus 2026 Rev.3'!$B$5:$XK$5,0))</f>
        <v>3500</v>
      </c>
      <c r="EK23" s="385">
        <f>INDEX('Summary sales'!$A$6:$CB$50,MATCH(B23,'Summary sales'!$A$6:$A$50,0),MATCH($EJ$3,'Summary sales'!$A$7:$CB$7,0))</f>
        <v>5566.6000000000931</v>
      </c>
      <c r="EL23" s="385">
        <f t="shared" si="424"/>
        <v>2066.6000000000931</v>
      </c>
      <c r="EM23" s="543">
        <f t="shared" si="351"/>
        <v>1.5904571428571694</v>
      </c>
      <c r="EN23" s="385">
        <f>INDEX('SO Agustus 2026 Rev.3'!$B$6:$BK$52,MATCH(B23,'SO Agustus 2026 Rev.3'!$B$6:$B$52,0),MATCH($EN$3,'SO Agustus 2026 Rev.3'!$B$5:$XK$5,0))</f>
        <v>5000</v>
      </c>
      <c r="EO23" s="385">
        <f>INDEX('Summary sales'!$A$6:$CB$50,MATCH($B23,'Summary sales'!$A$6:$A$50,0),MATCH($EN$3,'Summary sales'!$A$7:$CB$7,0))</f>
        <v>8213.160000000149</v>
      </c>
      <c r="EP23" s="385">
        <f t="shared" si="425"/>
        <v>3213.160000000149</v>
      </c>
      <c r="EQ23" s="543">
        <f t="shared" si="353"/>
        <v>1.6426320000000298</v>
      </c>
      <c r="ER23" s="385">
        <f>INDEX('SO Agustus 2026 Rev.3'!$B$6:$BK$52,MATCH(B23,'SO Agustus 2026 Rev.3'!$B$6:$B$52,0),MATCH($ER$3,'SO Agustus 2026 Rev.3'!$B$5:$XK$5,0))</f>
        <v>19000</v>
      </c>
      <c r="ES23" s="385">
        <f>INDEX('Summary sales'!$A$6:$CB$50,MATCH($B23,'Summary sales'!$A$6:$A$50,0),MATCH($ER$3,'Summary sales'!$A$7:$CB$7,0))</f>
        <v>18137.040000000969</v>
      </c>
      <c r="ET23" s="385">
        <f t="shared" si="426"/>
        <v>-862.95999999903142</v>
      </c>
      <c r="EU23" s="543">
        <f t="shared" si="355"/>
        <v>0.95458105263162996</v>
      </c>
      <c r="EV23" s="385">
        <f>INDEX('SO Agustus 2026 Rev.3'!$B$6:$BK$52,MATCH(B23,'SO Agustus 2026 Rev.3'!$B$6:$B$52,0),MATCH($EV$3,'SO Agustus 2026 Rev.3'!$B$5:$XK$5,0))</f>
        <v>8000</v>
      </c>
      <c r="EW23" s="385">
        <f>INDEX('Summary sales'!$A$6:$CB$50,MATCH(B23,'Summary sales'!$A$6:$A$50,0),MATCH($EV$3,'Summary sales'!$A$7:$CB$7,0))</f>
        <v>5742.6100000003353</v>
      </c>
      <c r="EX23" s="385">
        <f t="shared" si="427"/>
        <v>-2257.3899999996647</v>
      </c>
      <c r="EY23" s="543">
        <f t="shared" si="357"/>
        <v>0.71782625000004185</v>
      </c>
      <c r="EZ23" s="385">
        <f>INDEX('SO Agustus 2026 Rev.3'!$B$6:$BK$52,MATCH(B23,'SO Agustus 2026 Rev.3'!$B$6:$B$52,0),MATCH($EZ$3,'SO Agustus 2026 Rev.3'!$B$5:$XK$5,0))</f>
        <v>3500</v>
      </c>
      <c r="FA23" s="385">
        <f>INDEX('Summary sales'!$A$6:$CB$50,MATCH(B23,'Summary sales'!$A$6:$A$50,0),MATCH($EZ$3,'Summary sales'!$A$7:$CB$7,0))</f>
        <v>2448</v>
      </c>
      <c r="FB23" s="385">
        <f t="shared" si="428"/>
        <v>-1052</v>
      </c>
      <c r="FC23" s="543">
        <f t="shared" si="359"/>
        <v>0.6994285714285714</v>
      </c>
      <c r="FD23" s="385">
        <f>INDEX('SO Agustus 2026 Rev.3'!$B$6:$BK$52,MATCH(B23,'SO Agustus 2026 Rev.3'!$B$6:$B$52,0),MATCH($FD$3,'SO Agustus 2026 Rev.3'!$B$5:$XK$5,0))</f>
        <v>0</v>
      </c>
      <c r="FE23" s="385">
        <f>INDEX('Summary sales'!$A$6:$CB$50,MATCH(B23,'Summary sales'!$A$6:$A$50,0),MATCH($FD$3,'Summary sales'!$A$7:$CB$7,0))</f>
        <v>0</v>
      </c>
      <c r="FF23" s="385">
        <f t="shared" si="429"/>
        <v>0</v>
      </c>
      <c r="FG23" s="543" t="e">
        <f t="shared" si="361"/>
        <v>#DIV/0!</v>
      </c>
      <c r="FH23" s="385">
        <f>INDEX('SO Agustus 2026 Rev.3'!$B$6:$BK$52,MATCH(B23,'SO Agustus 2026 Rev.3'!$B$6:$B$52,0),MATCH($FH$3,'SO Agustus 2026 Rev.3'!$B$5:$XK$5,0))</f>
        <v>0</v>
      </c>
      <c r="FI23" s="385">
        <f>INDEX('Summary sales'!$A$6:$CB$50,MATCH(B23,'Summary sales'!$A$6:$A$50,0),MATCH($FH$3,'Summary sales'!$A$7:$CB$7,0))</f>
        <v>0</v>
      </c>
      <c r="FJ23" s="385">
        <f t="shared" si="430"/>
        <v>0</v>
      </c>
      <c r="FK23" s="543" t="e">
        <f t="shared" si="431"/>
        <v>#DIV/0!</v>
      </c>
      <c r="FL23" s="385">
        <f>INDEX('SO Agustus 2026 Rev.3'!$B$6:$BK$52,MATCH(B23,'SO Agustus 2026 Rev.3'!$B$6:$B$52,0),MATCH($FL$3,'SO Agustus 2026 Rev.3'!$B$5:$XK$5,0))</f>
        <v>700</v>
      </c>
      <c r="FM23" s="385">
        <f>INDEX('Summary sales'!$A$6:$CB$50,MATCH(B23,'Summary sales'!$A$6:$A$50,0),MATCH($FL$3,'Summary sales'!$A$7:$CB$7,0))</f>
        <v>758.9100000000326</v>
      </c>
      <c r="FN23" s="385">
        <f t="shared" si="432"/>
        <v>58.910000000032596</v>
      </c>
      <c r="FO23" s="543">
        <f t="shared" si="365"/>
        <v>1.0841571428571894</v>
      </c>
      <c r="FP23" s="385">
        <f>INDEX('SO Agustus 2026 Rev.3'!$B$6:$BK$52,MATCH(B23,'SO Agustus 2026 Rev.3'!$B$6:$B$52,0),MATCH($FP$3,'SO Agustus 2026 Rev.3'!$B$5:$XK$5,0))</f>
        <v>6500</v>
      </c>
      <c r="FQ23" s="385">
        <f>INDEX('Summary sales'!$A$6:$CB$50,MATCH(B23,'Summary sales'!$A$6:$A$50,0),MATCH($FP$3,'Summary sales'!$A$7:$CB$7,0))</f>
        <v>10127.600000000035</v>
      </c>
      <c r="FR23" s="385">
        <f t="shared" si="433"/>
        <v>3627.6000000000349</v>
      </c>
      <c r="FS23" s="543">
        <f t="shared" si="367"/>
        <v>1.558092307692313</v>
      </c>
      <c r="FT23" s="385">
        <f>INDEX('SO Agustus 2026 Rev.3'!$B$6:$BK$52,MATCH(B23,'SO Agustus 2026 Rev.3'!$B$6:$B$52,0),MATCH($FT$3,'SO Agustus 2026 Rev.3'!$B$5:$XK$5,0))</f>
        <v>3500</v>
      </c>
      <c r="FU23" s="385">
        <f>INDEX('Summary sales'!$A$6:$CB$50,MATCH(B23,'Summary sales'!$A$6:$A$50,0),MATCH($FT$3,'Summary sales'!$A$7:$CB$7,0))</f>
        <v>4099.9099999996834</v>
      </c>
      <c r="FV23" s="385">
        <f t="shared" si="434"/>
        <v>599.90999999968335</v>
      </c>
      <c r="FW23" s="543">
        <f t="shared" si="369"/>
        <v>1.1714028571427666</v>
      </c>
      <c r="FX23" s="385">
        <f>INDEX('SO Agustus 2026 Rev.3'!$B$6:$BK$52,MATCH(B23,'SO Agustus 2026 Rev.3'!$B$6:$B$52,0),MATCH($FX$3,'SO Agustus 2026 Rev.3'!$B$5:$XK$5,0))</f>
        <v>2000</v>
      </c>
      <c r="FY23" s="385">
        <f>INDEX('Summary sales'!$A$6:$CB$50,MATCH(B23,'Summary sales'!$A$6:$A$50,0),MATCH($FX$3,'Summary sales'!$A$7:$CB$7,0))</f>
        <v>0</v>
      </c>
      <c r="FZ23" s="385">
        <f t="shared" si="435"/>
        <v>-2000</v>
      </c>
      <c r="GA23" s="543">
        <f t="shared" si="371"/>
        <v>0</v>
      </c>
      <c r="GB23" s="385">
        <f>INDEX('SO Agustus 2026 Rev.3'!$B$6:$BK$52,MATCH(B23,'SO Agustus 2026 Rev.3'!$B$6:$B$52,0),MATCH($GB$3,'SO Agustus 2026 Rev.3'!$B$5:$XK$5,0))</f>
        <v>369.61070967741654</v>
      </c>
      <c r="GC23" s="385">
        <f>INDEX('Summary sales'!$A$6:$CB$50,MATCH(B23,'Summary sales'!$A$6:$A$50,0),MATCH($GB$3,'Summary sales'!$A$7:$CB$7,0))</f>
        <v>0</v>
      </c>
      <c r="GD23" s="385">
        <f t="shared" si="436"/>
        <v>-369.61070967741654</v>
      </c>
      <c r="GE23" s="543">
        <f t="shared" si="373"/>
        <v>0</v>
      </c>
      <c r="GF23" s="385">
        <f>INDEX('SO Agustus 2026 Rev.3'!$B$6:$BK$52,MATCH(B23,'SO Agustus 2026 Rev.3'!$B$6:$B$52,0),MATCH($GF$3,'SO Agustus 2026 Rev.3'!$B$5:$XK$5,0))</f>
        <v>13500</v>
      </c>
      <c r="GG23" s="385">
        <f>INDEX('Summary sales'!$A$6:$CB$50,MATCH(B23,'Summary sales'!$A$6:$A$50,0),MATCH($GF$3,'Summary sales'!$A$7:$CB$7,0))</f>
        <v>8325.8389999999999</v>
      </c>
      <c r="GH23" s="385">
        <f t="shared" si="437"/>
        <v>-5174.1610000000001</v>
      </c>
      <c r="GI23" s="543">
        <f t="shared" si="375"/>
        <v>0.61672881481481479</v>
      </c>
      <c r="GJ23" s="385">
        <f>INDEX('SO Agustus 2026 Rev.3'!$B$6:$BK$52,MATCH(B23,'SO Agustus 2026 Rev.3'!$B$6:$B$52,0),MATCH($GJ$3,'SO Agustus 2026 Rev.3'!$B$5:$XK$5,0))</f>
        <v>0</v>
      </c>
      <c r="GK23" s="385">
        <f>INDEX('Summary sales'!$A$6:$CB$50,MATCH($B23,'Summary sales'!$A$6:$A$50,0),MATCH($GJ$3,'Summary sales'!$A$7:$CB$7,0))</f>
        <v>0</v>
      </c>
      <c r="GL23" s="385">
        <f t="shared" si="438"/>
        <v>0</v>
      </c>
      <c r="GM23" s="543" t="e">
        <f t="shared" si="377"/>
        <v>#DIV/0!</v>
      </c>
      <c r="GN23" s="385">
        <f>INDEX('SO Agustus 2026 Rev.3'!$B$6:$BK$52,MATCH(B23,'SO Agustus 2026 Rev.3'!$B$6:$B$52,0),MATCH($GN$3,'SO Agustus 2026 Rev.3'!$B$5:$XK$5,0))</f>
        <v>2499.7025806451697</v>
      </c>
      <c r="GO23" s="385">
        <f>INDEX('Summary sales'!$A$6:$CB$50,MATCH(B23,'Summary sales'!$A$6:$A$50,0),MATCH($GN$3,'Summary sales'!$A$7:$CB$7,0))</f>
        <v>2801.789999999979</v>
      </c>
      <c r="GP23" s="385">
        <f t="shared" si="439"/>
        <v>302.0874193548093</v>
      </c>
      <c r="GQ23" s="543">
        <f t="shared" si="379"/>
        <v>1.1208493449156023</v>
      </c>
      <c r="GR23" s="385">
        <f>INDEX('SO Agustus 2026 Rev.3'!$B$6:$BK$52,MATCH(B23,'SO Agustus 2026 Rev.3'!$B$6:$B$52,0),MATCH($GR$3,'SO Agustus 2026 Rev.3'!$B$5:$XK$5,0))</f>
        <v>3587.0967741935483</v>
      </c>
      <c r="GS23" s="385">
        <f>INDEX('Summary sales'!$A$6:$CB$50,MATCH(B23,'Summary sales'!$A$6:$A$50,0),MATCH($GR$3,'Summary sales'!$A$7:$CB$7,0))</f>
        <v>1559.5699999999997</v>
      </c>
      <c r="GT23" s="385">
        <f t="shared" si="380"/>
        <v>-2027.5267741935486</v>
      </c>
      <c r="GU23" s="543">
        <f t="shared" si="381"/>
        <v>0.43477221223021578</v>
      </c>
      <c r="GV23" s="385">
        <f>INDEX('SO Agustus 2026 Rev.3'!$B$6:$BK$52,MATCH(B23,'SO Agustus 2026 Rev.3'!$B$6:$B$52,0),MATCH($GV$3,'SO Agustus 2026 Rev.3'!$B$5:$XK$5,0))</f>
        <v>2499.7025806451697</v>
      </c>
      <c r="GW23" s="385">
        <f>INDEX('Summary sales'!$A$6:$CB$50,MATCH(B23,'Summary sales'!$A$6:$A$50,0),MATCH($GV$3,'Summary sales'!$A$7:$CB$7,0))</f>
        <v>3299.3400000003166</v>
      </c>
      <c r="GX23" s="385">
        <f t="shared" si="440"/>
        <v>799.6374193551469</v>
      </c>
      <c r="GY23" s="543">
        <f t="shared" si="383"/>
        <v>1.3198930246928664</v>
      </c>
      <c r="GZ23" s="385">
        <f>INDEX('SO Agustus 2026 Rev.3'!$B$6:$BK$52,MATCH(B23,'SO Agustus 2026 Rev.3'!$B$6:$B$52,0),MATCH($GZ$3,'SO Agustus 2026 Rev.3'!$B$5:$XK$5,0))</f>
        <v>0</v>
      </c>
      <c r="HA23" s="385">
        <f>INDEX('Summary sales'!$A$6:$CB$50,MATCH(B23,'Summary sales'!$A$6:$A$50,0),MATCH($GZ$3,'Summary sales'!$A$7:$CB$7,0))</f>
        <v>0</v>
      </c>
      <c r="HB23" s="385">
        <f t="shared" si="441"/>
        <v>0</v>
      </c>
      <c r="HC23" s="543" t="e">
        <f t="shared" si="385"/>
        <v>#DIV/0!</v>
      </c>
    </row>
    <row r="24" spans="1:211" ht="15" customHeight="1">
      <c r="A24" s="845"/>
      <c r="B24" s="469">
        <f t="shared" si="386"/>
        <v>46250</v>
      </c>
      <c r="C24" s="469" t="str">
        <f t="shared" si="279"/>
        <v>Mgg</v>
      </c>
      <c r="D24" s="385">
        <f t="shared" si="387"/>
        <v>136781.52558064516</v>
      </c>
      <c r="E24" s="385">
        <f t="shared" ca="1" si="388"/>
        <v>113001.71400000507</v>
      </c>
      <c r="F24" s="385">
        <f t="shared" ca="1" si="389"/>
        <v>-23779.811580640089</v>
      </c>
      <c r="G24" s="543">
        <f t="shared" ca="1" si="390"/>
        <v>0.82614748973084284</v>
      </c>
      <c r="H24" s="385">
        <f>INDEX('SO Agustus 2026 Rev.3'!$B$6:$BK$52,MATCH(B24,'SO Agustus 2026 Rev.3'!$B$6:$B$52,0),MATCH($H$3,'SO Agustus 2026 Rev.3'!$B$5:$XK$5,0))</f>
        <v>700</v>
      </c>
      <c r="I24" s="385">
        <f>INDEX('Summary sales'!$A$6:$CB$50,MATCH($B24,'Summary sales'!$A$6:$A$50,0),MATCH($H$3,'Summary sales'!$A$7:$CB$7,0))</f>
        <v>0</v>
      </c>
      <c r="J24" s="385">
        <f t="shared" si="391"/>
        <v>-700</v>
      </c>
      <c r="K24" s="543">
        <f t="shared" si="285"/>
        <v>0</v>
      </c>
      <c r="L24" s="385">
        <f>INDEX('SO Agustus 2026 Rev.3'!$B$6:$BK$52,MATCH(B24,'SO Agustus 2026 Rev.3'!$B$6:$B$52,0),MATCH($L$3,'SO Agustus 2026 Rev.3'!$B$5:$XK$5,0))</f>
        <v>500</v>
      </c>
      <c r="M24" s="385">
        <f>INDEX('Summary sales'!$A$6:$CB$50,MATCH($B24,'Summary sales'!$A$6:$A$50,0),MATCH($L$3,'Summary sales'!$A$7:$CB$7,0))</f>
        <v>0</v>
      </c>
      <c r="N24" s="385">
        <f t="shared" si="392"/>
        <v>-500</v>
      </c>
      <c r="O24" s="543">
        <f t="shared" si="287"/>
        <v>0</v>
      </c>
      <c r="P24" s="385">
        <f>INDEX('SO Agustus 2026 Rev.3'!$B$6:$BK$52,MATCH(B24,'SO Agustus 2026 Rev.3'!$B$6:$B$52,0),MATCH($P$3,'SO Agustus 2026 Rev.3'!$B$5:$XK$5,0))</f>
        <v>1000</v>
      </c>
      <c r="Q24" s="385">
        <f>INDEX('Summary sales'!$A$6:$CB$50,MATCH($B24,'Summary sales'!$A$6:$A$50,0),MATCH($P$3,'Summary sales'!$A$7:$CB$7,0))</f>
        <v>464.5</v>
      </c>
      <c r="R24" s="385">
        <f t="shared" si="393"/>
        <v>-535.5</v>
      </c>
      <c r="S24" s="543">
        <f t="shared" si="289"/>
        <v>0.46450000000000002</v>
      </c>
      <c r="T24" s="385">
        <f>INDEX('SO Agustus 2026 Rev.3'!$B$6:$BK$52,MATCH(B24,'SO Agustus 2026 Rev.3'!$B$6:$B$52,0),MATCH($T$3,'SO Agustus 2026 Rev.3'!$B$5:$XK$5,0))</f>
        <v>999.51612903226578</v>
      </c>
      <c r="U24" s="385">
        <f>INDEX('Summary sales'!$A$6:$CB$50,MATCH($B24,'Summary sales'!$A$6:$A$50,0),MATCH($T$3,'Summary sales'!$A$7:$CB$7,0))</f>
        <v>0</v>
      </c>
      <c r="V24" s="385">
        <f t="shared" si="394"/>
        <v>-999.51612903226578</v>
      </c>
      <c r="W24" s="543">
        <f t="shared" si="291"/>
        <v>0</v>
      </c>
      <c r="X24" s="385">
        <f>INDEX('SO Agustus 2026 Rev.3'!$B$6:$BK$52,MATCH(B24,'SO Agustus 2026 Rev.3'!$B$6:$B$52,0),MATCH($X$3,'SO Agustus 2026 Rev.3'!$B$5:$XK$5,0))</f>
        <v>500</v>
      </c>
      <c r="Y24" s="385">
        <f>INDEX('Summary sales'!$A$6:$CB$50,MATCH($B24,'Summary sales'!$A$6:$A$50,0),MATCH($X$3,'Summary sales'!$A$7:$CB$7,0))</f>
        <v>397.39000000001397</v>
      </c>
      <c r="Z24" s="385">
        <f t="shared" si="395"/>
        <v>-102.60999999998603</v>
      </c>
      <c r="AA24" s="543">
        <f t="shared" si="293"/>
        <v>0.79478000000002791</v>
      </c>
      <c r="AB24" s="385">
        <f>INDEX('SO Agustus 2026 Rev.3'!$B$6:$BK$52,MATCH(B24,'SO Agustus 2026 Rev.3'!$B$6:$B$52,0),MATCH($AB$3,'SO Agustus 2026 Rev.3'!$B$5:$XK$5,0))</f>
        <v>0</v>
      </c>
      <c r="AC24" s="385">
        <f>INDEX('Summary sales'!$A$6:$CB$50,MATCH($B24,'Summary sales'!$A$6:$A$50,0),MATCH($AB$3,'Summary sales'!$A$7:$CB$7,0))</f>
        <v>0</v>
      </c>
      <c r="AD24" s="385">
        <f t="shared" si="396"/>
        <v>0</v>
      </c>
      <c r="AE24" s="543" t="e">
        <f t="shared" si="295"/>
        <v>#DIV/0!</v>
      </c>
      <c r="AF24" s="385">
        <f>INDEX('SO Agustus 2026 Rev.3'!$B$6:$BK$52,MATCH(B24,'SO Agustus 2026 Rev.3'!$B$6:$B$52,0),MATCH($AF$3,'SO Agustus 2026 Rev.3'!$B$5:$XK$5,0))</f>
        <v>603.76322580644887</v>
      </c>
      <c r="AG24" s="385">
        <f>INDEX('Summary sales'!$A$6:$CB$50,MATCH($B24,'Summary sales'!$A$6:$A$50,0),MATCH($AF$3,'Summary sales'!$A$7:$CB$7,0))</f>
        <v>532.25</v>
      </c>
      <c r="AH24" s="385">
        <f t="shared" si="397"/>
        <v>-71.513225806448872</v>
      </c>
      <c r="AI24" s="543">
        <f t="shared" si="297"/>
        <v>0.88155418755269765</v>
      </c>
      <c r="AJ24" s="385">
        <f>INDEX('SO Agustus 2026 Rev.3'!$B$6:$BK$52,MATCH(B24,'SO Agustus 2026 Rev.3'!$B$6:$B$52,0),MATCH($AJ$3,'SO Agustus 2026 Rev.3'!$B$5:$XK$5,0))</f>
        <v>673.27548387096704</v>
      </c>
      <c r="AK24" s="385">
        <f>INDEX('Summary sales'!$A$6:$CB$50,MATCH($B24,'Summary sales'!$A$6:$A$50,0),MATCH($AJ$3,'Summary sales'!$A$7:$CB$7,0))</f>
        <v>338.15000000002328</v>
      </c>
      <c r="AL24" s="385">
        <f t="shared" si="398"/>
        <v>-335.12548387094375</v>
      </c>
      <c r="AM24" s="543">
        <f t="shared" si="299"/>
        <v>0.50224612079418829</v>
      </c>
      <c r="AN24" s="385">
        <f>INDEX('SO Agustus 2026 Rev.3'!$B$6:$BK$52,MATCH(B24,'SO Agustus 2026 Rev.3'!$B$6:$B$52,0),MATCH($AN$3,'SO Agustus 2026 Rev.3'!$B$5:$XK$5,0))</f>
        <v>0</v>
      </c>
      <c r="AO24" s="385">
        <f>INDEX('Summary sales'!$A$6:$CB$50,MATCH($B24,'Summary sales'!$A$6:$A$50,0),MATCH($AN$3,'Summary sales'!$A$7:$CB$7,0))</f>
        <v>0</v>
      </c>
      <c r="AP24" s="385">
        <f t="shared" si="399"/>
        <v>0</v>
      </c>
      <c r="AQ24" s="543" t="e">
        <f t="shared" si="301"/>
        <v>#DIV/0!</v>
      </c>
      <c r="AR24" s="385">
        <f>INDEX('SO Agustus 2026 Rev.3'!$B$6:$BK$52,MATCH(B24,'SO Agustus 2026 Rev.3'!$B$6:$B$52,0),MATCH($AR$3,'SO Agustus 2026 Rev.3'!$B$5:$XK$5,0))</f>
        <v>2000</v>
      </c>
      <c r="AS24" s="385">
        <f ca="1">INDEX('Summary sales'!$A$6:$CB$50,MATCH($B24,'Summary sales'!$A$6:$A$50,0),MATCH($AR$3,'Summary sales'!$A$7:$CB$7,0))</f>
        <v>1521.6299999998882</v>
      </c>
      <c r="AT24" s="385">
        <f t="shared" ca="1" si="400"/>
        <v>-478.37000000011176</v>
      </c>
      <c r="AU24" s="543">
        <f t="shared" ca="1" si="303"/>
        <v>0.76081499999994417</v>
      </c>
      <c r="AV24" s="385">
        <f>INDEX('SO Agustus 2026 Rev.3'!$B$6:$BK$52,MATCH(B24,'SO Agustus 2026 Rev.3'!$B$6:$B$52,0),MATCH($AV$3,'SO Agustus 2026 Rev.3'!$B$5:$XK$5,0))</f>
        <v>300</v>
      </c>
      <c r="AW24" s="385">
        <f>INDEX('Summary sales'!$A$6:$CB$50,MATCH($B24,'Summary sales'!$A$6:$A$50,0),MATCH($AV$3,'Summary sales'!$A$7:$CB$7,0))</f>
        <v>0</v>
      </c>
      <c r="AX24" s="385">
        <f t="shared" si="401"/>
        <v>-300</v>
      </c>
      <c r="AY24" s="543">
        <f t="shared" si="305"/>
        <v>0</v>
      </c>
      <c r="AZ24" s="385">
        <f>INDEX('SO Agustus 2026 Rev.3'!$B$6:$BK$52,MATCH(B24,'SO Agustus 2026 Rev.3'!$B$6:$B$52,0),MATCH($AZ$3,'SO Agustus 2026 Rev.3'!$B$5:$XK$5,0))</f>
        <v>500</v>
      </c>
      <c r="BA24" s="385">
        <f>INDEX('Summary sales'!$A$6:$CB$50,MATCH($B24,'Summary sales'!$A$6:$A$50,0),MATCH($AZ$3,'Summary sales'!$A$7:$CB$7,0))</f>
        <v>261.7899999999936</v>
      </c>
      <c r="BB24" s="385">
        <f t="shared" si="402"/>
        <v>-238.2100000000064</v>
      </c>
      <c r="BC24" s="543">
        <f t="shared" si="307"/>
        <v>0.52357999999998717</v>
      </c>
      <c r="BD24" s="385">
        <f>INDEX('SO Agustus 2026 Rev.3'!$B$6:$BK$52,MATCH(B24,'SO Agustus 2026 Rev.3'!$B$6:$B$52,0),MATCH($BD$3,'SO Agustus 2026 Rev.3'!$B$5:$XK$5,0))</f>
        <v>10300</v>
      </c>
      <c r="BE24" s="385">
        <f>INDEX('Summary sales'!$A$6:$CB$50,MATCH($B24,'Summary sales'!$A$6:$A$50,0),MATCH($BD$3,'Summary sales'!$A$7:$CB$7,0))</f>
        <v>10921.720000000205</v>
      </c>
      <c r="BF24" s="385">
        <f t="shared" si="403"/>
        <v>621.72000000020489</v>
      </c>
      <c r="BG24" s="543">
        <f t="shared" si="309"/>
        <v>1.0603611650485636</v>
      </c>
      <c r="BH24" s="385">
        <f>INDEX('SO Agustus 2026 Rev.3'!$B$6:$BK$52,MATCH(B24,'SO Agustus 2026 Rev.3'!$B$6:$B$52,0),MATCH($BH$3,'SO Agustus 2026 Rev.3'!$B$5:$XK$5,0))</f>
        <v>5000</v>
      </c>
      <c r="BI24" s="385">
        <f>INDEX('Summary sales'!$A$6:$CB$50,MATCH($B24,'Summary sales'!$A$6:$A$50,0),MATCH($BH$3,'Summary sales'!$A$7:$CB$7,0))</f>
        <v>4593.8799999998882</v>
      </c>
      <c r="BJ24" s="385">
        <f t="shared" si="404"/>
        <v>-406.12000000011176</v>
      </c>
      <c r="BK24" s="543">
        <f t="shared" si="311"/>
        <v>0.91877599999997761</v>
      </c>
      <c r="BL24" s="385">
        <f>INDEX('SO Agustus 2026 Rev.3'!$B$6:$BK$52,MATCH(B24,'SO Agustus 2026 Rev.3'!$B$6:$B$52,0),MATCH($BL$3,'SO Agustus 2026 Rev.3'!$B$5:$XK$5,0))</f>
        <v>0</v>
      </c>
      <c r="BM24" s="385">
        <f>INDEX('Summary sales'!$A$6:$CB$50,MATCH($B24,'Summary sales'!$A$6:$A$50,0),MATCH($BL$3,'Summary sales'!$A$7:$CB$7,0))</f>
        <v>0</v>
      </c>
      <c r="BN24" s="385">
        <f t="shared" si="405"/>
        <v>0</v>
      </c>
      <c r="BO24" s="543" t="e">
        <f t="shared" si="313"/>
        <v>#DIV/0!</v>
      </c>
      <c r="BP24" s="385">
        <f>INDEX('SO Agustus 2026 Rev.3'!$B$6:$BK$52,MATCH(B24,'SO Agustus 2026 Rev.3'!$B$6:$B$52,0),MATCH($BP$3,'SO Agustus 2026 Rev.3'!$B$5:$XK$5,0))</f>
        <v>2500</v>
      </c>
      <c r="BQ24" s="385">
        <f ca="1">INDEX('Summary sales'!$A$6:$CB$50,MATCH($B24,'Summary sales'!$A$6:$A$50,0),MATCH($BP$3,'Summary sales'!$A$7:$CB$7,0))</f>
        <v>4667.33</v>
      </c>
      <c r="BR24" s="385">
        <f t="shared" ca="1" si="406"/>
        <v>2167.33</v>
      </c>
      <c r="BS24" s="543">
        <f t="shared" ca="1" si="315"/>
        <v>1.866932</v>
      </c>
      <c r="BT24" s="385">
        <f>INDEX('SO Agustus 2026 Rev.3'!$B$6:$BK$52,MATCH(B24,'SO Agustus 2026 Rev.3'!$B$6:$B$52,0),MATCH($BT$3,'SO Agustus 2026 Rev.3'!$B$5:$XK$5,0))</f>
        <v>1000</v>
      </c>
      <c r="BU24" s="385">
        <f>INDEX('Summary sales'!$A$6:$CB$50,MATCH($B24,'Summary sales'!$A$6:$A$50,0),MATCH($BT$3,'Summary sales'!$A$7:$CB$7,0))</f>
        <v>0</v>
      </c>
      <c r="BV24" s="385">
        <f t="shared" si="407"/>
        <v>-1000</v>
      </c>
      <c r="BW24" s="543">
        <f t="shared" si="317"/>
        <v>0</v>
      </c>
      <c r="BX24" s="385">
        <f>INDEX('SO Agustus 2026 Rev.3'!$B$6:$BK$52,MATCH(B24,'SO Agustus 2026 Rev.3'!$B$6:$B$52,0),MATCH($BX$3,'SO Agustus 2026 Rev.3'!$B$5:$XK$5,0))</f>
        <v>89.451612903225808</v>
      </c>
      <c r="BY24" s="385">
        <f>INDEX('Summary sales'!$A$6:$CB$50,MATCH($B24,'Summary sales'!$A$6:$A$50,0),MATCH($BX$3,'Summary sales'!$A$7:$CB$7,0))</f>
        <v>96.798000000009779</v>
      </c>
      <c r="BZ24" s="385">
        <f t="shared" si="408"/>
        <v>7.3463870967839711</v>
      </c>
      <c r="CA24" s="543">
        <f t="shared" si="319"/>
        <v>1.0821269383340437</v>
      </c>
      <c r="CB24" s="385">
        <f>INDEX('SO Agustus 2026 Rev.3'!$B$6:$BK$52,MATCH(B24,'SO Agustus 2026 Rev.3'!$B$6:$B$52,0),MATCH($CB$3,'SO Agustus 2026 Rev.3'!$B$5:$XK$5,0))</f>
        <v>1000</v>
      </c>
      <c r="CC24" s="385">
        <f>INDEX('Summary sales'!$A$6:$CB$50,MATCH($B24,'Summary sales'!$A$6:$A$50,0),MATCH($CB$3,'Summary sales'!$A$7:$CB$7,0))</f>
        <v>0</v>
      </c>
      <c r="CD24" s="385">
        <f t="shared" si="409"/>
        <v>-1000</v>
      </c>
      <c r="CE24" s="543">
        <f t="shared" si="321"/>
        <v>0</v>
      </c>
      <c r="CF24" s="385">
        <f>INDEX('SO Agustus 2026 Rev.3'!$B$6:$BK$52,MATCH(B24,'SO Agustus 2026 Rev.3'!$B$6:$B$52,0),MATCH($CF$3,'SO Agustus 2026 Rev.3'!$B$5:$XK$5,0))</f>
        <v>1300</v>
      </c>
      <c r="CG24" s="385">
        <f>INDEX('Summary sales'!$A$6:$CB$50,MATCH($B24,'Summary sales'!$A$6:$A$50,0),MATCH($CF$3,'Summary sales'!$A$7:$CB$7,0))</f>
        <v>1675.7700000000186</v>
      </c>
      <c r="CH24" s="385">
        <f t="shared" si="410"/>
        <v>375.77000000001863</v>
      </c>
      <c r="CI24" s="543">
        <f t="shared" si="323"/>
        <v>1.2890538461538605</v>
      </c>
      <c r="CJ24" s="385">
        <f>INDEX('SO Agustus 2026 Rev.3'!$B$6:$BK$52,MATCH(B24,'SO Agustus 2026 Rev.3'!$B$6:$B$52,0),MATCH($CJ$3,'SO Agustus 2026 Rev.3'!$B$5:$XK$5,0))</f>
        <v>0</v>
      </c>
      <c r="CK24" s="385">
        <f>INDEX('Summary sales'!$A$6:$CB$50,MATCH($B24,'Summary sales'!$A$6:$A$50,0),MATCH($CJ$3,'Summary sales'!$A$7:$CB$7,0))</f>
        <v>0</v>
      </c>
      <c r="CL24" s="385">
        <f t="shared" si="411"/>
        <v>0</v>
      </c>
      <c r="CM24" s="543" t="e">
        <f t="shared" si="325"/>
        <v>#DIV/0!</v>
      </c>
      <c r="CN24" s="385">
        <f>INDEX('SO Agustus 2026 Rev.3'!$B$6:$BK$52,MATCH(B24,'SO Agustus 2026 Rev.3'!$B$6:$B$52,0),MATCH($CN$3,'SO Agustus 2026 Rev.3'!$B$5:$XK$5,0))</f>
        <v>6500</v>
      </c>
      <c r="CO24" s="385">
        <f>INDEX('Summary sales'!$A$6:$CB$50,MATCH($B24,'Summary sales'!$A$6:$A$50,0),MATCH($CN$3,'Summary sales'!$A$7:$CB$7,0))</f>
        <v>0</v>
      </c>
      <c r="CP24" s="385">
        <f t="shared" si="412"/>
        <v>-6500</v>
      </c>
      <c r="CQ24" s="543">
        <f t="shared" si="327"/>
        <v>0</v>
      </c>
      <c r="CR24" s="385">
        <f>INDEX('SO Agustus 2026 Rev.3'!$B$6:$BK$52,MATCH(B24,'SO Agustus 2026 Rev.3'!$B$6:$B$52,0),MATCH($CR$3,'SO Agustus 2026 Rev.3'!$B$5:$XK$5,0))</f>
        <v>0</v>
      </c>
      <c r="CS24" s="385">
        <f>INDEX('Summary sales'!$A$6:$CB$50,MATCH($B24,'Summary sales'!$A$6:$A$50,0),MATCH($CR$3,'Summary sales'!$A$7:$CB$7,0))</f>
        <v>0</v>
      </c>
      <c r="CT24" s="385">
        <f t="shared" si="413"/>
        <v>0</v>
      </c>
      <c r="CU24" s="543" t="e">
        <f t="shared" si="329"/>
        <v>#DIV/0!</v>
      </c>
      <c r="CV24" s="385">
        <f>INDEX('SO Agustus 2026 Rev.3'!$B$6:$BK$52,MATCH(B24,'SO Agustus 2026 Rev.3'!$B$6:$B$52,0),MATCH($CV$3,'SO Agustus 2026 Rev.3'!$B$5:$XK$5,0))</f>
        <v>6659.5545483870847</v>
      </c>
      <c r="CW24" s="385">
        <f>INDEX('Summary sales'!$A$6:$CB$50,MATCH($B24,'Summary sales'!$A$6:$A$50,0),MATCH($CV$3,'Summary sales'!$A$7:$CB$7,0))</f>
        <v>11408.727000005543</v>
      </c>
      <c r="CX24" s="385">
        <f t="shared" si="414"/>
        <v>4749.1724516184586</v>
      </c>
      <c r="CY24" s="543">
        <f t="shared" si="331"/>
        <v>1.7131366545782987</v>
      </c>
      <c r="CZ24" s="385">
        <f>INDEX('SO Agustus 2026 Rev.3'!$B$6:$BK$52,MATCH(B24,'SO Agustus 2026 Rev.3'!$B$6:$B$52,0),MATCH($CZ$3,'SO Agustus 2026 Rev.3'!$B$5:$XK$5,0))</f>
        <v>500</v>
      </c>
      <c r="DA24" s="385">
        <f>INDEX('Summary sales'!$A$6:$CB$50,MATCH($B24,'Summary sales'!$A$6:$A$50,0),MATCH($CZ$3,'Summary sales'!$A$7:$CB$7,0))</f>
        <v>0</v>
      </c>
      <c r="DB24" s="385">
        <f t="shared" si="415"/>
        <v>-500</v>
      </c>
      <c r="DC24" s="543">
        <f t="shared" si="333"/>
        <v>0</v>
      </c>
      <c r="DD24" s="385">
        <f>INDEX('SO Agustus 2026 Rev.3'!$B$6:$BK$52,MATCH(B24,'SO Agustus 2026 Rev.3'!$B$6:$B$52,0),MATCH($DD$3,'SO Agustus 2026 Rev.3'!$B$5:$XK$5,0))</f>
        <v>0</v>
      </c>
      <c r="DE24" s="385">
        <f>INDEX('Summary sales'!$A$6:$CB$50,MATCH($B24,'Summary sales'!$A$6:$A$50,0),MATCH($DD$3,'Summary sales'!$A$7:$CB$7,0))</f>
        <v>0</v>
      </c>
      <c r="DF24" s="385">
        <f t="shared" si="416"/>
        <v>0</v>
      </c>
      <c r="DG24" s="543" t="e">
        <f t="shared" si="335"/>
        <v>#DIV/0!</v>
      </c>
      <c r="DH24" s="385">
        <f>INDEX('SO Agustus 2026 Rev.3'!$B$6:$BK$52,MATCH(B24,'SO Agustus 2026 Rev.3'!$B$6:$B$52,0),MATCH($DH$3,'SO Agustus 2026 Rev.3'!$B$5:$XK$5,0))</f>
        <v>2999.8519354838745</v>
      </c>
      <c r="DI24" s="385">
        <f>INDEX('Summary sales'!$A$6:$CB$50,MATCH($B24,'Summary sales'!$A$6:$A$50,0),MATCH($DH$3,'Summary sales'!$A$7:$CB$7,0))</f>
        <v>53.730000000447035</v>
      </c>
      <c r="DJ24" s="385">
        <f t="shared" si="417"/>
        <v>-2946.1219354834275</v>
      </c>
      <c r="DK24" s="543">
        <f t="shared" si="337"/>
        <v>1.7910883988939412E-2</v>
      </c>
      <c r="DL24" s="385">
        <f>INDEX('SO Agustus 2026 Rev.3'!$B$6:$BK$52,MATCH(B24,'SO Agustus 2026 Rev.3'!$B$6:$B$52,0),MATCH($DL$3,'SO Agustus 2026 Rev.3'!$B$5:$XK$5,0))</f>
        <v>0</v>
      </c>
      <c r="DM24" s="385">
        <f>INDEX('Summary sales'!$A$6:$CB$50,MATCH($B24,'Summary sales'!$A$6:$A$50,0),MATCH($DL$3,'Summary sales'!$A$7:$CB$7,0))</f>
        <v>0</v>
      </c>
      <c r="DN24" s="385">
        <f t="shared" si="418"/>
        <v>0</v>
      </c>
      <c r="DO24" s="543" t="e">
        <f t="shared" si="339"/>
        <v>#DIV/0!</v>
      </c>
      <c r="DP24" s="385">
        <f>INDEX('SO Agustus 2026 Rev.3'!$B$6:$BK$52,MATCH(B24,'SO Agustus 2026 Rev.3'!$B$6:$B$52,0),MATCH($DP$3,'SO Agustus 2026 Rev.3'!$B$5:$XK$5,0))</f>
        <v>2000</v>
      </c>
      <c r="DQ24" s="385">
        <f>INDEX('Summary sales'!$A$6:$CB$50,MATCH($B24,'Summary sales'!$A$6:$A$50,0),MATCH($DP$3,'Summary sales'!$A$7:$CB$7,0))</f>
        <v>484.86000000010245</v>
      </c>
      <c r="DR24" s="385">
        <f t="shared" si="419"/>
        <v>-1515.1399999998976</v>
      </c>
      <c r="DS24" s="543">
        <f t="shared" si="341"/>
        <v>0.24243000000005122</v>
      </c>
      <c r="DT24" s="385">
        <f>INDEX('SO Agustus 2026 Rev.3'!$B$6:$BK$52,MATCH(B24,'SO Agustus 2026 Rev.3'!$B$6:$B$52,0),MATCH($DT$3,'SO Agustus 2026 Rev.3'!$B$5:$XK$5,0))</f>
        <v>0</v>
      </c>
      <c r="DU24" s="385">
        <f>INDEX('Summary sales'!$A$6:$CB$50,MATCH($B24,'Summary sales'!$A$6:$A$50,0),MATCH($DT$3,'Summary sales'!$A$7:$CB$7,0))</f>
        <v>0</v>
      </c>
      <c r="DV24" s="385">
        <f t="shared" si="420"/>
        <v>0</v>
      </c>
      <c r="DW24" s="543" t="e">
        <f t="shared" si="343"/>
        <v>#DIV/0!</v>
      </c>
      <c r="DX24" s="385">
        <f>INDEX('SO Agustus 2026 Rev.3'!$B$6:$BK$52,MATCH(B24,'SO Agustus 2026 Rev.3'!$B$6:$B$52,0),MATCH($DX$3,'SO Agustus 2026 Rev.3'!$B$5:$XK$5,0))</f>
        <v>11000</v>
      </c>
      <c r="DY24" s="385">
        <f>INDEX('Summary sales'!$A$6:$CB$50,MATCH($B24,'Summary sales'!$A$6:$A$50,0),MATCH($DX$3,'Summary sales'!$A$7:$CB$7,0))</f>
        <v>10056.860000000335</v>
      </c>
      <c r="DZ24" s="385">
        <f t="shared" si="421"/>
        <v>-943.13999999966472</v>
      </c>
      <c r="EA24" s="543">
        <f t="shared" si="345"/>
        <v>0.91426000000003049</v>
      </c>
      <c r="EB24" s="385">
        <f>INDEX('SO Agustus 2026 Rev.3'!$B$6:$BK$52,MATCH(B24,'SO Agustus 2026 Rev.3'!$B$6:$B$52,0),MATCH($EB$3,'SO Agustus 2026 Rev.3'!$B$5:$XK$5,0))</f>
        <v>2000</v>
      </c>
      <c r="EC24" s="385">
        <f>INDEX('Summary sales'!$A$6:$CB$50,MATCH($B24,'Summary sales'!$A$6:$A$50,0),MATCH($EB$3,'Summary sales'!$A$7:$CB$7,0))</f>
        <v>2264.4799999999814</v>
      </c>
      <c r="ED24" s="385">
        <f t="shared" si="422"/>
        <v>264.47999999998137</v>
      </c>
      <c r="EE24" s="543">
        <f t="shared" si="347"/>
        <v>1.1322399999999906</v>
      </c>
      <c r="EF24" s="385">
        <f>INDEX('SO Agustus 2026 Rev.3'!$B$6:$BK$52,MATCH(B24,'SO Agustus 2026 Rev.3'!$B$6:$B$52,0),MATCH($EF$3,'SO Agustus 2026 Rev.3'!$B$5:$XK$5,0))</f>
        <v>5500</v>
      </c>
      <c r="EG24" s="385">
        <f>INDEX('Summary sales'!$A$6:$CB$50,MATCH($B24,'Summary sales'!$A$6:$A$50,0),MATCH($EF$3,'Summary sales'!$A$7:$CB$7,0))</f>
        <v>0</v>
      </c>
      <c r="EH24" s="385">
        <f t="shared" si="423"/>
        <v>-5500</v>
      </c>
      <c r="EI24" s="543">
        <f t="shared" si="349"/>
        <v>0</v>
      </c>
      <c r="EJ24" s="385">
        <f>INDEX('SO Agustus 2026 Rev.3'!$B$6:$BK$52,MATCH(B24,'SO Agustus 2026 Rev.3'!$B$6:$B$52,0),MATCH($EJ$3,'SO Agustus 2026 Rev.3'!$B$5:$XK$5,0))</f>
        <v>0</v>
      </c>
      <c r="EK24" s="385">
        <f>INDEX('Summary sales'!$A$6:$CB$50,MATCH(B24,'Summary sales'!$A$6:$A$50,0),MATCH($EJ$3,'Summary sales'!$A$7:$CB$7,0))</f>
        <v>1167.7199999999721</v>
      </c>
      <c r="EL24" s="385">
        <f t="shared" si="424"/>
        <v>1167.7199999999721</v>
      </c>
      <c r="EM24" s="543" t="e">
        <f t="shared" si="351"/>
        <v>#DIV/0!</v>
      </c>
      <c r="EN24" s="385">
        <f>INDEX('SO Agustus 2026 Rev.3'!$B$6:$BK$52,MATCH(B24,'SO Agustus 2026 Rev.3'!$B$6:$B$52,0),MATCH($EN$3,'SO Agustus 2026 Rev.3'!$B$5:$XK$5,0))</f>
        <v>5000</v>
      </c>
      <c r="EO24" s="385">
        <f>INDEX('Summary sales'!$A$6:$CB$50,MATCH($B24,'Summary sales'!$A$6:$A$50,0),MATCH($EN$3,'Summary sales'!$A$7:$CB$7,0))</f>
        <v>7467.5099999997765</v>
      </c>
      <c r="EP24" s="385">
        <f t="shared" si="425"/>
        <v>2467.5099999997765</v>
      </c>
      <c r="EQ24" s="543">
        <f t="shared" si="353"/>
        <v>1.4935019999999553</v>
      </c>
      <c r="ER24" s="385">
        <f>INDEX('SO Agustus 2026 Rev.3'!$B$6:$BK$52,MATCH(B24,'SO Agustus 2026 Rev.3'!$B$6:$B$52,0),MATCH($ER$3,'SO Agustus 2026 Rev.3'!$B$5:$XK$5,0))</f>
        <v>19000</v>
      </c>
      <c r="ES24" s="385">
        <f>INDEX('Summary sales'!$A$6:$CB$50,MATCH($B24,'Summary sales'!$A$6:$A$50,0),MATCH($ER$3,'Summary sales'!$A$7:$CB$7,0))</f>
        <v>25328.459999999031</v>
      </c>
      <c r="ET24" s="385">
        <f t="shared" si="426"/>
        <v>6328.4599999990314</v>
      </c>
      <c r="EU24" s="543">
        <f t="shared" si="355"/>
        <v>1.3330768421052122</v>
      </c>
      <c r="EV24" s="385">
        <f>INDEX('SO Agustus 2026 Rev.3'!$B$6:$BK$52,MATCH(B24,'SO Agustus 2026 Rev.3'!$B$6:$B$52,0),MATCH($EV$3,'SO Agustus 2026 Rev.3'!$B$5:$XK$5,0))</f>
        <v>8000</v>
      </c>
      <c r="EW24" s="385">
        <f>INDEX('Summary sales'!$A$6:$CB$50,MATCH(B24,'Summary sales'!$A$6:$A$50,0),MATCH($EV$3,'Summary sales'!$A$7:$CB$7,0))</f>
        <v>3076.4599999999627</v>
      </c>
      <c r="EX24" s="385">
        <f t="shared" si="427"/>
        <v>-4923.5400000000373</v>
      </c>
      <c r="EY24" s="543">
        <f t="shared" si="357"/>
        <v>0.38455749999999533</v>
      </c>
      <c r="EZ24" s="385">
        <f>INDEX('SO Agustus 2026 Rev.3'!$B$6:$BK$52,MATCH(B24,'SO Agustus 2026 Rev.3'!$B$6:$B$52,0),MATCH($EZ$3,'SO Agustus 2026 Rev.3'!$B$5:$XK$5,0))</f>
        <v>3500</v>
      </c>
      <c r="FA24" s="385">
        <f>INDEX('Summary sales'!$A$6:$CB$50,MATCH(B24,'Summary sales'!$A$6:$A$50,0),MATCH($EZ$3,'Summary sales'!$A$7:$CB$7,0))</f>
        <v>451.79999999981374</v>
      </c>
      <c r="FB24" s="385">
        <f t="shared" si="428"/>
        <v>-3048.2000000001863</v>
      </c>
      <c r="FC24" s="543">
        <f t="shared" si="359"/>
        <v>0.12908571428566107</v>
      </c>
      <c r="FD24" s="385">
        <f>INDEX('SO Agustus 2026 Rev.3'!$B$6:$BK$52,MATCH(B24,'SO Agustus 2026 Rev.3'!$B$6:$B$52,0),MATCH($FD$3,'SO Agustus 2026 Rev.3'!$B$5:$XK$5,0))</f>
        <v>0</v>
      </c>
      <c r="FE24" s="385">
        <f>INDEX('Summary sales'!$A$6:$CB$50,MATCH(B24,'Summary sales'!$A$6:$A$50,0),MATCH($FD$3,'Summary sales'!$A$7:$CB$7,0))</f>
        <v>0</v>
      </c>
      <c r="FF24" s="385">
        <f t="shared" si="429"/>
        <v>0</v>
      </c>
      <c r="FG24" s="543" t="e">
        <f t="shared" si="361"/>
        <v>#DIV/0!</v>
      </c>
      <c r="FH24" s="385">
        <f>INDEX('SO Agustus 2026 Rev.3'!$B$6:$BK$52,MATCH(B24,'SO Agustus 2026 Rev.3'!$B$6:$B$52,0),MATCH($FH$3,'SO Agustus 2026 Rev.3'!$B$5:$XK$5,0))</f>
        <v>0</v>
      </c>
      <c r="FI24" s="385">
        <f>INDEX('Summary sales'!$A$6:$CB$50,MATCH(B24,'Summary sales'!$A$6:$A$50,0),MATCH($FH$3,'Summary sales'!$A$7:$CB$7,0))</f>
        <v>0</v>
      </c>
      <c r="FJ24" s="385">
        <f t="shared" si="430"/>
        <v>0</v>
      </c>
      <c r="FK24" s="543" t="e">
        <f t="shared" si="431"/>
        <v>#DIV/0!</v>
      </c>
      <c r="FL24" s="385">
        <f>INDEX('SO Agustus 2026 Rev.3'!$B$6:$BK$52,MATCH(B24,'SO Agustus 2026 Rev.3'!$B$6:$B$52,0),MATCH($FL$3,'SO Agustus 2026 Rev.3'!$B$5:$XK$5,0))</f>
        <v>700</v>
      </c>
      <c r="FM24" s="385">
        <f>INDEX('Summary sales'!$A$6:$CB$50,MATCH(B24,'Summary sales'!$A$6:$A$50,0),MATCH($FL$3,'Summary sales'!$A$7:$CB$7,0))</f>
        <v>719.67000000004191</v>
      </c>
      <c r="FN24" s="385">
        <f t="shared" si="432"/>
        <v>19.67000000004191</v>
      </c>
      <c r="FO24" s="543">
        <f t="shared" si="365"/>
        <v>1.02810000000006</v>
      </c>
      <c r="FP24" s="385">
        <f>INDEX('SO Agustus 2026 Rev.3'!$B$6:$BK$52,MATCH(B24,'SO Agustus 2026 Rev.3'!$B$6:$B$52,0),MATCH($FP$3,'SO Agustus 2026 Rev.3'!$B$5:$XK$5,0))</f>
        <v>6500</v>
      </c>
      <c r="FQ24" s="385">
        <f>INDEX('Summary sales'!$A$6:$CB$50,MATCH(B24,'Summary sales'!$A$6:$A$50,0),MATCH($FP$3,'Summary sales'!$A$7:$CB$7,0))</f>
        <v>0</v>
      </c>
      <c r="FR24" s="385">
        <f t="shared" si="433"/>
        <v>-6500</v>
      </c>
      <c r="FS24" s="543">
        <f t="shared" si="367"/>
        <v>0</v>
      </c>
      <c r="FT24" s="385">
        <f>INDEX('SO Agustus 2026 Rev.3'!$B$6:$BK$52,MATCH(B24,'SO Agustus 2026 Rev.3'!$B$6:$B$52,0),MATCH($FT$3,'SO Agustus 2026 Rev.3'!$B$5:$XK$5,0))</f>
        <v>3500</v>
      </c>
      <c r="FU24" s="385">
        <f>INDEX('Summary sales'!$A$6:$CB$50,MATCH(B24,'Summary sales'!$A$6:$A$50,0),MATCH($FT$3,'Summary sales'!$A$7:$CB$7,0))</f>
        <v>4082.9199999999255</v>
      </c>
      <c r="FV24" s="385">
        <f t="shared" si="434"/>
        <v>582.91999999992549</v>
      </c>
      <c r="FW24" s="543">
        <f t="shared" si="369"/>
        <v>1.1665485714285502</v>
      </c>
      <c r="FX24" s="385">
        <f>INDEX('SO Agustus 2026 Rev.3'!$B$6:$BK$52,MATCH(B24,'SO Agustus 2026 Rev.3'!$B$6:$B$52,0),MATCH($FX$3,'SO Agustus 2026 Rev.3'!$B$5:$XK$5,0))</f>
        <v>2000</v>
      </c>
      <c r="FY24" s="385">
        <f>INDEX('Summary sales'!$A$6:$CB$50,MATCH(B24,'Summary sales'!$A$6:$A$50,0),MATCH($FX$3,'Summary sales'!$A$7:$CB$7,0))</f>
        <v>0</v>
      </c>
      <c r="FZ24" s="385">
        <f t="shared" si="435"/>
        <v>-2000</v>
      </c>
      <c r="GA24" s="543">
        <f t="shared" si="371"/>
        <v>0</v>
      </c>
      <c r="GB24" s="385">
        <f>INDEX('SO Agustus 2026 Rev.3'!$B$6:$BK$52,MATCH(B24,'SO Agustus 2026 Rev.3'!$B$6:$B$52,0),MATCH($GB$3,'SO Agustus 2026 Rev.3'!$B$5:$XK$5,0))</f>
        <v>369.61070967741654</v>
      </c>
      <c r="GC24" s="385">
        <f>INDEX('Summary sales'!$A$6:$CB$50,MATCH(B24,'Summary sales'!$A$6:$A$50,0),MATCH($GB$3,'Summary sales'!$A$7:$CB$7,0))</f>
        <v>0</v>
      </c>
      <c r="GD24" s="385">
        <f t="shared" si="436"/>
        <v>-369.61070967741654</v>
      </c>
      <c r="GE24" s="543">
        <f t="shared" si="373"/>
        <v>0</v>
      </c>
      <c r="GF24" s="385">
        <f>INDEX('SO Agustus 2026 Rev.3'!$B$6:$BK$52,MATCH(B24,'SO Agustus 2026 Rev.3'!$B$6:$B$52,0),MATCH($GF$3,'SO Agustus 2026 Rev.3'!$B$5:$XK$5,0))</f>
        <v>13500</v>
      </c>
      <c r="GG24" s="385">
        <f>INDEX('Summary sales'!$A$6:$CB$50,MATCH(B24,'Summary sales'!$A$6:$A$50,0),MATCH($GF$3,'Summary sales'!$A$7:$CB$7,0))</f>
        <v>12656.359</v>
      </c>
      <c r="GH24" s="385">
        <f t="shared" si="437"/>
        <v>-843.64099999999962</v>
      </c>
      <c r="GI24" s="543">
        <f t="shared" si="375"/>
        <v>0.9375080740740741</v>
      </c>
      <c r="GJ24" s="385">
        <f>INDEX('SO Agustus 2026 Rev.3'!$B$6:$BK$52,MATCH(B24,'SO Agustus 2026 Rev.3'!$B$6:$B$52,0),MATCH($GJ$3,'SO Agustus 2026 Rev.3'!$B$5:$XK$5,0))</f>
        <v>0</v>
      </c>
      <c r="GK24" s="385">
        <f>INDEX('Summary sales'!$A$6:$CB$50,MATCH($B24,'Summary sales'!$A$6:$A$50,0),MATCH($GJ$3,'Summary sales'!$A$7:$CB$7,0))</f>
        <v>0</v>
      </c>
      <c r="GL24" s="385">
        <f t="shared" si="438"/>
        <v>0</v>
      </c>
      <c r="GM24" s="543" t="e">
        <f t="shared" si="377"/>
        <v>#DIV/0!</v>
      </c>
      <c r="GN24" s="385">
        <f>INDEX('SO Agustus 2026 Rev.3'!$B$6:$BK$52,MATCH(B24,'SO Agustus 2026 Rev.3'!$B$6:$B$52,0),MATCH($GN$3,'SO Agustus 2026 Rev.3'!$B$5:$XK$5,0))</f>
        <v>2499.7025806451697</v>
      </c>
      <c r="GO24" s="385">
        <f>INDEX('Summary sales'!$A$6:$CB$50,MATCH(B24,'Summary sales'!$A$6:$A$50,0),MATCH($GN$3,'Summary sales'!$A$7:$CB$7,0))</f>
        <v>2626.7000000000116</v>
      </c>
      <c r="GP24" s="385">
        <f t="shared" si="439"/>
        <v>126.9974193548419</v>
      </c>
      <c r="GQ24" s="543">
        <f t="shared" si="379"/>
        <v>1.0508050118994812</v>
      </c>
      <c r="GR24" s="385">
        <f>INDEX('SO Agustus 2026 Rev.3'!$B$6:$BK$52,MATCH(B24,'SO Agustus 2026 Rev.3'!$B$6:$B$52,0),MATCH($GR$3,'SO Agustus 2026 Rev.3'!$B$5:$XK$5,0))</f>
        <v>3587.0967741935483</v>
      </c>
      <c r="GS24" s="385">
        <f>INDEX('Summary sales'!$A$6:$CB$50,MATCH(B24,'Summary sales'!$A$6:$A$50,0),MATCH($GR$3,'Summary sales'!$A$7:$CB$7,0))</f>
        <v>933.89999999999418</v>
      </c>
      <c r="GT24" s="385">
        <f t="shared" si="380"/>
        <v>-2653.1967741935541</v>
      </c>
      <c r="GU24" s="543">
        <f t="shared" si="381"/>
        <v>0.26034982014388325</v>
      </c>
      <c r="GV24" s="385">
        <f>INDEX('SO Agustus 2026 Rev.3'!$B$6:$BK$52,MATCH(B24,'SO Agustus 2026 Rev.3'!$B$6:$B$52,0),MATCH($GV$3,'SO Agustus 2026 Rev.3'!$B$5:$XK$5,0))</f>
        <v>2499.7025806451697</v>
      </c>
      <c r="GW24" s="385">
        <f>INDEX('Summary sales'!$A$6:$CB$50,MATCH(B24,'Summary sales'!$A$6:$A$50,0),MATCH($GV$3,'Summary sales'!$A$7:$CB$7,0))</f>
        <v>4750.3500000000931</v>
      </c>
      <c r="GX24" s="385">
        <f t="shared" si="440"/>
        <v>2250.6474193549234</v>
      </c>
      <c r="GY24" s="543">
        <f t="shared" si="383"/>
        <v>1.9003660822616883</v>
      </c>
      <c r="GZ24" s="385">
        <f>INDEX('SO Agustus 2026 Rev.3'!$B$6:$BK$52,MATCH(B24,'SO Agustus 2026 Rev.3'!$B$6:$B$52,0),MATCH($GZ$3,'SO Agustus 2026 Rev.3'!$B$5:$XK$5,0))</f>
        <v>0</v>
      </c>
      <c r="HA24" s="385">
        <f>INDEX('Summary sales'!$A$6:$CB$50,MATCH(B24,'Summary sales'!$A$6:$A$50,0),MATCH($GZ$3,'Summary sales'!$A$7:$CB$7,0))</f>
        <v>0</v>
      </c>
      <c r="HB24" s="385">
        <f t="shared" si="441"/>
        <v>0</v>
      </c>
      <c r="HC24" s="543" t="e">
        <f t="shared" si="385"/>
        <v>#DIV/0!</v>
      </c>
    </row>
    <row r="25" spans="1:211" ht="15" customHeight="1">
      <c r="A25" s="845"/>
      <c r="B25" s="466" t="s">
        <v>18</v>
      </c>
      <c r="C25" s="466"/>
      <c r="D25" s="545">
        <f>SUM(D18:D24)</f>
        <v>1265024.7949999997</v>
      </c>
      <c r="E25" s="545">
        <f t="shared" ref="E25:BP25" ca="1" si="442">SUM(E18:E24)</f>
        <v>1097796.5534335913</v>
      </c>
      <c r="F25" s="545">
        <f t="shared" ca="1" si="442"/>
        <v>-167228.2415664086</v>
      </c>
      <c r="G25" s="734">
        <f ca="1">AVERAGE(G18:G24)</f>
        <v>0.86593666247471901</v>
      </c>
      <c r="H25" s="545">
        <f t="shared" si="442"/>
        <v>7397.8645161290342</v>
      </c>
      <c r="I25" s="545">
        <f t="shared" si="442"/>
        <v>4114.5600000000559</v>
      </c>
      <c r="J25" s="545">
        <f t="shared" si="442"/>
        <v>-3283.3045161289783</v>
      </c>
      <c r="K25" s="734">
        <f>AVERAGE(K18:K24)</f>
        <v>0.51708300278740482</v>
      </c>
      <c r="L25" s="545">
        <f t="shared" si="442"/>
        <v>7500</v>
      </c>
      <c r="M25" s="545">
        <f t="shared" si="442"/>
        <v>9536.7200000006706</v>
      </c>
      <c r="N25" s="545">
        <f t="shared" si="442"/>
        <v>2036.7200000006706</v>
      </c>
      <c r="O25" s="734">
        <f>AVERAGE(O18:O24)</f>
        <v>1.2097125274724441</v>
      </c>
      <c r="P25" s="545">
        <f t="shared" si="442"/>
        <v>8000</v>
      </c>
      <c r="Q25" s="545">
        <f t="shared" si="442"/>
        <v>7129.0099999997765</v>
      </c>
      <c r="R25" s="545">
        <f t="shared" si="442"/>
        <v>-870.99000000022352</v>
      </c>
      <c r="S25" s="734">
        <f>AVERAGE(S18:S24)</f>
        <v>0.87752666666663603</v>
      </c>
      <c r="T25" s="545">
        <f t="shared" si="442"/>
        <v>20799.516129032265</v>
      </c>
      <c r="U25" s="545">
        <f t="shared" si="442"/>
        <v>16432.399999999907</v>
      </c>
      <c r="V25" s="545">
        <f t="shared" si="442"/>
        <v>-4367.1161290323589</v>
      </c>
      <c r="W25" s="734">
        <f>AVERAGE(W18:W24)</f>
        <v>0.71135930735930342</v>
      </c>
      <c r="X25" s="545">
        <f t="shared" si="442"/>
        <v>5000</v>
      </c>
      <c r="Y25" s="545">
        <f t="shared" si="442"/>
        <v>5617.390000000014</v>
      </c>
      <c r="Z25" s="545">
        <f t="shared" si="442"/>
        <v>617.39000000001397</v>
      </c>
      <c r="AA25" s="734">
        <f>AVERAGE(AA18:AA24)</f>
        <v>1.1297171428571413</v>
      </c>
      <c r="AB25" s="545">
        <f t="shared" si="442"/>
        <v>900</v>
      </c>
      <c r="AC25" s="545">
        <f t="shared" si="442"/>
        <v>968.32999999998719</v>
      </c>
      <c r="AD25" s="545">
        <f t="shared" si="442"/>
        <v>68.329999999987194</v>
      </c>
      <c r="AE25" s="734" t="e">
        <f>AVERAGE(AE18:AE24)</f>
        <v>#DIV/0!</v>
      </c>
      <c r="AF25" s="545">
        <f t="shared" si="442"/>
        <v>4226.3425806451414</v>
      </c>
      <c r="AG25" s="545">
        <f t="shared" si="442"/>
        <v>5338.6300000000047</v>
      </c>
      <c r="AH25" s="545">
        <f t="shared" si="442"/>
        <v>1112.2874193548625</v>
      </c>
      <c r="AI25" s="734">
        <f>AVERAGE(AI18:AI24)</f>
        <v>1.2631796637709083</v>
      </c>
      <c r="AJ25" s="545">
        <f t="shared" si="442"/>
        <v>4712.9283870967693</v>
      </c>
      <c r="AK25" s="545">
        <f t="shared" si="442"/>
        <v>4579.0899999999674</v>
      </c>
      <c r="AL25" s="545">
        <f t="shared" si="442"/>
        <v>-133.83838709680185</v>
      </c>
      <c r="AM25" s="734">
        <f>AVERAGE(AM18:AM24)</f>
        <v>0.97160186276896776</v>
      </c>
      <c r="AN25" s="545">
        <f t="shared" si="442"/>
        <v>32000</v>
      </c>
      <c r="AO25" s="545">
        <f t="shared" si="442"/>
        <v>24183.410000000149</v>
      </c>
      <c r="AP25" s="545">
        <f t="shared" si="442"/>
        <v>-7816.589999999851</v>
      </c>
      <c r="AQ25" s="734" t="e">
        <f>AVERAGE(AQ18:AQ24)</f>
        <v>#DIV/0!</v>
      </c>
      <c r="AR25" s="545">
        <f t="shared" si="442"/>
        <v>29000</v>
      </c>
      <c r="AS25" s="545">
        <f t="shared" ca="1" si="442"/>
        <v>29352.75</v>
      </c>
      <c r="AT25" s="545">
        <f t="shared" ca="1" si="442"/>
        <v>352.75</v>
      </c>
      <c r="AU25" s="734">
        <f ca="1">AVERAGE(AU18:AU24)</f>
        <v>1.051215857142862</v>
      </c>
      <c r="AV25" s="545">
        <f t="shared" si="442"/>
        <v>13800</v>
      </c>
      <c r="AW25" s="545">
        <f t="shared" si="442"/>
        <v>12057.84999999986</v>
      </c>
      <c r="AX25" s="545">
        <f t="shared" si="442"/>
        <v>-1742.1500000001397</v>
      </c>
      <c r="AY25" s="734">
        <f>AVERAGE(AY18:AY24)</f>
        <v>0.76037028571427145</v>
      </c>
      <c r="AZ25" s="545">
        <f t="shared" si="442"/>
        <v>3500</v>
      </c>
      <c r="BA25" s="545">
        <f t="shared" si="442"/>
        <v>7473.6599999999889</v>
      </c>
      <c r="BB25" s="545">
        <f t="shared" si="442"/>
        <v>3973.6599999999889</v>
      </c>
      <c r="BC25" s="734">
        <f>AVERAGE(BC18:BC24)</f>
        <v>2.1353314285714253</v>
      </c>
      <c r="BD25" s="545">
        <f t="shared" si="442"/>
        <v>72100</v>
      </c>
      <c r="BE25" s="545">
        <f t="shared" si="442"/>
        <v>37786.540000000037</v>
      </c>
      <c r="BF25" s="545">
        <f t="shared" si="442"/>
        <v>-34313.459999999963</v>
      </c>
      <c r="BG25" s="734">
        <f>AVERAGE(BG18:BG24)</f>
        <v>0.52408515950069401</v>
      </c>
      <c r="BH25" s="545">
        <f t="shared" si="442"/>
        <v>56000.285483870961</v>
      </c>
      <c r="BI25" s="545">
        <f t="shared" si="442"/>
        <v>62984.489999999758</v>
      </c>
      <c r="BJ25" s="545">
        <f t="shared" si="442"/>
        <v>6984.2045161288006</v>
      </c>
      <c r="BK25" s="734">
        <f>AVERAGE(BK18:BK24)</f>
        <v>1.1137368738684554</v>
      </c>
      <c r="BL25" s="545">
        <f t="shared" si="442"/>
        <v>6000</v>
      </c>
      <c r="BM25" s="545">
        <f t="shared" si="442"/>
        <v>6621.7600000000093</v>
      </c>
      <c r="BN25" s="545">
        <f t="shared" si="442"/>
        <v>621.76000000000931</v>
      </c>
      <c r="BO25" s="734" t="e">
        <f>AVERAGE(BO18:BO24)</f>
        <v>#DIV/0!</v>
      </c>
      <c r="BP25" s="545">
        <f t="shared" si="442"/>
        <v>35500</v>
      </c>
      <c r="BQ25" s="545">
        <f t="shared" ref="BQ25:EB25" ca="1" si="443">SUM(BQ18:BQ24)</f>
        <v>33817.023433583956</v>
      </c>
      <c r="BR25" s="545">
        <f t="shared" ca="1" si="443"/>
        <v>-1682.9765664160418</v>
      </c>
      <c r="BS25" s="734">
        <f ca="1">AVERAGE(BS18:BS24)</f>
        <v>1.0238394658073755</v>
      </c>
      <c r="BT25" s="545">
        <f t="shared" si="443"/>
        <v>9500</v>
      </c>
      <c r="BU25" s="545">
        <f t="shared" si="443"/>
        <v>19358.379999999888</v>
      </c>
      <c r="BV25" s="545">
        <f t="shared" si="443"/>
        <v>9858.3799999998882</v>
      </c>
      <c r="BW25" s="734">
        <f>AVERAGE(BW18:BW24)</f>
        <v>1.8765138095238114</v>
      </c>
      <c r="BX25" s="545">
        <f t="shared" si="443"/>
        <v>626.16129032258073</v>
      </c>
      <c r="BY25" s="545">
        <f t="shared" si="443"/>
        <v>566.38000000000466</v>
      </c>
      <c r="BZ25" s="545">
        <f t="shared" si="443"/>
        <v>-59.781290322575998</v>
      </c>
      <c r="CA25" s="734">
        <f>AVERAGE(CA18:CA24)</f>
        <v>0.90452732986451712</v>
      </c>
      <c r="CB25" s="545">
        <f t="shared" si="443"/>
        <v>22000</v>
      </c>
      <c r="CC25" s="545">
        <f t="shared" si="443"/>
        <v>12674.400000000373</v>
      </c>
      <c r="CD25" s="545">
        <f t="shared" si="443"/>
        <v>-9325.5999999996275</v>
      </c>
      <c r="CE25" s="734">
        <f>AVERAGE(CE18:CE24)</f>
        <v>0.517322448979607</v>
      </c>
      <c r="CF25" s="545">
        <f t="shared" si="443"/>
        <v>9100</v>
      </c>
      <c r="CG25" s="545">
        <f t="shared" si="443"/>
        <v>9804.9000000000233</v>
      </c>
      <c r="CH25" s="545">
        <f t="shared" si="443"/>
        <v>704.90000000002328</v>
      </c>
      <c r="CI25" s="734">
        <f>AVERAGE(CI18:CI24)</f>
        <v>1.0774615384615411</v>
      </c>
      <c r="CJ25" s="545">
        <f t="shared" si="443"/>
        <v>15000</v>
      </c>
      <c r="CK25" s="545">
        <f t="shared" si="443"/>
        <v>21216.200000000186</v>
      </c>
      <c r="CL25" s="545">
        <f t="shared" si="443"/>
        <v>6216.2000000001863</v>
      </c>
      <c r="CM25" s="734" t="e">
        <f>AVERAGE(CM18:CM24)</f>
        <v>#DIV/0!</v>
      </c>
      <c r="CN25" s="545">
        <f t="shared" si="443"/>
        <v>45500</v>
      </c>
      <c r="CO25" s="545">
        <f t="shared" si="443"/>
        <v>20964.290000000037</v>
      </c>
      <c r="CP25" s="545">
        <f t="shared" si="443"/>
        <v>-24535.709999999963</v>
      </c>
      <c r="CQ25" s="734">
        <f>AVERAGE(CQ18:CQ24)</f>
        <v>0.46075362637362721</v>
      </c>
      <c r="CR25" s="545">
        <f t="shared" si="443"/>
        <v>0</v>
      </c>
      <c r="CS25" s="545">
        <f t="shared" si="443"/>
        <v>0</v>
      </c>
      <c r="CT25" s="545">
        <f t="shared" si="443"/>
        <v>0</v>
      </c>
      <c r="CU25" s="734" t="e">
        <f>AVERAGE(CU18:CU24)</f>
        <v>#DIV/0!</v>
      </c>
      <c r="CV25" s="545">
        <f t="shared" si="443"/>
        <v>102659.55454838708</v>
      </c>
      <c r="CW25" s="545">
        <f t="shared" si="443"/>
        <v>99672.290000006557</v>
      </c>
      <c r="CX25" s="545">
        <f t="shared" si="443"/>
        <v>-2987.2645483805281</v>
      </c>
      <c r="CY25" s="734">
        <f>AVERAGE(CY18:CY24)</f>
        <v>1.0328013345826232</v>
      </c>
      <c r="CZ25" s="545">
        <f t="shared" si="443"/>
        <v>12500</v>
      </c>
      <c r="DA25" s="545">
        <f t="shared" si="443"/>
        <v>12388.580000000075</v>
      </c>
      <c r="DB25" s="545">
        <f t="shared" si="443"/>
        <v>-111.41999999992549</v>
      </c>
      <c r="DC25" s="734">
        <f>AVERAGE(DC18:DC24)</f>
        <v>0.88489857142857686</v>
      </c>
      <c r="DD25" s="545">
        <f t="shared" si="443"/>
        <v>4800</v>
      </c>
      <c r="DE25" s="545">
        <f t="shared" si="443"/>
        <v>4019.8200000000652</v>
      </c>
      <c r="DF25" s="545">
        <f t="shared" si="443"/>
        <v>-780.17999999993481</v>
      </c>
      <c r="DG25" s="734" t="e">
        <f>AVERAGE(DG18:DG24)</f>
        <v>#DIV/0!</v>
      </c>
      <c r="DH25" s="545">
        <f t="shared" si="443"/>
        <v>46199.851935483872</v>
      </c>
      <c r="DI25" s="545">
        <f t="shared" si="443"/>
        <v>48910.820000000298</v>
      </c>
      <c r="DJ25" s="545">
        <f t="shared" si="443"/>
        <v>2710.9680645164235</v>
      </c>
      <c r="DK25" s="734">
        <f>AVERAGE(DK18:DK24)</f>
        <v>0.9719454040619091</v>
      </c>
      <c r="DL25" s="545">
        <f t="shared" si="443"/>
        <v>10000</v>
      </c>
      <c r="DM25" s="545">
        <f t="shared" si="443"/>
        <v>7285.3999999999651</v>
      </c>
      <c r="DN25" s="545">
        <f t="shared" si="443"/>
        <v>-2714.6000000000349</v>
      </c>
      <c r="DO25" s="734" t="e">
        <f>AVERAGE(DO18:DO24)</f>
        <v>#DIV/0!</v>
      </c>
      <c r="DP25" s="545">
        <f t="shared" si="443"/>
        <v>14000</v>
      </c>
      <c r="DQ25" s="545">
        <f t="shared" si="443"/>
        <v>10517.209999999963</v>
      </c>
      <c r="DR25" s="545">
        <f t="shared" si="443"/>
        <v>-3482.7900000000373</v>
      </c>
      <c r="DS25" s="734">
        <f>AVERAGE(DS18:DS24)</f>
        <v>0.75122928571428293</v>
      </c>
      <c r="DT25" s="545">
        <f t="shared" si="443"/>
        <v>6000</v>
      </c>
      <c r="DU25" s="545">
        <f t="shared" si="443"/>
        <v>2640.1999999999534</v>
      </c>
      <c r="DV25" s="545">
        <f t="shared" si="443"/>
        <v>-3359.8000000000466</v>
      </c>
      <c r="DW25" s="734" t="e">
        <f>AVERAGE(DW18:DW24)</f>
        <v>#DIV/0!</v>
      </c>
      <c r="DX25" s="545">
        <f t="shared" si="443"/>
        <v>77000</v>
      </c>
      <c r="DY25" s="545">
        <f t="shared" si="443"/>
        <v>72113.720000000671</v>
      </c>
      <c r="DZ25" s="545">
        <f t="shared" si="443"/>
        <v>-4886.2799999993294</v>
      </c>
      <c r="EA25" s="734">
        <f>AVERAGE(EA18:EA24)</f>
        <v>0.93654181818182691</v>
      </c>
      <c r="EB25" s="545">
        <f t="shared" si="443"/>
        <v>14000</v>
      </c>
      <c r="EC25" s="545">
        <f t="shared" ref="EC25:GN25" si="444">SUM(EC18:EC24)</f>
        <v>16396.85999999987</v>
      </c>
      <c r="ED25" s="545">
        <f t="shared" si="444"/>
        <v>2396.8599999998696</v>
      </c>
      <c r="EE25" s="734">
        <f>AVERAGE(EE18:EE24)</f>
        <v>1.1712042857142764</v>
      </c>
      <c r="EF25" s="545">
        <f t="shared" si="444"/>
        <v>31000</v>
      </c>
      <c r="EG25" s="545">
        <f t="shared" si="444"/>
        <v>19974.5</v>
      </c>
      <c r="EH25" s="545">
        <f t="shared" si="444"/>
        <v>-11025.5</v>
      </c>
      <c r="EI25" s="734">
        <f>AVERAGE(EI18:EI24)</f>
        <v>0.71337500000000009</v>
      </c>
      <c r="EJ25" s="545">
        <f t="shared" si="444"/>
        <v>38500</v>
      </c>
      <c r="EK25" s="545">
        <f t="shared" si="444"/>
        <v>42902.919999999925</v>
      </c>
      <c r="EL25" s="545">
        <f t="shared" si="444"/>
        <v>4402.9199999999255</v>
      </c>
      <c r="EM25" s="734" t="e">
        <f>AVERAGE(EM18:EM24)</f>
        <v>#DIV/0!</v>
      </c>
      <c r="EN25" s="545">
        <f t="shared" si="444"/>
        <v>35000</v>
      </c>
      <c r="EO25" s="545">
        <f t="shared" si="444"/>
        <v>29293.899999999907</v>
      </c>
      <c r="EP25" s="545">
        <f t="shared" si="444"/>
        <v>-5706.1000000000931</v>
      </c>
      <c r="EQ25" s="734">
        <f>AVERAGE(EQ18:EQ24)</f>
        <v>0.83696857142856873</v>
      </c>
      <c r="ER25" s="545">
        <f t="shared" si="444"/>
        <v>133000</v>
      </c>
      <c r="ES25" s="545">
        <f t="shared" si="444"/>
        <v>73244.939999999478</v>
      </c>
      <c r="ET25" s="545">
        <f t="shared" si="444"/>
        <v>-59755.060000000522</v>
      </c>
      <c r="EU25" s="734">
        <f>AVERAGE(EU18:EU24)</f>
        <v>0.55071383458646228</v>
      </c>
      <c r="EV25" s="545">
        <f t="shared" si="444"/>
        <v>56000</v>
      </c>
      <c r="EW25" s="545">
        <f t="shared" si="444"/>
        <v>35295.830000000075</v>
      </c>
      <c r="EX25" s="545">
        <f t="shared" si="444"/>
        <v>-20704.169999999925</v>
      </c>
      <c r="EY25" s="734">
        <f>AVERAGE(EY18:EY24)</f>
        <v>0.63028267857142983</v>
      </c>
      <c r="EZ25" s="545">
        <f t="shared" si="444"/>
        <v>24500</v>
      </c>
      <c r="FA25" s="545">
        <f t="shared" si="444"/>
        <v>19183.699999999255</v>
      </c>
      <c r="FB25" s="545">
        <f t="shared" si="444"/>
        <v>-5316.3000000007451</v>
      </c>
      <c r="FC25" s="734">
        <f>AVERAGE(FC18:FC24)</f>
        <v>0.78300816326527567</v>
      </c>
      <c r="FD25" s="545">
        <f t="shared" si="444"/>
        <v>0</v>
      </c>
      <c r="FE25" s="545">
        <f t="shared" si="444"/>
        <v>0</v>
      </c>
      <c r="FF25" s="545">
        <f t="shared" si="444"/>
        <v>0</v>
      </c>
      <c r="FG25" s="734" t="e">
        <f>AVERAGE(FG18:FG24)</f>
        <v>#DIV/0!</v>
      </c>
      <c r="FH25" s="545">
        <f t="shared" si="444"/>
        <v>0</v>
      </c>
      <c r="FI25" s="545">
        <f t="shared" si="444"/>
        <v>0</v>
      </c>
      <c r="FJ25" s="545">
        <f t="shared" si="444"/>
        <v>0</v>
      </c>
      <c r="FK25" s="545" t="e">
        <f t="shared" si="444"/>
        <v>#DIV/0!</v>
      </c>
      <c r="FL25" s="545">
        <f t="shared" si="444"/>
        <v>4900</v>
      </c>
      <c r="FM25" s="545">
        <f t="shared" si="444"/>
        <v>5926.4000000000233</v>
      </c>
      <c r="FN25" s="545">
        <f t="shared" si="444"/>
        <v>1026.4000000000233</v>
      </c>
      <c r="FO25" s="734">
        <f>AVERAGE(FO18:FO24)</f>
        <v>1.2094693877551068</v>
      </c>
      <c r="FP25" s="545">
        <f t="shared" si="444"/>
        <v>45500</v>
      </c>
      <c r="FQ25" s="545">
        <f t="shared" si="444"/>
        <v>38625.280000000028</v>
      </c>
      <c r="FR25" s="545">
        <f t="shared" si="444"/>
        <v>-6874.7199999999721</v>
      </c>
      <c r="FS25" s="734">
        <f>AVERAGE(FS18:FS24)</f>
        <v>0.84890725274725332</v>
      </c>
      <c r="FT25" s="545">
        <f t="shared" si="444"/>
        <v>24500</v>
      </c>
      <c r="FU25" s="545">
        <f t="shared" si="444"/>
        <v>28564.199999999721</v>
      </c>
      <c r="FV25" s="545">
        <f t="shared" si="444"/>
        <v>4064.1999999997206</v>
      </c>
      <c r="FW25" s="734">
        <f>AVERAGE(FW18:FW24)</f>
        <v>1.1658857142857026</v>
      </c>
      <c r="FX25" s="545">
        <f t="shared" si="444"/>
        <v>14000</v>
      </c>
      <c r="FY25" s="545">
        <f t="shared" si="444"/>
        <v>17702.570000000065</v>
      </c>
      <c r="FZ25" s="545">
        <f t="shared" si="444"/>
        <v>3702.5700000000652</v>
      </c>
      <c r="GA25" s="734">
        <f>AVERAGE(GA18:GA24)</f>
        <v>1.2644692857142903</v>
      </c>
      <c r="GB25" s="545">
        <f t="shared" si="444"/>
        <v>2587.274967741916</v>
      </c>
      <c r="GC25" s="545">
        <f t="shared" si="444"/>
        <v>2787.9100000000326</v>
      </c>
      <c r="GD25" s="545">
        <f t="shared" si="444"/>
        <v>200.63503225811718</v>
      </c>
      <c r="GE25" s="734">
        <f>AVERAGE(GE18:GE24)</f>
        <v>1.0775468532566619</v>
      </c>
      <c r="GF25" s="545">
        <f t="shared" si="444"/>
        <v>94500</v>
      </c>
      <c r="GG25" s="545">
        <f t="shared" si="444"/>
        <v>87781.24000000002</v>
      </c>
      <c r="GH25" s="545">
        <f t="shared" si="444"/>
        <v>-6718.7599999999966</v>
      </c>
      <c r="GI25" s="734">
        <f>AVERAGE(GI18:GI24)</f>
        <v>0.92890201058201061</v>
      </c>
      <c r="GJ25" s="545">
        <f t="shared" si="444"/>
        <v>5609.5016129031756</v>
      </c>
      <c r="GK25" s="545">
        <f t="shared" si="444"/>
        <v>3899.8300000000745</v>
      </c>
      <c r="GL25" s="545">
        <f t="shared" si="444"/>
        <v>-1709.6716129031006</v>
      </c>
      <c r="GM25" s="734" t="e">
        <f>AVERAGE(GM18:GM24)</f>
        <v>#DIV/0!</v>
      </c>
      <c r="GN25" s="545">
        <f t="shared" si="444"/>
        <v>17497.918064516187</v>
      </c>
      <c r="GO25" s="545">
        <f t="shared" ref="GO25:HB25" si="445">SUM(GO18:GO24)</f>
        <v>19395.260000000009</v>
      </c>
      <c r="GP25" s="545">
        <f t="shared" si="445"/>
        <v>1897.3419354838211</v>
      </c>
      <c r="GQ25" s="734">
        <f>AVERAGE(GQ18:GQ24)</f>
        <v>1.1084324391329399</v>
      </c>
      <c r="GR25" s="545">
        <f t="shared" si="445"/>
        <v>25109.677419354841</v>
      </c>
      <c r="GS25" s="545">
        <f t="shared" si="445"/>
        <v>29402.299999999996</v>
      </c>
      <c r="GT25" s="545">
        <f t="shared" si="445"/>
        <v>4292.6225806451566</v>
      </c>
      <c r="GU25" s="734">
        <f>AVERAGE(GU18:GU24)</f>
        <v>1.1709549075025691</v>
      </c>
      <c r="GV25" s="545">
        <f t="shared" si="445"/>
        <v>17497.918064516187</v>
      </c>
      <c r="GW25" s="545">
        <f t="shared" si="445"/>
        <v>17292.710000000428</v>
      </c>
      <c r="GX25" s="545">
        <f t="shared" si="445"/>
        <v>-205.20806451575982</v>
      </c>
      <c r="GY25" s="734">
        <f>AVERAGE(GY18:GY24)</f>
        <v>0.98827242968225459</v>
      </c>
      <c r="GZ25" s="545">
        <f t="shared" si="445"/>
        <v>0</v>
      </c>
      <c r="HA25" s="545">
        <f t="shared" si="445"/>
        <v>0</v>
      </c>
      <c r="HB25" s="545">
        <f t="shared" si="445"/>
        <v>0</v>
      </c>
      <c r="HC25" s="734" t="e">
        <f>AVERAGE(HC18:HC24)</f>
        <v>#DIV/0!</v>
      </c>
    </row>
    <row r="26" spans="1:211" ht="15" customHeight="1">
      <c r="A26" s="845"/>
      <c r="B26" s="466"/>
      <c r="C26" s="466"/>
      <c r="D26" s="725"/>
      <c r="E26" s="725"/>
      <c r="F26" s="725"/>
      <c r="G26" s="726"/>
      <c r="H26" s="725"/>
      <c r="I26" s="725"/>
      <c r="J26" s="725"/>
      <c r="K26" s="726"/>
      <c r="L26" s="725"/>
      <c r="M26" s="725"/>
      <c r="N26" s="725"/>
      <c r="O26" s="726"/>
      <c r="P26" s="725"/>
      <c r="Q26" s="725"/>
      <c r="R26" s="725"/>
      <c r="S26" s="726"/>
      <c r="T26" s="725"/>
      <c r="U26" s="725"/>
      <c r="V26" s="725"/>
      <c r="W26" s="726"/>
      <c r="X26" s="725"/>
      <c r="Y26" s="725"/>
      <c r="Z26" s="725"/>
      <c r="AA26" s="726"/>
      <c r="AB26" s="725"/>
      <c r="AC26" s="725"/>
      <c r="AD26" s="725"/>
      <c r="AE26" s="726"/>
      <c r="AF26" s="725"/>
      <c r="AG26" s="725"/>
      <c r="AH26" s="725"/>
      <c r="AI26" s="726"/>
      <c r="AJ26" s="725"/>
      <c r="AK26" s="725"/>
      <c r="AL26" s="725"/>
      <c r="AM26" s="726"/>
      <c r="AN26" s="725"/>
      <c r="AO26" s="725"/>
      <c r="AP26" s="725"/>
      <c r="AQ26" s="726"/>
      <c r="AR26" s="725"/>
      <c r="AS26" s="725"/>
      <c r="AT26" s="725"/>
      <c r="AU26" s="726"/>
      <c r="AV26" s="725"/>
      <c r="AW26" s="725"/>
      <c r="AX26" s="725"/>
      <c r="AY26" s="726"/>
      <c r="AZ26" s="725"/>
      <c r="BA26" s="725"/>
      <c r="BB26" s="725"/>
      <c r="BC26" s="726"/>
      <c r="BD26" s="725"/>
      <c r="BE26" s="725"/>
      <c r="BF26" s="725"/>
      <c r="BG26" s="726"/>
      <c r="BH26" s="725"/>
      <c r="BI26" s="725"/>
      <c r="BJ26" s="725"/>
      <c r="BK26" s="726"/>
      <c r="BL26" s="725"/>
      <c r="BM26" s="725"/>
      <c r="BN26" s="725"/>
      <c r="BO26" s="726"/>
      <c r="BP26" s="725"/>
      <c r="BQ26" s="725"/>
      <c r="BR26" s="725"/>
      <c r="BS26" s="726"/>
      <c r="BT26" s="725"/>
      <c r="BU26" s="725"/>
      <c r="BV26" s="725"/>
      <c r="BW26" s="726"/>
      <c r="BX26" s="725"/>
      <c r="BY26" s="725"/>
      <c r="BZ26" s="725"/>
      <c r="CA26" s="726"/>
      <c r="CB26" s="725"/>
      <c r="CC26" s="725"/>
      <c r="CD26" s="725"/>
      <c r="CE26" s="726"/>
      <c r="CF26" s="725"/>
      <c r="CG26" s="725"/>
      <c r="CH26" s="725"/>
      <c r="CI26" s="726"/>
      <c r="CJ26" s="725"/>
      <c r="CK26" s="725"/>
      <c r="CL26" s="725"/>
      <c r="CM26" s="726"/>
      <c r="CN26" s="725"/>
      <c r="CO26" s="725"/>
      <c r="CP26" s="725"/>
      <c r="CQ26" s="726"/>
      <c r="CR26" s="725"/>
      <c r="CS26" s="725"/>
      <c r="CT26" s="725"/>
      <c r="CU26" s="726"/>
      <c r="CV26" s="725"/>
      <c r="CW26" s="725"/>
      <c r="CX26" s="725"/>
      <c r="CY26" s="726"/>
      <c r="CZ26" s="725"/>
      <c r="DA26" s="725"/>
      <c r="DB26" s="725"/>
      <c r="DC26" s="726"/>
      <c r="DD26" s="725"/>
      <c r="DE26" s="725"/>
      <c r="DF26" s="725"/>
      <c r="DG26" s="726"/>
      <c r="DH26" s="725"/>
      <c r="DI26" s="725"/>
      <c r="DJ26" s="725"/>
      <c r="DK26" s="726"/>
      <c r="DL26" s="725"/>
      <c r="DM26" s="725"/>
      <c r="DN26" s="725"/>
      <c r="DO26" s="726"/>
      <c r="DP26" s="725"/>
      <c r="DQ26" s="725"/>
      <c r="DR26" s="725"/>
      <c r="DS26" s="726"/>
      <c r="DT26" s="725"/>
      <c r="DU26" s="725"/>
      <c r="DV26" s="725"/>
      <c r="DW26" s="726"/>
      <c r="DX26" s="725"/>
      <c r="DY26" s="725"/>
      <c r="DZ26" s="725"/>
      <c r="EA26" s="726"/>
      <c r="EB26" s="725"/>
      <c r="EC26" s="725"/>
      <c r="ED26" s="725"/>
      <c r="EE26" s="726"/>
      <c r="EF26" s="725"/>
      <c r="EG26" s="725"/>
      <c r="EH26" s="725"/>
      <c r="EI26" s="726"/>
      <c r="EJ26" s="725"/>
      <c r="EK26" s="725"/>
      <c r="EL26" s="725"/>
      <c r="EM26" s="726"/>
      <c r="EN26" s="725"/>
      <c r="EO26" s="725"/>
      <c r="EP26" s="725"/>
      <c r="EQ26" s="726"/>
      <c r="ER26" s="725"/>
      <c r="ES26" s="725"/>
      <c r="ET26" s="725"/>
      <c r="EU26" s="726"/>
      <c r="EV26" s="725"/>
      <c r="EW26" s="725"/>
      <c r="EX26" s="725"/>
      <c r="EY26" s="726"/>
      <c r="EZ26" s="725"/>
      <c r="FA26" s="725"/>
      <c r="FB26" s="725"/>
      <c r="FC26" s="726"/>
      <c r="FD26" s="725"/>
      <c r="FE26" s="725"/>
      <c r="FF26" s="725"/>
      <c r="FG26" s="726"/>
      <c r="FH26" s="725"/>
      <c r="FI26" s="725"/>
      <c r="FJ26" s="725"/>
      <c r="FK26" s="726"/>
      <c r="FL26" s="725"/>
      <c r="FM26" s="725"/>
      <c r="FN26" s="725"/>
      <c r="FO26" s="726"/>
      <c r="FP26" s="725"/>
      <c r="FQ26" s="725"/>
      <c r="FR26" s="725"/>
      <c r="FS26" s="726"/>
      <c r="FT26" s="725"/>
      <c r="FU26" s="725"/>
      <c r="FV26" s="725"/>
      <c r="FW26" s="726"/>
      <c r="FX26" s="725"/>
      <c r="FY26" s="725"/>
      <c r="FZ26" s="725"/>
      <c r="GA26" s="726"/>
      <c r="GB26" s="725"/>
      <c r="GC26" s="725"/>
      <c r="GD26" s="725"/>
      <c r="GE26" s="726"/>
      <c r="GF26" s="725"/>
      <c r="GG26" s="725"/>
      <c r="GH26" s="725"/>
      <c r="GI26" s="726"/>
      <c r="GJ26" s="725"/>
      <c r="GK26" s="725"/>
      <c r="GL26" s="725"/>
      <c r="GM26" s="726"/>
      <c r="GN26" s="725"/>
      <c r="GO26" s="725"/>
      <c r="GP26" s="725"/>
      <c r="GQ26" s="726"/>
      <c r="GR26" s="725"/>
      <c r="GS26" s="725"/>
      <c r="GT26" s="725"/>
      <c r="GU26" s="726"/>
      <c r="GV26" s="725"/>
      <c r="GW26" s="725"/>
      <c r="GX26" s="725"/>
      <c r="GY26" s="726"/>
      <c r="GZ26" s="725"/>
      <c r="HA26" s="725"/>
      <c r="HB26" s="725"/>
      <c r="HC26" s="726"/>
    </row>
    <row r="27" spans="1:211" ht="15" customHeight="1">
      <c r="A27" s="845"/>
      <c r="B27" s="466">
        <f>B24+1</f>
        <v>46251</v>
      </c>
      <c r="C27" s="466" t="str">
        <f t="shared" si="279"/>
        <v>Sen</v>
      </c>
      <c r="D27" s="385">
        <f t="shared" ref="D27:D31" si="446">SUMIF($H$4:$HB$4,$D$4,H27:HB27)</f>
        <v>109622.60296774196</v>
      </c>
      <c r="E27" s="385">
        <f t="shared" ref="E27:E31" ca="1" si="447">SUMIF($H$4:$HB$4,$E$4,H27:HB27)</f>
        <v>118073.41499999668</v>
      </c>
      <c r="F27" s="385">
        <f t="shared" ref="F27:F31" ca="1" si="448">E27-D27</f>
        <v>8450.8120322547184</v>
      </c>
      <c r="G27" s="543">
        <f t="shared" ref="G27:G31" ca="1" si="449">E27/D27</f>
        <v>1.0770900508058681</v>
      </c>
      <c r="H27" s="385">
        <f>INDEX('SO Agustus 2026 Rev.3'!$B$6:$BK$52,MATCH(B27,'SO Agustus 2026 Rev.3'!$B$6:$B$52,0),MATCH($H$3,'SO Agustus 2026 Rev.3'!$B$5:$XK$5,0))</f>
        <v>0</v>
      </c>
      <c r="I27" s="385">
        <f>INDEX('Summary sales'!$A$6:$CB$50,MATCH($B27,'Summary sales'!$A$6:$A$50,0),MATCH($H$3,'Summary sales'!$A$7:$CB$7,0))</f>
        <v>0</v>
      </c>
      <c r="J27" s="385">
        <f t="shared" ref="J27:J31" si="450">I27-H27</f>
        <v>0</v>
      </c>
      <c r="K27" s="543" t="e">
        <f t="shared" ref="K27:K45" si="451">I27/H27</f>
        <v>#DIV/0!</v>
      </c>
      <c r="L27" s="385">
        <f>INDEX('SO Agustus 2026 Rev.3'!$B$6:$BK$52,MATCH(B27,'SO Agustus 2026 Rev.3'!$B$6:$B$52,0),MATCH($L$3,'SO Agustus 2026 Rev.3'!$B$5:$XK$5,0))</f>
        <v>0</v>
      </c>
      <c r="M27" s="385">
        <f>INDEX('Summary sales'!$A$6:$CB$50,MATCH($B27,'Summary sales'!$A$6:$A$50,0),MATCH($L$3,'Summary sales'!$A$7:$CB$7,0))</f>
        <v>555.31000000052154</v>
      </c>
      <c r="N27" s="385">
        <f t="shared" ref="N27:N31" si="452">M27-L27</f>
        <v>555.31000000052154</v>
      </c>
      <c r="O27" s="543" t="e">
        <f t="shared" ref="O27:O45" si="453">M27/L27</f>
        <v>#DIV/0!</v>
      </c>
      <c r="P27" s="385">
        <f>INDEX('SO Agustus 2026 Rev.3'!$B$6:$BK$52,MATCH(B27,'SO Agustus 2026 Rev.3'!$B$6:$B$52,0),MATCH($P$3,'SO Agustus 2026 Rev.3'!$B$5:$XK$5,0))</f>
        <v>1200</v>
      </c>
      <c r="Q27" s="385">
        <f>INDEX('Summary sales'!$A$6:$CB$50,MATCH($B27,'Summary sales'!$A$6:$A$50,0),MATCH($P$3,'Summary sales'!$A$7:$CB$7,0))</f>
        <v>503.20999999996275</v>
      </c>
      <c r="R27" s="385">
        <f t="shared" ref="R27:R31" si="454">Q27-P27</f>
        <v>-696.79000000003725</v>
      </c>
      <c r="S27" s="543">
        <f t="shared" ref="S27:S45" si="455">Q27/P27</f>
        <v>0.41934166666663564</v>
      </c>
      <c r="T27" s="385">
        <f>INDEX('SO Agustus 2026 Rev.3'!$B$6:$BK$52,MATCH(B27,'SO Agustus 2026 Rev.3'!$B$6:$B$52,0),MATCH($T$3,'SO Agustus 2026 Rev.3'!$B$5:$XK$5,0))</f>
        <v>1000</v>
      </c>
      <c r="U27" s="385">
        <f>INDEX('Summary sales'!$A$6:$CB$50,MATCH($B27,'Summary sales'!$A$6:$A$50,0),MATCH($T$3,'Summary sales'!$A$7:$CB$7,0))</f>
        <v>0</v>
      </c>
      <c r="V27" s="385">
        <f t="shared" ref="V27:V31" si="456">U27-T27</f>
        <v>-1000</v>
      </c>
      <c r="W27" s="543">
        <f t="shared" ref="W27:W45" si="457">U27/T27</f>
        <v>0</v>
      </c>
      <c r="X27" s="385">
        <f>INDEX('SO Agustus 2026 Rev.3'!$B$6:$BK$52,MATCH(B27,'SO Agustus 2026 Rev.3'!$B$6:$B$52,0),MATCH($X$3,'SO Agustus 2026 Rev.3'!$B$5:$XK$5,0))</f>
        <v>800</v>
      </c>
      <c r="Y27" s="385">
        <f>INDEX('Summary sales'!$A$6:$CB$50,MATCH($B27,'Summary sales'!$A$6:$A$50,0),MATCH($X$3,'Summary sales'!$A$7:$CB$7,0))</f>
        <v>430.81000000005588</v>
      </c>
      <c r="Z27" s="385">
        <f t="shared" ref="Z27:Z31" si="458">Y27-X27</f>
        <v>-369.18999999994412</v>
      </c>
      <c r="AA27" s="543">
        <f t="shared" ref="AA27:AA45" si="459">Y27/X27</f>
        <v>0.53851250000006989</v>
      </c>
      <c r="AB27" s="385">
        <f>INDEX('SO Agustus 2026 Rev.3'!$B$6:$BK$52,MATCH(B27,'SO Agustus 2026 Rev.3'!$B$6:$B$52,0),MATCH($AB$3,'SO Agustus 2026 Rev.3'!$B$5:$XK$5,0))</f>
        <v>0</v>
      </c>
      <c r="AC27" s="385">
        <f>INDEX('Summary sales'!$A$6:$CB$50,MATCH($B27,'Summary sales'!$A$6:$A$50,0),MATCH($AB$3,'Summary sales'!$A$7:$CB$7,0))</f>
        <v>10.5</v>
      </c>
      <c r="AD27" s="385">
        <f t="shared" ref="AD27:AD31" si="460">AC27-AB27</f>
        <v>10.5</v>
      </c>
      <c r="AE27" s="543" t="e">
        <f t="shared" ref="AE27:AE45" si="461">AC27/AB27</f>
        <v>#DIV/0!</v>
      </c>
      <c r="AF27" s="385">
        <f>INDEX('SO Agustus 2026 Rev.3'!$B$6:$BK$52,MATCH(B27,'SO Agustus 2026 Rev.3'!$B$6:$B$52,0),MATCH($AF$3,'SO Agustus 2026 Rev.3'!$B$5:$XK$5,0))</f>
        <v>603.76322580644887</v>
      </c>
      <c r="AG27" s="385">
        <f>INDEX('Summary sales'!$A$6:$CB$50,MATCH($B27,'Summary sales'!$A$6:$A$50,0),MATCH($AF$3,'Summary sales'!$A$7:$CB$7,0))</f>
        <v>546.54999999993015</v>
      </c>
      <c r="AH27" s="385">
        <f t="shared" ref="AH27:AH31" si="462">AG27-AF27</f>
        <v>-57.213225806518722</v>
      </c>
      <c r="AI27" s="543">
        <f t="shared" ref="AI27:AI45" si="463">AG27/AF27</f>
        <v>0.90523896891848821</v>
      </c>
      <c r="AJ27" s="385">
        <f>INDEX('SO Agustus 2026 Rev.3'!$B$6:$BK$52,MATCH(B27,'SO Agustus 2026 Rev.3'!$B$6:$B$52,0),MATCH($AJ$3,'SO Agustus 2026 Rev.3'!$B$5:$XK$5,0))</f>
        <v>673.27548387096704</v>
      </c>
      <c r="AK27" s="385">
        <f>INDEX('Summary sales'!$A$6:$CB$50,MATCH($B27,'Summary sales'!$A$6:$A$50,0),MATCH($AJ$3,'Summary sales'!$A$7:$CB$7,0))</f>
        <v>451.73999999999069</v>
      </c>
      <c r="AL27" s="385">
        <f t="shared" ref="AL27:AL31" si="464">AK27-AJ27</f>
        <v>-221.53548387097635</v>
      </c>
      <c r="AM27" s="543">
        <f t="shared" ref="AM27:AM45" si="465">AK27/AJ27</f>
        <v>0.67095863553909896</v>
      </c>
      <c r="AN27" s="385">
        <f>INDEX('SO Agustus 2026 Rev.3'!$B$6:$BK$52,MATCH(B27,'SO Agustus 2026 Rev.3'!$B$6:$B$52,0),MATCH($AN$3,'SO Agustus 2026 Rev.3'!$B$5:$XK$5,0))</f>
        <v>0</v>
      </c>
      <c r="AO27" s="385">
        <f>INDEX('Summary sales'!$A$6:$CB$50,MATCH($B27,'Summary sales'!$A$6:$A$50,0),MATCH($AN$3,'Summary sales'!$A$7:$CB$7,0))</f>
        <v>0</v>
      </c>
      <c r="AP27" s="385">
        <f t="shared" ref="AP27:AP31" si="466">AO27-AN27</f>
        <v>0</v>
      </c>
      <c r="AQ27" s="543" t="e">
        <f t="shared" ref="AQ27:AQ45" si="467">AO27/AN27</f>
        <v>#DIV/0!</v>
      </c>
      <c r="AR27" s="385">
        <f>INDEX('SO Agustus 2026 Rev.3'!$B$6:$BK$52,MATCH(B27,'SO Agustus 2026 Rev.3'!$B$6:$B$52,0),MATCH($AR$3,'SO Agustus 2026 Rev.3'!$B$5:$XK$5,0))</f>
        <v>0</v>
      </c>
      <c r="AS27" s="385">
        <f ca="1">INDEX('Summary sales'!$A$6:$CB$50,MATCH($B27,'Summary sales'!$A$6:$A$50,0),MATCH($AR$3,'Summary sales'!$A$7:$CB$7,0))</f>
        <v>177.91999999992549</v>
      </c>
      <c r="AT27" s="385">
        <f t="shared" ref="AT27:AT31" ca="1" si="468">AS27-AR27</f>
        <v>177.91999999992549</v>
      </c>
      <c r="AU27" s="543" t="e">
        <f t="shared" ref="AU27:AU45" ca="1" si="469">AS27/AR27</f>
        <v>#DIV/0!</v>
      </c>
      <c r="AV27" s="385">
        <f>INDEX('SO Agustus 2026 Rev.3'!$B$6:$BK$52,MATCH(B27,'SO Agustus 2026 Rev.3'!$B$6:$B$52,0),MATCH($AV$3,'SO Agustus 2026 Rev.3'!$B$5:$XK$5,0))</f>
        <v>300</v>
      </c>
      <c r="AW27" s="385">
        <f>INDEX('Summary sales'!$A$6:$CB$50,MATCH($B27,'Summary sales'!$A$6:$A$50,0),MATCH($AV$3,'Summary sales'!$A$7:$CB$7,0))</f>
        <v>90.670000000158325</v>
      </c>
      <c r="AX27" s="385">
        <f t="shared" ref="AX27:AX31" si="470">AW27-AV27</f>
        <v>-209.32999999984168</v>
      </c>
      <c r="AY27" s="543">
        <f t="shared" ref="AY27:AY45" si="471">AW27/AV27</f>
        <v>0.3022333333338611</v>
      </c>
      <c r="AZ27" s="385">
        <f>INDEX('SO Agustus 2026 Rev.3'!$B$6:$BK$52,MATCH(B27,'SO Agustus 2026 Rev.3'!$B$6:$B$52,0),MATCH($AZ$3,'SO Agustus 2026 Rev.3'!$B$5:$XK$5,0))</f>
        <v>0</v>
      </c>
      <c r="BA27" s="385">
        <f>INDEX('Summary sales'!$A$6:$CB$50,MATCH($B27,'Summary sales'!$A$6:$A$50,0),MATCH($AZ$3,'Summary sales'!$A$7:$CB$7,0))</f>
        <v>0</v>
      </c>
      <c r="BB27" s="385">
        <f t="shared" ref="BB27:BB31" si="472">BA27-AZ27</f>
        <v>0</v>
      </c>
      <c r="BC27" s="543" t="e">
        <f t="shared" ref="BC27:BC45" si="473">BA27/AZ27</f>
        <v>#DIV/0!</v>
      </c>
      <c r="BD27" s="385">
        <f>INDEX('SO Agustus 2026 Rev.3'!$B$6:$BK$52,MATCH(B27,'SO Agustus 2026 Rev.3'!$B$6:$B$52,0),MATCH($BD$3,'SO Agustus 2026 Rev.3'!$B$5:$XK$5,0))</f>
        <v>10300</v>
      </c>
      <c r="BE27" s="385">
        <f>INDEX('Summary sales'!$A$6:$CB$50,MATCH($B27,'Summary sales'!$A$6:$A$50,0),MATCH($BD$3,'Summary sales'!$A$7:$CB$7,0))</f>
        <v>10828.819999999832</v>
      </c>
      <c r="BF27" s="385">
        <f t="shared" ref="BF27:BF31" si="474">BE27-BD27</f>
        <v>528.81999999983236</v>
      </c>
      <c r="BG27" s="543">
        <f t="shared" ref="BG27:BG45" si="475">BE27/BD27</f>
        <v>1.0513417475727993</v>
      </c>
      <c r="BH27" s="385">
        <f>INDEX('SO Agustus 2026 Rev.3'!$B$6:$BK$52,MATCH(B27,'SO Agustus 2026 Rev.3'!$B$6:$B$52,0),MATCH($BH$3,'SO Agustus 2026 Rev.3'!$B$5:$XK$5,0))</f>
        <v>4500</v>
      </c>
      <c r="BI27" s="385">
        <f>INDEX('Summary sales'!$A$6:$CB$50,MATCH($B27,'Summary sales'!$A$6:$A$50,0),MATCH($BH$3,'Summary sales'!$A$7:$CB$7,0))</f>
        <v>5188.1000000000931</v>
      </c>
      <c r="BJ27" s="385">
        <f t="shared" ref="BJ27:BJ31" si="476">BI27-BH27</f>
        <v>688.10000000009313</v>
      </c>
      <c r="BK27" s="543">
        <f t="shared" ref="BK27:BK45" si="477">BI27/BH27</f>
        <v>1.1529111111111319</v>
      </c>
      <c r="BL27" s="385">
        <f>INDEX('SO Agustus 2026 Rev.3'!$B$6:$BK$52,MATCH(B27,'SO Agustus 2026 Rev.3'!$B$6:$B$52,0),MATCH($BL$3,'SO Agustus 2026 Rev.3'!$B$5:$XK$5,0))</f>
        <v>0</v>
      </c>
      <c r="BM27" s="385">
        <f>INDEX('Summary sales'!$A$6:$CB$50,MATCH($B27,'Summary sales'!$A$6:$A$50,0),MATCH($BL$3,'Summary sales'!$A$7:$CB$7,0))</f>
        <v>0</v>
      </c>
      <c r="BN27" s="385">
        <f t="shared" ref="BN27:BN31" si="478">BM27-BL27</f>
        <v>0</v>
      </c>
      <c r="BO27" s="543" t="e">
        <f t="shared" ref="BO27:BO45" si="479">BM27/BL27</f>
        <v>#DIV/0!</v>
      </c>
      <c r="BP27" s="385">
        <f>INDEX('SO Agustus 2026 Rev.3'!$B$6:$BK$52,MATCH(B27,'SO Agustus 2026 Rev.3'!$B$6:$B$52,0),MATCH($BP$3,'SO Agustus 2026 Rev.3'!$B$5:$XK$5,0))</f>
        <v>0</v>
      </c>
      <c r="BQ27" s="385">
        <f ca="1">INDEX('Summary sales'!$A$6:$CB$50,MATCH($B27,'Summary sales'!$A$6:$A$50,0),MATCH($BP$3,'Summary sales'!$A$7:$CB$7,0))</f>
        <v>2259.81</v>
      </c>
      <c r="BR27" s="385">
        <f t="shared" ref="BR27:BR31" ca="1" si="480">BQ27-BP27</f>
        <v>2259.81</v>
      </c>
      <c r="BS27" s="543" t="e">
        <f t="shared" ref="BS27:BS45" ca="1" si="481">BQ27/BP27</f>
        <v>#DIV/0!</v>
      </c>
      <c r="BT27" s="385">
        <f>INDEX('SO Agustus 2026 Rev.3'!$B$6:$BK$52,MATCH(B27,'SO Agustus 2026 Rev.3'!$B$6:$B$52,0),MATCH($BT$3,'SO Agustus 2026 Rev.3'!$B$5:$XK$5,0))</f>
        <v>0</v>
      </c>
      <c r="BU27" s="385">
        <f>INDEX('Summary sales'!$A$6:$CB$50,MATCH($B27,'Summary sales'!$A$6:$A$50,0),MATCH($BT$3,'Summary sales'!$A$7:$CB$7,0))</f>
        <v>0</v>
      </c>
      <c r="BV27" s="385">
        <f t="shared" ref="BV27:BV31" si="482">BU27-BT27</f>
        <v>0</v>
      </c>
      <c r="BW27" s="543" t="e">
        <f t="shared" ref="BW27:BW45" si="483">BU27/BT27</f>
        <v>#DIV/0!</v>
      </c>
      <c r="BX27" s="385">
        <f>INDEX('SO Agustus 2026 Rev.3'!$B$6:$BK$52,MATCH(B27,'SO Agustus 2026 Rev.3'!$B$6:$B$52,0),MATCH($BX$3,'SO Agustus 2026 Rev.3'!$B$5:$XK$5,0))</f>
        <v>89.451612903225808</v>
      </c>
      <c r="BY27" s="385">
        <f>INDEX('Summary sales'!$A$6:$CB$50,MATCH($B27,'Summary sales'!$A$6:$A$50,0),MATCH($BX$3,'Summary sales'!$A$7:$CB$7,0))</f>
        <v>94.525999999998021</v>
      </c>
      <c r="BZ27" s="385">
        <f t="shared" ref="BZ27:BZ31" si="484">BY27-BX27</f>
        <v>5.0743870967722131</v>
      </c>
      <c r="CA27" s="543">
        <f t="shared" ref="CA27:CA45" si="485">BY27/BX27</f>
        <v>1.0567277316984993</v>
      </c>
      <c r="CB27" s="385">
        <f>INDEX('SO Agustus 2026 Rev.3'!$B$6:$BK$52,MATCH(B27,'SO Agustus 2026 Rev.3'!$B$6:$B$52,0),MATCH($CB$3,'SO Agustus 2026 Rev.3'!$B$5:$XK$5,0))</f>
        <v>0</v>
      </c>
      <c r="CC27" s="385">
        <f>INDEX('Summary sales'!$A$6:$CB$50,MATCH($B27,'Summary sales'!$A$6:$A$50,0),MATCH($CB$3,'Summary sales'!$A$7:$CB$7,0))</f>
        <v>12.299999999813735</v>
      </c>
      <c r="CD27" s="385">
        <f t="shared" ref="CD27:CD31" si="486">CC27-CB27</f>
        <v>12.299999999813735</v>
      </c>
      <c r="CE27" s="543" t="e">
        <f t="shared" ref="CE27:CE45" si="487">CC27/CB27</f>
        <v>#DIV/0!</v>
      </c>
      <c r="CF27" s="385">
        <f>INDEX('SO Agustus 2026 Rev.3'!$B$6:$BK$52,MATCH(B27,'SO Agustus 2026 Rev.3'!$B$6:$B$52,0),MATCH($CF$3,'SO Agustus 2026 Rev.3'!$B$5:$XK$5,0))</f>
        <v>1300</v>
      </c>
      <c r="CG27" s="385">
        <f>INDEX('Summary sales'!$A$6:$CB$50,MATCH($B27,'Summary sales'!$A$6:$A$50,0),MATCH($CF$3,'Summary sales'!$A$7:$CB$7,0))</f>
        <v>1730.0200000000186</v>
      </c>
      <c r="CH27" s="385">
        <f t="shared" ref="CH27:CH31" si="488">CG27-CF27</f>
        <v>430.02000000001863</v>
      </c>
      <c r="CI27" s="543">
        <f t="shared" ref="CI27:CI45" si="489">CG27/CF27</f>
        <v>1.3307846153846297</v>
      </c>
      <c r="CJ27" s="385">
        <f>INDEX('SO Agustus 2026 Rev.3'!$B$6:$BK$52,MATCH(B27,'SO Agustus 2026 Rev.3'!$B$6:$B$52,0),MATCH($CJ$3,'SO Agustus 2026 Rev.3'!$B$5:$XK$5,0))</f>
        <v>0</v>
      </c>
      <c r="CK27" s="385">
        <f>INDEX('Summary sales'!$A$6:$CB$50,MATCH($B27,'Summary sales'!$A$6:$A$50,0),MATCH($CJ$3,'Summary sales'!$A$7:$CB$7,0))</f>
        <v>4513.8999999994412</v>
      </c>
      <c r="CL27" s="385">
        <f t="shared" ref="CL27:CL31" si="490">CK27-CJ27</f>
        <v>4513.8999999994412</v>
      </c>
      <c r="CM27" s="543" t="e">
        <f t="shared" ref="CM27:CM45" si="491">CK27/CJ27</f>
        <v>#DIV/0!</v>
      </c>
      <c r="CN27" s="385">
        <f>INDEX('SO Agustus 2026 Rev.3'!$B$6:$BK$52,MATCH(B27,'SO Agustus 2026 Rev.3'!$B$6:$B$52,0),MATCH($CN$3,'SO Agustus 2026 Rev.3'!$B$5:$XK$5,0))</f>
        <v>6500</v>
      </c>
      <c r="CO27" s="385">
        <f>INDEX('Summary sales'!$A$6:$CB$50,MATCH($B27,'Summary sales'!$A$6:$A$50,0),MATCH($CN$3,'Summary sales'!$A$7:$CB$7,0))</f>
        <v>0</v>
      </c>
      <c r="CP27" s="385">
        <f t="shared" ref="CP27:CP31" si="492">CO27-CN27</f>
        <v>-6500</v>
      </c>
      <c r="CQ27" s="543">
        <f t="shared" ref="CQ27:CQ45" si="493">CO27/CN27</f>
        <v>0</v>
      </c>
      <c r="CR27" s="385">
        <f>INDEX('SO Agustus 2026 Rev.3'!$B$6:$BK$52,MATCH(B27,'SO Agustus 2026 Rev.3'!$B$6:$B$52,0),MATCH($CR$3,'SO Agustus 2026 Rev.3'!$B$5:$XK$5,0))</f>
        <v>0</v>
      </c>
      <c r="CS27" s="385">
        <f>INDEX('Summary sales'!$A$6:$CB$50,MATCH($B27,'Summary sales'!$A$6:$A$50,0),MATCH($CR$3,'Summary sales'!$A$7:$CB$7,0))</f>
        <v>0</v>
      </c>
      <c r="CT27" s="385">
        <f t="shared" ref="CT27:CT31" si="494">CS27-CR27</f>
        <v>0</v>
      </c>
      <c r="CU27" s="543" t="e">
        <f t="shared" ref="CU27:CU45" si="495">CS27/CR27</f>
        <v>#DIV/0!</v>
      </c>
      <c r="CV27" s="385">
        <f>INDEX('SO Agustus 2026 Rev.3'!$B$6:$BK$52,MATCH(B27,'SO Agustus 2026 Rev.3'!$B$6:$B$52,0),MATCH($CV$3,'SO Agustus 2026 Rev.3'!$B$5:$XK$5,0))</f>
        <v>6500</v>
      </c>
      <c r="CW27" s="385">
        <f>INDEX('Summary sales'!$A$6:$CB$50,MATCH($B27,'Summary sales'!$A$6:$A$50,0),MATCH($CV$3,'Summary sales'!$A$7:$CB$7,0))</f>
        <v>8433.2189999967813</v>
      </c>
      <c r="CX27" s="385">
        <f t="shared" ref="CX27:CX31" si="496">CW27-CV27</f>
        <v>1933.2189999967813</v>
      </c>
      <c r="CY27" s="543">
        <f t="shared" ref="CY27:CY45" si="497">CW27/CV27</f>
        <v>1.2974183076918124</v>
      </c>
      <c r="CZ27" s="385">
        <f>INDEX('SO Agustus 2026 Rev.3'!$B$6:$BK$52,MATCH(B27,'SO Agustus 2026 Rev.3'!$B$6:$B$52,0),MATCH($CZ$3,'SO Agustus 2026 Rev.3'!$B$5:$XK$5,0))</f>
        <v>0</v>
      </c>
      <c r="DA27" s="385">
        <f>INDEX('Summary sales'!$A$6:$CB$50,MATCH($B27,'Summary sales'!$A$6:$A$50,0),MATCH($CZ$3,'Summary sales'!$A$7:$CB$7,0))</f>
        <v>0</v>
      </c>
      <c r="DB27" s="385">
        <f t="shared" ref="DB27:DB31" si="498">DA27-CZ27</f>
        <v>0</v>
      </c>
      <c r="DC27" s="543" t="e">
        <f t="shared" ref="DC27:DC45" si="499">DA27/CZ27</f>
        <v>#DIV/0!</v>
      </c>
      <c r="DD27" s="385">
        <f>INDEX('SO Agustus 2026 Rev.3'!$B$6:$BK$52,MATCH(B27,'SO Agustus 2026 Rev.3'!$B$6:$B$52,0),MATCH($DD$3,'SO Agustus 2026 Rev.3'!$B$5:$XK$5,0))</f>
        <v>0</v>
      </c>
      <c r="DE27" s="385">
        <f>INDEX('Summary sales'!$A$6:$CB$50,MATCH($B27,'Summary sales'!$A$6:$A$50,0),MATCH($DD$3,'Summary sales'!$A$7:$CB$7,0))</f>
        <v>0</v>
      </c>
      <c r="DF27" s="385">
        <f t="shared" ref="DF27:DF31" si="500">DE27-DD27</f>
        <v>0</v>
      </c>
      <c r="DG27" s="543" t="e">
        <f t="shared" ref="DG27:DG45" si="501">DE27/DD27</f>
        <v>#DIV/0!</v>
      </c>
      <c r="DH27" s="385">
        <f>INDEX('SO Agustus 2026 Rev.3'!$B$6:$BK$52,MATCH(B27,'SO Agustus 2026 Rev.3'!$B$6:$B$52,0),MATCH($DH$3,'SO Agustus 2026 Rev.3'!$B$5:$XK$5,0))</f>
        <v>7200</v>
      </c>
      <c r="DI27" s="385">
        <f>INDEX('Summary sales'!$A$6:$CB$50,MATCH($B27,'Summary sales'!$A$6:$A$50,0),MATCH($DH$3,'Summary sales'!$A$7:$CB$7,0))</f>
        <v>844.34999999962747</v>
      </c>
      <c r="DJ27" s="385">
        <f t="shared" ref="DJ27:DJ31" si="502">DI27-DH27</f>
        <v>-6355.6500000003725</v>
      </c>
      <c r="DK27" s="543">
        <f t="shared" ref="DK27:DK45" si="503">DI27/DH27</f>
        <v>0.11727083333328159</v>
      </c>
      <c r="DL27" s="385">
        <f>INDEX('SO Agustus 2026 Rev.3'!$B$6:$BK$52,MATCH(B27,'SO Agustus 2026 Rev.3'!$B$6:$B$52,0),MATCH($DL$3,'SO Agustus 2026 Rev.3'!$B$5:$XK$5,0))</f>
        <v>0</v>
      </c>
      <c r="DM27" s="385">
        <f>INDEX('Summary sales'!$A$6:$CB$50,MATCH($B27,'Summary sales'!$A$6:$A$50,0),MATCH($DL$3,'Summary sales'!$A$7:$CB$7,0))</f>
        <v>0</v>
      </c>
      <c r="DN27" s="385">
        <f t="shared" ref="DN27:DN31" si="504">DM27-DL27</f>
        <v>0</v>
      </c>
      <c r="DO27" s="543" t="e">
        <f t="shared" ref="DO27:DO45" si="505">DM27/DL27</f>
        <v>#DIV/0!</v>
      </c>
      <c r="DP27" s="385">
        <f>INDEX('SO Agustus 2026 Rev.3'!$B$6:$BK$52,MATCH(B27,'SO Agustus 2026 Rev.3'!$B$6:$B$52,0),MATCH($DP$3,'SO Agustus 2026 Rev.3'!$B$5:$XK$5,0))</f>
        <v>0</v>
      </c>
      <c r="DQ27" s="385">
        <f>INDEX('Summary sales'!$A$6:$CB$50,MATCH($B27,'Summary sales'!$A$6:$A$50,0),MATCH($DP$3,'Summary sales'!$A$7:$CB$7,0))</f>
        <v>0</v>
      </c>
      <c r="DR27" s="385">
        <f t="shared" ref="DR27:DR31" si="506">DQ27-DP27</f>
        <v>0</v>
      </c>
      <c r="DS27" s="543" t="e">
        <f t="shared" ref="DS27:DS45" si="507">DQ27/DP27</f>
        <v>#DIV/0!</v>
      </c>
      <c r="DT27" s="385">
        <f>INDEX('SO Agustus 2026 Rev.3'!$B$6:$BK$52,MATCH(B27,'SO Agustus 2026 Rev.3'!$B$6:$B$52,0),MATCH($DT$3,'SO Agustus 2026 Rev.3'!$B$5:$XK$5,0))</f>
        <v>0</v>
      </c>
      <c r="DU27" s="385">
        <f>INDEX('Summary sales'!$A$6:$CB$50,MATCH($B27,'Summary sales'!$A$6:$A$50,0),MATCH($DT$3,'Summary sales'!$A$7:$CB$7,0))</f>
        <v>0</v>
      </c>
      <c r="DV27" s="385">
        <f t="shared" ref="DV27:DV31" si="508">DU27-DT27</f>
        <v>0</v>
      </c>
      <c r="DW27" s="543" t="e">
        <f t="shared" ref="DW27:DW45" si="509">DU27/DT27</f>
        <v>#DIV/0!</v>
      </c>
      <c r="DX27" s="385">
        <f>INDEX('SO Agustus 2026 Rev.3'!$B$6:$BK$52,MATCH(B27,'SO Agustus 2026 Rev.3'!$B$6:$B$52,0),MATCH($DX$3,'SO Agustus 2026 Rev.3'!$B$5:$XK$5,0))</f>
        <v>5000</v>
      </c>
      <c r="DY27" s="385">
        <f>INDEX('Summary sales'!$A$6:$CB$50,MATCH($B27,'Summary sales'!$A$6:$A$50,0),MATCH($DX$3,'Summary sales'!$A$7:$CB$7,0))</f>
        <v>10850.629999999888</v>
      </c>
      <c r="DZ27" s="385">
        <f t="shared" ref="DZ27:DZ31" si="510">DY27-DX27</f>
        <v>5850.6299999998882</v>
      </c>
      <c r="EA27" s="543">
        <f t="shared" ref="EA27:EA45" si="511">DY27/DX27</f>
        <v>2.1701259999999776</v>
      </c>
      <c r="EB27" s="385">
        <f>INDEX('SO Agustus 2026 Rev.3'!$B$6:$BK$52,MATCH(B27,'SO Agustus 2026 Rev.3'!$B$6:$B$52,0),MATCH($EB$3,'SO Agustus 2026 Rev.3'!$B$5:$XK$5,0))</f>
        <v>1000</v>
      </c>
      <c r="EC27" s="385">
        <f>INDEX('Summary sales'!$A$6:$CB$50,MATCH($B27,'Summary sales'!$A$6:$A$50,0),MATCH($EB$3,'Summary sales'!$A$7:$CB$7,0))</f>
        <v>2943.25</v>
      </c>
      <c r="ED27" s="385">
        <f t="shared" ref="ED27:ED31" si="512">EC27-EB27</f>
        <v>1943.25</v>
      </c>
      <c r="EE27" s="543">
        <f t="shared" ref="EE27:EE45" si="513">EC27/EB27</f>
        <v>2.9432499999999999</v>
      </c>
      <c r="EF27" s="385">
        <f>INDEX('SO Agustus 2026 Rev.3'!$B$6:$BK$52,MATCH(B27,'SO Agustus 2026 Rev.3'!$B$6:$B$52,0),MATCH($EF$3,'SO Agustus 2026 Rev.3'!$B$5:$XK$5,0))</f>
        <v>0</v>
      </c>
      <c r="EG27" s="385">
        <f>INDEX('Summary sales'!$A$6:$CB$50,MATCH($B27,'Summary sales'!$A$6:$A$50,0),MATCH($EF$3,'Summary sales'!$A$7:$CB$7,0))</f>
        <v>0</v>
      </c>
      <c r="EH27" s="385">
        <f t="shared" ref="EH27:EH31" si="514">EG27-EF27</f>
        <v>0</v>
      </c>
      <c r="EI27" s="543" t="e">
        <f t="shared" ref="EI27:EI45" si="515">EG27/EF27</f>
        <v>#DIV/0!</v>
      </c>
      <c r="EJ27" s="385">
        <f>INDEX('SO Agustus 2026 Rev.3'!$B$6:$BK$52,MATCH(B27,'SO Agustus 2026 Rev.3'!$B$6:$B$52,0),MATCH($EJ$3,'SO Agustus 2026 Rev.3'!$B$5:$XK$5,0))</f>
        <v>0</v>
      </c>
      <c r="EK27" s="385">
        <f>INDEX('Summary sales'!$A$6:$CB$50,MATCH(B27,'Summary sales'!$A$6:$A$50,0),MATCH($EJ$3,'Summary sales'!$A$7:$CB$7,0))</f>
        <v>0</v>
      </c>
      <c r="EL27" s="385">
        <f t="shared" ref="EL27:EL31" si="516">EK27-EJ27</f>
        <v>0</v>
      </c>
      <c r="EM27" s="543" t="e">
        <f t="shared" ref="EM27:EM45" si="517">EK27/EJ27</f>
        <v>#DIV/0!</v>
      </c>
      <c r="EN27" s="385">
        <f>INDEX('SO Agustus 2026 Rev.3'!$B$6:$BK$52,MATCH(B27,'SO Agustus 2026 Rev.3'!$B$6:$B$52,0),MATCH($EN$3,'SO Agustus 2026 Rev.3'!$B$5:$XK$5,0))</f>
        <v>0</v>
      </c>
      <c r="EO27" s="385">
        <f>INDEX('Summary sales'!$A$6:$CB$50,MATCH($B27,'Summary sales'!$A$6:$A$50,0),MATCH($EN$3,'Summary sales'!$A$7:$CB$7,0))</f>
        <v>7347.2400000002235</v>
      </c>
      <c r="EP27" s="385">
        <f t="shared" ref="EP27:EP31" si="518">EO27-EN27</f>
        <v>7347.2400000002235</v>
      </c>
      <c r="EQ27" s="543" t="e">
        <f t="shared" ref="EQ27:EQ45" si="519">EO27/EN27</f>
        <v>#DIV/0!</v>
      </c>
      <c r="ER27" s="385">
        <f>INDEX('SO Agustus 2026 Rev.3'!$B$6:$BK$52,MATCH(B27,'SO Agustus 2026 Rev.3'!$B$6:$B$52,0),MATCH($ER$3,'SO Agustus 2026 Rev.3'!$B$5:$XK$5,0))</f>
        <v>19000</v>
      </c>
      <c r="ES27" s="385">
        <f>INDEX('Summary sales'!$A$6:$CB$50,MATCH($B27,'Summary sales'!$A$6:$A$50,0),MATCH($ER$3,'Summary sales'!$A$7:$CB$7,0))</f>
        <v>45657.300000000745</v>
      </c>
      <c r="ET27" s="385">
        <f t="shared" ref="ET27:ET31" si="520">ES27-ER27</f>
        <v>26657.300000000745</v>
      </c>
      <c r="EU27" s="543">
        <f t="shared" ref="EU27:EU45" si="521">ES27/ER27</f>
        <v>2.4030157894737236</v>
      </c>
      <c r="EV27" s="385">
        <f>INDEX('SO Agustus 2026 Rev.3'!$B$6:$BK$52,MATCH(B27,'SO Agustus 2026 Rev.3'!$B$6:$B$52,0),MATCH($EV$3,'SO Agustus 2026 Rev.3'!$B$5:$XK$5,0))</f>
        <v>8000</v>
      </c>
      <c r="EW27" s="385">
        <f>INDEX('Summary sales'!$A$6:$CB$50,MATCH(B27,'Summary sales'!$A$6:$A$50,0),MATCH($EV$3,'Summary sales'!$A$7:$CB$7,0))</f>
        <v>362.35999999986961</v>
      </c>
      <c r="EX27" s="385">
        <f t="shared" ref="EX27:EX31" si="522">EW27-EV27</f>
        <v>-7637.6400000001304</v>
      </c>
      <c r="EY27" s="543">
        <f t="shared" ref="EY27:EY45" si="523">EW27/EV27</f>
        <v>4.5294999999983702E-2</v>
      </c>
      <c r="EZ27" s="385">
        <f>INDEX('SO Agustus 2026 Rev.3'!$B$6:$BK$52,MATCH(B27,'SO Agustus 2026 Rev.3'!$B$6:$B$52,0),MATCH($EZ$3,'SO Agustus 2026 Rev.3'!$B$5:$XK$5,0))</f>
        <v>0</v>
      </c>
      <c r="FA27" s="385">
        <f>INDEX('Summary sales'!$A$6:$CB$50,MATCH(B27,'Summary sales'!$A$6:$A$50,0),MATCH($EZ$3,'Summary sales'!$A$7:$CB$7,0))</f>
        <v>0</v>
      </c>
      <c r="FB27" s="385">
        <f t="shared" ref="FB27:FB31" si="524">FA27-EZ27</f>
        <v>0</v>
      </c>
      <c r="FC27" s="543" t="e">
        <f t="shared" ref="FC27:FC45" si="525">FA27/EZ27</f>
        <v>#DIV/0!</v>
      </c>
      <c r="FD27" s="385">
        <f>INDEX('SO Agustus 2026 Rev.3'!$B$6:$BK$52,MATCH(B27,'SO Agustus 2026 Rev.3'!$B$6:$B$52,0),MATCH($FD$3,'SO Agustus 2026 Rev.3'!$B$5:$XK$5,0))</f>
        <v>500</v>
      </c>
      <c r="FE27" s="385">
        <f>INDEX('Summary sales'!$A$6:$CB$50,MATCH(B27,'Summary sales'!$A$6:$A$50,0),MATCH($FD$3,'Summary sales'!$A$7:$CB$7,0))</f>
        <v>0</v>
      </c>
      <c r="FF27" s="385">
        <f t="shared" ref="FF27:FF31" si="526">FE27-FD27</f>
        <v>-500</v>
      </c>
      <c r="FG27" s="543">
        <f t="shared" ref="FG27:FG45" si="527">FE27/FD27</f>
        <v>0</v>
      </c>
      <c r="FH27" s="385">
        <f>INDEX('SO Agustus 2026 Rev.3'!$B$6:$BK$52,MATCH(B27,'SO Agustus 2026 Rev.3'!$B$6:$B$52,0),MATCH($FH$3,'SO Agustus 2026 Rev.3'!$B$5:$XK$5,0))</f>
        <v>0</v>
      </c>
      <c r="FI27" s="385">
        <f>INDEX('Summary sales'!$A$6:$CB$50,MATCH(B27,'Summary sales'!$A$6:$A$50,0),MATCH($FH$3,'Summary sales'!$A$7:$CB$7,0))</f>
        <v>0</v>
      </c>
      <c r="FJ27" s="385">
        <f t="shared" ref="FJ27:FJ31" si="528">FI27-FH27</f>
        <v>0</v>
      </c>
      <c r="FK27" s="543" t="e">
        <f t="shared" ref="FK27:FK31" si="529">FI27/FH27</f>
        <v>#DIV/0!</v>
      </c>
      <c r="FL27" s="385">
        <f>INDEX('SO Agustus 2026 Rev.3'!$B$6:$BK$52,MATCH(B27,'SO Agustus 2026 Rev.3'!$B$6:$B$52,0),MATCH($FL$3,'SO Agustus 2026 Rev.3'!$B$5:$XK$5,0))</f>
        <v>700</v>
      </c>
      <c r="FM27" s="385">
        <f>INDEX('Summary sales'!$A$6:$CB$50,MATCH(B27,'Summary sales'!$A$6:$A$50,0),MATCH($FL$3,'Summary sales'!$A$7:$CB$7,0))</f>
        <v>709.52999999991152</v>
      </c>
      <c r="FN27" s="385">
        <f t="shared" ref="FN27:FN31" si="530">FM27-FL27</f>
        <v>9.5299999999115244</v>
      </c>
      <c r="FO27" s="543">
        <f t="shared" ref="FO27:FO45" si="531">FM27/FL27</f>
        <v>1.0136142857141592</v>
      </c>
      <c r="FP27" s="385">
        <f>INDEX('SO Agustus 2026 Rev.3'!$B$6:$BK$52,MATCH(B27,'SO Agustus 2026 Rev.3'!$B$6:$B$52,0),MATCH($FP$3,'SO Agustus 2026 Rev.3'!$B$5:$XK$5,0))</f>
        <v>6500</v>
      </c>
      <c r="FQ27" s="385">
        <f>INDEX('Summary sales'!$A$6:$CB$50,MATCH(B27,'Summary sales'!$A$6:$A$50,0),MATCH($FP$3,'Summary sales'!$A$7:$CB$7,0))</f>
        <v>424.79999999998836</v>
      </c>
      <c r="FR27" s="385">
        <f t="shared" ref="FR27:FR31" si="532">FQ27-FP27</f>
        <v>-6075.2000000000116</v>
      </c>
      <c r="FS27" s="543">
        <f t="shared" ref="FS27:FS45" si="533">FQ27/FP27</f>
        <v>6.5353846153844361E-2</v>
      </c>
      <c r="FT27" s="385">
        <f>INDEX('SO Agustus 2026 Rev.3'!$B$6:$BK$52,MATCH(B27,'SO Agustus 2026 Rev.3'!$B$6:$B$52,0),MATCH($FT$3,'SO Agustus 2026 Rev.3'!$B$5:$XK$5,0))</f>
        <v>3500</v>
      </c>
      <c r="FU27" s="385">
        <f>INDEX('Summary sales'!$A$6:$CB$50,MATCH(B27,'Summary sales'!$A$6:$A$50,0),MATCH($FT$3,'Summary sales'!$A$7:$CB$7,0))</f>
        <v>4080.9500000001863</v>
      </c>
      <c r="FV27" s="385">
        <f t="shared" ref="FV27:FV31" si="534">FU27-FT27</f>
        <v>580.95000000018626</v>
      </c>
      <c r="FW27" s="543">
        <f t="shared" ref="FW27:FW45" si="535">FU27/FT27</f>
        <v>1.1659857142857675</v>
      </c>
      <c r="FX27" s="385">
        <f>INDEX('SO Agustus 2026 Rev.3'!$B$6:$BK$52,MATCH(B27,'SO Agustus 2026 Rev.3'!$B$6:$B$52,0),MATCH($FX$3,'SO Agustus 2026 Rev.3'!$B$5:$XK$5,0))</f>
        <v>2000</v>
      </c>
      <c r="FY27" s="385">
        <f>INDEX('Summary sales'!$A$6:$CB$50,MATCH(B27,'Summary sales'!$A$6:$A$50,0),MATCH($FX$3,'Summary sales'!$A$7:$CB$7,0))</f>
        <v>0</v>
      </c>
      <c r="FZ27" s="385">
        <f t="shared" ref="FZ27:FZ31" si="536">FY27-FX27</f>
        <v>-2000</v>
      </c>
      <c r="GA27" s="543">
        <f t="shared" ref="GA27:GA45" si="537">FY27/FX27</f>
        <v>0</v>
      </c>
      <c r="GB27" s="385">
        <f>INDEX('SO Agustus 2026 Rev.3'!$B$6:$BK$52,MATCH(B27,'SO Agustus 2026 Rev.3'!$B$6:$B$52,0),MATCH($GB$3,'SO Agustus 2026 Rev.3'!$B$5:$XK$5,0))</f>
        <v>369.61070967741654</v>
      </c>
      <c r="GC27" s="385">
        <f>INDEX('Summary sales'!$A$6:$CB$50,MATCH(B27,'Summary sales'!$A$6:$A$50,0),MATCH($GB$3,'Summary sales'!$A$7:$CB$7,0))</f>
        <v>0</v>
      </c>
      <c r="GD27" s="385">
        <f t="shared" ref="GD27:GD31" si="538">GC27-GB27</f>
        <v>-369.61070967741654</v>
      </c>
      <c r="GE27" s="543">
        <f t="shared" ref="GE27:GE45" si="539">GC27/GB27</f>
        <v>0</v>
      </c>
      <c r="GF27" s="385">
        <f>INDEX('SO Agustus 2026 Rev.3'!$B$6:$BK$52,MATCH(B27,'SO Agustus 2026 Rev.3'!$B$6:$B$52,0),MATCH($GF$3,'SO Agustus 2026 Rev.3'!$B$5:$XK$5,0))</f>
        <v>13500</v>
      </c>
      <c r="GG27" s="385">
        <f>INDEX('Summary sales'!$A$6:$CB$50,MATCH(B27,'Summary sales'!$A$6:$A$50,0),MATCH($GF$3,'Summary sales'!$A$7:$CB$7,0))</f>
        <v>4363.8599999999997</v>
      </c>
      <c r="GH27" s="385">
        <f t="shared" ref="GH27:GH31" si="540">GG27-GF27</f>
        <v>-9136.14</v>
      </c>
      <c r="GI27" s="543">
        <f t="shared" ref="GI27:GI45" si="541">GG27/GF27</f>
        <v>0.32324888888888886</v>
      </c>
      <c r="GJ27" s="385">
        <f>INDEX('SO Agustus 2026 Rev.3'!$B$6:$BK$52,MATCH(B27,'SO Agustus 2026 Rev.3'!$B$6:$B$52,0),MATCH($GJ$3,'SO Agustus 2026 Rev.3'!$B$5:$XK$5,0))</f>
        <v>0</v>
      </c>
      <c r="GK27" s="385">
        <f>INDEX('Summary sales'!$A$6:$CB$50,MATCH($B27,'Summary sales'!$A$6:$A$50,0),MATCH($GJ$3,'Summary sales'!$A$7:$CB$7,0))</f>
        <v>0</v>
      </c>
      <c r="GL27" s="385">
        <f t="shared" ref="GL27:GL31" si="542">GK27-GJ27</f>
        <v>0</v>
      </c>
      <c r="GM27" s="543" t="e">
        <f t="shared" ref="GM27:GM45" si="543">GK27/GJ27</f>
        <v>#DIV/0!</v>
      </c>
      <c r="GN27" s="385">
        <f>INDEX('SO Agustus 2026 Rev.3'!$B$6:$BK$52,MATCH(B27,'SO Agustus 2026 Rev.3'!$B$6:$B$52,0),MATCH($GN$3,'SO Agustus 2026 Rev.3'!$B$5:$XK$5,0))</f>
        <v>2499.7025806451697</v>
      </c>
      <c r="GO27" s="385">
        <f>INDEX('Summary sales'!$A$6:$CB$50,MATCH(B27,'Summary sales'!$A$6:$A$50,0),MATCH($GN$3,'Summary sales'!$A$7:$CB$7,0))</f>
        <v>2522.6000000000058</v>
      </c>
      <c r="GP27" s="385">
        <f t="shared" ref="GP27:GP31" si="544">GO27-GN27</f>
        <v>22.897419354836074</v>
      </c>
      <c r="GQ27" s="543">
        <f t="shared" ref="GQ27:GQ45" si="545">GO27/GN27</f>
        <v>1.0091600574932904</v>
      </c>
      <c r="GR27" s="385">
        <f>INDEX('SO Agustus 2026 Rev.3'!$B$6:$BK$52,MATCH(B27,'SO Agustus 2026 Rev.3'!$B$6:$B$52,0),MATCH($GR$3,'SO Agustus 2026 Rev.3'!$B$5:$XK$5,0))</f>
        <v>3587.0967741935483</v>
      </c>
      <c r="GS27" s="385">
        <f>INDEX('Summary sales'!$A$6:$CB$50,MATCH(B27,'Summary sales'!$A$6:$A$50,0),MATCH($GR$3,'Summary sales'!$A$7:$CB$7,0))</f>
        <v>873.9600000000064</v>
      </c>
      <c r="GT27" s="385">
        <f t="shared" ref="GT27:GT33" si="546">GS27-GR27</f>
        <v>-2713.1367741935419</v>
      </c>
      <c r="GU27" s="543">
        <f t="shared" ref="GU27:GU45" si="547">GS27/GR27</f>
        <v>0.24363992805755574</v>
      </c>
      <c r="GV27" s="385">
        <f>INDEX('SO Agustus 2026 Rev.3'!$B$6:$BK$52,MATCH(B27,'SO Agustus 2026 Rev.3'!$B$6:$B$52,0),MATCH($GV$3,'SO Agustus 2026 Rev.3'!$B$5:$XK$5,0))</f>
        <v>2499.7025806451697</v>
      </c>
      <c r="GW27" s="385">
        <f>INDEX('Summary sales'!$A$6:$CB$50,MATCH(B27,'Summary sales'!$A$6:$A$50,0),MATCH($GV$3,'Summary sales'!$A$7:$CB$7,0))</f>
        <v>1265.179999999702</v>
      </c>
      <c r="GX27" s="385">
        <f t="shared" ref="GX27:GX31" si="548">GW27-GV27</f>
        <v>-1234.5225806454678</v>
      </c>
      <c r="GY27" s="543">
        <f t="shared" ref="GY27:GY45" si="549">GW27/GV27</f>
        <v>0.50613221340642889</v>
      </c>
      <c r="GZ27" s="385">
        <f>INDEX('SO Agustus 2026 Rev.3'!$B$6:$BK$52,MATCH(B27,'SO Agustus 2026 Rev.3'!$B$6:$B$52,0),MATCH($GZ$3,'SO Agustus 2026 Rev.3'!$B$5:$XK$5,0))</f>
        <v>0</v>
      </c>
      <c r="HA27" s="385">
        <f>INDEX('Summary sales'!$A$6:$CB$50,MATCH(B27,'Summary sales'!$A$6:$A$50,0),MATCH($GZ$3,'Summary sales'!$A$7:$CB$7,0))</f>
        <v>0</v>
      </c>
      <c r="HB27" s="385">
        <f t="shared" ref="HB27:HB31" si="550">HA27-GZ27</f>
        <v>0</v>
      </c>
      <c r="HC27" s="543" t="e">
        <f t="shared" ref="HC27:HC45" si="551">HA27/GZ27</f>
        <v>#DIV/0!</v>
      </c>
    </row>
    <row r="28" spans="1:211" s="404" customFormat="1" ht="15" customHeight="1">
      <c r="A28" s="845"/>
      <c r="B28" s="466">
        <f t="shared" ref="B28:B33" si="552">B27+1</f>
        <v>46252</v>
      </c>
      <c r="C28" s="466" t="str">
        <f t="shared" ref="C28:C36" si="553">TEXT(B28,"ddd")</f>
        <v>Sel</v>
      </c>
      <c r="D28" s="385">
        <f t="shared" si="446"/>
        <v>187194.13329032253</v>
      </c>
      <c r="E28" s="385">
        <f t="shared" ca="1" si="447"/>
        <v>166396.52000000072</v>
      </c>
      <c r="F28" s="385">
        <f t="shared" ca="1" si="448"/>
        <v>-20797.613290321809</v>
      </c>
      <c r="G28" s="543">
        <f t="shared" ca="1" si="449"/>
        <v>0.88889815655672044</v>
      </c>
      <c r="H28" s="385">
        <f>INDEX('SO Agustus 2026 Rev.3'!$B$6:$BK$52,MATCH(B28,'SO Agustus 2026 Rev.3'!$B$6:$B$52,0),MATCH($H$3,'SO Agustus 2026 Rev.3'!$B$5:$XK$5,0))</f>
        <v>1199.5729032258068</v>
      </c>
      <c r="I28" s="385">
        <f>INDEX('Summary sales'!$A$6:$CB$50,MATCH($B28,'Summary sales'!$A$6:$A$50,0),MATCH($H$3,'Summary sales'!$A$7:$CB$7,0))</f>
        <v>0</v>
      </c>
      <c r="J28" s="385">
        <f t="shared" si="450"/>
        <v>-1199.5729032258068</v>
      </c>
      <c r="K28" s="543">
        <f t="shared" si="451"/>
        <v>0</v>
      </c>
      <c r="L28" s="385">
        <f>INDEX('SO Agustus 2026 Rev.3'!$B$6:$BK$52,MATCH(B28,'SO Agustus 2026 Rev.3'!$B$6:$B$52,0),MATCH($L$3,'SO Agustus 2026 Rev.3'!$B$5:$XK$5,0))</f>
        <v>1300</v>
      </c>
      <c r="M28" s="385">
        <f>INDEX('Summary sales'!$A$6:$CB$50,MATCH($B28,'Summary sales'!$A$6:$A$50,0),MATCH($L$3,'Summary sales'!$A$7:$CB$7,0))</f>
        <v>1633</v>
      </c>
      <c r="N28" s="385">
        <f t="shared" si="452"/>
        <v>333</v>
      </c>
      <c r="O28" s="543">
        <f t="shared" si="453"/>
        <v>1.2561538461538462</v>
      </c>
      <c r="P28" s="385">
        <f>INDEX('SO Agustus 2026 Rev.3'!$B$6:$BK$52,MATCH(B28,'SO Agustus 2026 Rev.3'!$B$6:$B$52,0),MATCH($P$3,'SO Agustus 2026 Rev.3'!$B$5:$XK$5,0))</f>
        <v>1200</v>
      </c>
      <c r="Q28" s="385">
        <f>INDEX('Summary sales'!$A$6:$CB$50,MATCH($B28,'Summary sales'!$A$6:$A$50,0),MATCH($P$3,'Summary sales'!$A$7:$CB$7,0))</f>
        <v>1357.0200000000186</v>
      </c>
      <c r="R28" s="385">
        <f t="shared" si="454"/>
        <v>157.02000000001863</v>
      </c>
      <c r="S28" s="543">
        <f t="shared" si="455"/>
        <v>1.1308500000000155</v>
      </c>
      <c r="T28" s="385">
        <f>INDEX('SO Agustus 2026 Rev.3'!$B$6:$BK$52,MATCH(B28,'SO Agustus 2026 Rev.3'!$B$6:$B$52,0),MATCH($T$3,'SO Agustus 2026 Rev.3'!$B$5:$XK$5,0))</f>
        <v>3300</v>
      </c>
      <c r="U28" s="385">
        <f>INDEX('Summary sales'!$A$6:$CB$50,MATCH($B28,'Summary sales'!$A$6:$A$50,0),MATCH($T$3,'Summary sales'!$A$7:$CB$7,0))</f>
        <v>2554.3000000002794</v>
      </c>
      <c r="V28" s="385">
        <f t="shared" si="456"/>
        <v>-745.6999999997206</v>
      </c>
      <c r="W28" s="543">
        <f t="shared" si="457"/>
        <v>0.77403030303038767</v>
      </c>
      <c r="X28" s="385">
        <f>INDEX('SO Agustus 2026 Rev.3'!$B$6:$BK$52,MATCH(B28,'SO Agustus 2026 Rev.3'!$B$6:$B$52,0),MATCH($X$3,'SO Agustus 2026 Rev.3'!$B$5:$XK$5,0))</f>
        <v>800</v>
      </c>
      <c r="Y28" s="385">
        <f>INDEX('Summary sales'!$A$6:$CB$50,MATCH($B28,'Summary sales'!$A$6:$A$50,0),MATCH($X$3,'Summary sales'!$A$7:$CB$7,0))</f>
        <v>957.19999999995343</v>
      </c>
      <c r="Z28" s="385">
        <f t="shared" si="458"/>
        <v>157.19999999995343</v>
      </c>
      <c r="AA28" s="543">
        <f t="shared" si="459"/>
        <v>1.1964999999999417</v>
      </c>
      <c r="AB28" s="385">
        <f>INDEX('SO Agustus 2026 Rev.3'!$B$6:$BK$52,MATCH(B28,'SO Agustus 2026 Rev.3'!$B$6:$B$52,0),MATCH($AB$3,'SO Agustus 2026 Rev.3'!$B$5:$XK$5,0))</f>
        <v>150</v>
      </c>
      <c r="AC28" s="385">
        <f>INDEX('Summary sales'!$A$6:$CB$50,MATCH($B28,'Summary sales'!$A$6:$A$50,0),MATCH($AB$3,'Summary sales'!$A$7:$CB$7,0))</f>
        <v>49.050000000017462</v>
      </c>
      <c r="AD28" s="385">
        <f t="shared" si="460"/>
        <v>-100.94999999998254</v>
      </c>
      <c r="AE28" s="543">
        <f t="shared" si="461"/>
        <v>0.32700000000011642</v>
      </c>
      <c r="AF28" s="385">
        <f>INDEX('SO Agustus 2026 Rev.3'!$B$6:$BK$52,MATCH(B28,'SO Agustus 2026 Rev.3'!$B$6:$B$52,0),MATCH($AF$3,'SO Agustus 2026 Rev.3'!$B$5:$XK$5,0))</f>
        <v>603.76322580644887</v>
      </c>
      <c r="AG28" s="385">
        <f>INDEX('Summary sales'!$A$6:$CB$50,MATCH($B28,'Summary sales'!$A$6:$A$50,0),MATCH($AF$3,'Summary sales'!$A$7:$CB$7,0))</f>
        <v>976.23999999999069</v>
      </c>
      <c r="AH28" s="385">
        <f t="shared" si="462"/>
        <v>372.47677419354181</v>
      </c>
      <c r="AI28" s="543">
        <f t="shared" si="463"/>
        <v>1.61692524200364</v>
      </c>
      <c r="AJ28" s="385">
        <f>INDEX('SO Agustus 2026 Rev.3'!$B$6:$BK$52,MATCH(B28,'SO Agustus 2026 Rev.3'!$B$6:$B$52,0),MATCH($AJ$3,'SO Agustus 2026 Rev.3'!$B$5:$XK$5,0))</f>
        <v>673.27548387096704</v>
      </c>
      <c r="AK28" s="385">
        <f>INDEX('Summary sales'!$A$6:$CB$50,MATCH($B28,'Summary sales'!$A$6:$A$50,0),MATCH($AJ$3,'Summary sales'!$A$7:$CB$7,0))</f>
        <v>832.42000000004191</v>
      </c>
      <c r="AL28" s="385">
        <f t="shared" si="464"/>
        <v>159.14451612907487</v>
      </c>
      <c r="AM28" s="543">
        <f t="shared" si="465"/>
        <v>1.2363735498195785</v>
      </c>
      <c r="AN28" s="385">
        <f>INDEX('SO Agustus 2026 Rev.3'!$B$6:$BK$52,MATCH(B28,'SO Agustus 2026 Rev.3'!$B$6:$B$52,0),MATCH($AN$3,'SO Agustus 2026 Rev.3'!$B$5:$XK$5,0))</f>
        <v>5500</v>
      </c>
      <c r="AO28" s="385">
        <f>INDEX('Summary sales'!$A$6:$CB$50,MATCH($B28,'Summary sales'!$A$6:$A$50,0),MATCH($AN$3,'Summary sales'!$A$7:$CB$7,0))</f>
        <v>5257.359999999404</v>
      </c>
      <c r="AP28" s="385">
        <f t="shared" si="466"/>
        <v>-242.64000000059605</v>
      </c>
      <c r="AQ28" s="543">
        <f t="shared" si="467"/>
        <v>0.95588363636352802</v>
      </c>
      <c r="AR28" s="385">
        <f>INDEX('SO Agustus 2026 Rev.3'!$B$6:$BK$52,MATCH(B28,'SO Agustus 2026 Rev.3'!$B$6:$B$52,0),MATCH($AR$3,'SO Agustus 2026 Rev.3'!$B$5:$XK$5,0))</f>
        <v>5000</v>
      </c>
      <c r="AS28" s="385">
        <f ca="1">INDEX('Summary sales'!$A$6:$CB$50,MATCH($B28,'Summary sales'!$A$6:$A$50,0),MATCH($AR$3,'Summary sales'!$A$7:$CB$7,0))</f>
        <v>5048.8100000005215</v>
      </c>
      <c r="AT28" s="385">
        <f t="shared" ca="1" si="468"/>
        <v>48.810000000521541</v>
      </c>
      <c r="AU28" s="543">
        <f t="shared" ca="1" si="469"/>
        <v>1.0097620000001044</v>
      </c>
      <c r="AV28" s="385">
        <f>INDEX('SO Agustus 2026 Rev.3'!$B$6:$BK$52,MATCH(B28,'SO Agustus 2026 Rev.3'!$B$6:$B$52,0),MATCH($AV$3,'SO Agustus 2026 Rev.3'!$B$5:$XK$5,0))</f>
        <v>2500</v>
      </c>
      <c r="AW28" s="385">
        <f>INDEX('Summary sales'!$A$6:$CB$50,MATCH($B28,'Summary sales'!$A$6:$A$50,0),MATCH($AV$3,'Summary sales'!$A$7:$CB$7,0))</f>
        <v>865.66999999992549</v>
      </c>
      <c r="AX28" s="385">
        <f t="shared" si="470"/>
        <v>-1634.3300000000745</v>
      </c>
      <c r="AY28" s="543">
        <f t="shared" si="471"/>
        <v>0.34626799999997021</v>
      </c>
      <c r="AZ28" s="385">
        <f>INDEX('SO Agustus 2026 Rev.3'!$B$6:$BK$52,MATCH(B28,'SO Agustus 2026 Rev.3'!$B$6:$B$52,0),MATCH($AZ$3,'SO Agustus 2026 Rev.3'!$B$5:$XK$5,0))</f>
        <v>500</v>
      </c>
      <c r="BA28" s="385">
        <f>INDEX('Summary sales'!$A$6:$CB$50,MATCH($B28,'Summary sales'!$A$6:$A$50,0),MATCH($AZ$3,'Summary sales'!$A$7:$CB$7,0))</f>
        <v>1175.0599999999977</v>
      </c>
      <c r="BB28" s="385">
        <f t="shared" si="472"/>
        <v>675.05999999999767</v>
      </c>
      <c r="BC28" s="543">
        <f t="shared" si="473"/>
        <v>2.3501199999999955</v>
      </c>
      <c r="BD28" s="385">
        <f>INDEX('SO Agustus 2026 Rev.3'!$B$6:$BK$52,MATCH(B28,'SO Agustus 2026 Rev.3'!$B$6:$B$52,0),MATCH($BD$3,'SO Agustus 2026 Rev.3'!$B$5:$XK$5,0))</f>
        <v>10300</v>
      </c>
      <c r="BE28" s="385">
        <f>INDEX('Summary sales'!$A$6:$CB$50,MATCH($B28,'Summary sales'!$A$6:$A$50,0),MATCH($BD$3,'Summary sales'!$A$7:$CB$7,0))</f>
        <v>10706.220000000205</v>
      </c>
      <c r="BF28" s="385">
        <f t="shared" si="474"/>
        <v>406.22000000020489</v>
      </c>
      <c r="BG28" s="543">
        <f t="shared" si="475"/>
        <v>1.0394388349514763</v>
      </c>
      <c r="BH28" s="385">
        <f>INDEX('SO Agustus 2026 Rev.3'!$B$6:$BK$52,MATCH(B28,'SO Agustus 2026 Rev.3'!$B$6:$B$52,0),MATCH($BH$3,'SO Agustus 2026 Rev.3'!$B$5:$XK$5,0))</f>
        <v>9000.0570967741915</v>
      </c>
      <c r="BI28" s="385">
        <f>INDEX('Summary sales'!$A$6:$CB$50,MATCH($B28,'Summary sales'!$A$6:$A$50,0),MATCH($BH$3,'Summary sales'!$A$7:$CB$7,0))</f>
        <v>12347.770000000019</v>
      </c>
      <c r="BJ28" s="385">
        <f t="shared" si="476"/>
        <v>3347.7129032258272</v>
      </c>
      <c r="BK28" s="543">
        <f t="shared" si="477"/>
        <v>1.3719657405757701</v>
      </c>
      <c r="BL28" s="385">
        <f>INDEX('SO Agustus 2026 Rev.3'!$B$6:$BK$52,MATCH(B28,'SO Agustus 2026 Rev.3'!$B$6:$B$52,0),MATCH($BL$3,'SO Agustus 2026 Rev.3'!$B$5:$XK$5,0))</f>
        <v>1000</v>
      </c>
      <c r="BM28" s="385">
        <f>INDEX('Summary sales'!$A$6:$CB$50,MATCH($B28,'Summary sales'!$A$6:$A$50,0),MATCH($BL$3,'Summary sales'!$A$7:$CB$7,0))</f>
        <v>1311.4649999999674</v>
      </c>
      <c r="BN28" s="385">
        <f t="shared" si="478"/>
        <v>311.4649999999674</v>
      </c>
      <c r="BO28" s="543">
        <f t="shared" si="479"/>
        <v>1.3114649999999675</v>
      </c>
      <c r="BP28" s="385">
        <f>INDEX('SO Agustus 2026 Rev.3'!$B$6:$BK$52,MATCH(B28,'SO Agustus 2026 Rev.3'!$B$6:$B$52,0),MATCH($BP$3,'SO Agustus 2026 Rev.3'!$B$5:$XK$5,0))</f>
        <v>5500</v>
      </c>
      <c r="BQ28" s="385">
        <f ca="1">INDEX('Summary sales'!$A$6:$CB$50,MATCH($B28,'Summary sales'!$A$6:$A$50,0),MATCH($BP$3,'Summary sales'!$A$7:$CB$7,0))</f>
        <v>4598.4799999999996</v>
      </c>
      <c r="BR28" s="385">
        <f t="shared" ca="1" si="480"/>
        <v>-901.52000000000044</v>
      </c>
      <c r="BS28" s="543">
        <f t="shared" ca="1" si="481"/>
        <v>0.83608727272727268</v>
      </c>
      <c r="BT28" s="385">
        <f>INDEX('SO Agustus 2026 Rev.3'!$B$6:$BK$52,MATCH(B28,'SO Agustus 2026 Rev.3'!$B$6:$B$52,0),MATCH($BT$3,'SO Agustus 2026 Rev.3'!$B$5:$XK$5,0))</f>
        <v>1000</v>
      </c>
      <c r="BU28" s="385">
        <f>INDEX('Summary sales'!$A$6:$CB$50,MATCH($B28,'Summary sales'!$A$6:$A$50,0),MATCH($BT$3,'Summary sales'!$A$7:$CB$7,0))</f>
        <v>0</v>
      </c>
      <c r="BV28" s="385">
        <f t="shared" si="482"/>
        <v>-1000</v>
      </c>
      <c r="BW28" s="543">
        <f t="shared" si="483"/>
        <v>0</v>
      </c>
      <c r="BX28" s="385">
        <f>INDEX('SO Agustus 2026 Rev.3'!$B$6:$BK$52,MATCH(B28,'SO Agustus 2026 Rev.3'!$B$6:$B$52,0),MATCH($BX$3,'SO Agustus 2026 Rev.3'!$B$5:$XK$5,0))</f>
        <v>89.451612903225808</v>
      </c>
      <c r="BY28" s="385">
        <f>INDEX('Summary sales'!$A$6:$CB$50,MATCH($B28,'Summary sales'!$A$6:$A$50,0),MATCH($BX$3,'Summary sales'!$A$7:$CB$7,0))</f>
        <v>62.338999999992666</v>
      </c>
      <c r="BZ28" s="385">
        <f t="shared" si="484"/>
        <v>-27.112612903233142</v>
      </c>
      <c r="CA28" s="543">
        <f t="shared" si="485"/>
        <v>0.69690191128733237</v>
      </c>
      <c r="CB28" s="385">
        <f>INDEX('SO Agustus 2026 Rev.3'!$B$6:$BK$52,MATCH(B28,'SO Agustus 2026 Rev.3'!$B$6:$B$52,0),MATCH($CB$3,'SO Agustus 2026 Rev.3'!$B$5:$XK$5,0))</f>
        <v>3500</v>
      </c>
      <c r="CC28" s="385">
        <f>INDEX('Summary sales'!$A$6:$CB$50,MATCH($B28,'Summary sales'!$A$6:$A$50,0),MATCH($CB$3,'Summary sales'!$A$7:$CB$7,0))</f>
        <v>3542.8999999999069</v>
      </c>
      <c r="CD28" s="385">
        <f t="shared" si="486"/>
        <v>42.899999999906868</v>
      </c>
      <c r="CE28" s="543">
        <f t="shared" si="487"/>
        <v>1.0122571428571163</v>
      </c>
      <c r="CF28" s="385">
        <f>INDEX('SO Agustus 2026 Rev.3'!$B$6:$BK$52,MATCH(B28,'SO Agustus 2026 Rev.3'!$B$6:$B$52,0),MATCH($CF$3,'SO Agustus 2026 Rev.3'!$B$5:$XK$5,0))</f>
        <v>1300</v>
      </c>
      <c r="CG28" s="385">
        <f>INDEX('Summary sales'!$A$6:$CB$50,MATCH($B28,'Summary sales'!$A$6:$A$50,0),MATCH($CF$3,'Summary sales'!$A$7:$CB$7,0))</f>
        <v>1424.4599999999627</v>
      </c>
      <c r="CH28" s="385">
        <f t="shared" si="488"/>
        <v>124.45999999996275</v>
      </c>
      <c r="CI28" s="543">
        <f t="shared" si="489"/>
        <v>1.0957384615384329</v>
      </c>
      <c r="CJ28" s="385">
        <f>INDEX('SO Agustus 2026 Rev.3'!$B$6:$BK$52,MATCH(B28,'SO Agustus 2026 Rev.3'!$B$6:$B$52,0),MATCH($CJ$3,'SO Agustus 2026 Rev.3'!$B$5:$XK$5,0))</f>
        <v>3000</v>
      </c>
      <c r="CK28" s="385">
        <f>INDEX('Summary sales'!$A$6:$CB$50,MATCH($B28,'Summary sales'!$A$6:$A$50,0),MATCH($CJ$3,'Summary sales'!$A$7:$CB$7,0))</f>
        <v>5002.5</v>
      </c>
      <c r="CL28" s="385">
        <f t="shared" si="490"/>
        <v>2002.5</v>
      </c>
      <c r="CM28" s="543">
        <f t="shared" si="491"/>
        <v>1.6675</v>
      </c>
      <c r="CN28" s="385">
        <f>INDEX('SO Agustus 2026 Rev.3'!$B$6:$BK$52,MATCH(B28,'SO Agustus 2026 Rev.3'!$B$6:$B$52,0),MATCH($CN$3,'SO Agustus 2026 Rev.3'!$B$5:$XK$5,0))</f>
        <v>6500</v>
      </c>
      <c r="CO28" s="385">
        <f>INDEX('Summary sales'!$A$6:$CB$50,MATCH($B28,'Summary sales'!$A$6:$A$50,0),MATCH($CN$3,'Summary sales'!$A$7:$CB$7,0))</f>
        <v>0</v>
      </c>
      <c r="CP28" s="385">
        <f t="shared" si="492"/>
        <v>-6500</v>
      </c>
      <c r="CQ28" s="543">
        <f t="shared" si="493"/>
        <v>0</v>
      </c>
      <c r="CR28" s="385">
        <f>INDEX('SO Agustus 2026 Rev.3'!$B$6:$BK$52,MATCH(B28,'SO Agustus 2026 Rev.3'!$B$6:$B$52,0),MATCH($CR$3,'SO Agustus 2026 Rev.3'!$B$5:$XK$5,0))</f>
        <v>0</v>
      </c>
      <c r="CS28" s="385">
        <f>INDEX('Summary sales'!$A$6:$CB$50,MATCH($B28,'Summary sales'!$A$6:$A$50,0),MATCH($CR$3,'Summary sales'!$A$7:$CB$7,0))</f>
        <v>0</v>
      </c>
      <c r="CT28" s="385">
        <f t="shared" si="494"/>
        <v>0</v>
      </c>
      <c r="CU28" s="543" t="e">
        <f t="shared" si="495"/>
        <v>#DIV/0!</v>
      </c>
      <c r="CV28" s="385">
        <f>INDEX('SO Agustus 2026 Rev.3'!$B$6:$BK$52,MATCH(B28,'SO Agustus 2026 Rev.3'!$B$6:$B$52,0),MATCH($CV$3,'SO Agustus 2026 Rev.3'!$B$5:$XK$5,0))</f>
        <v>16000</v>
      </c>
      <c r="CW28" s="385">
        <f>INDEX('Summary sales'!$A$6:$CB$50,MATCH($B28,'Summary sales'!$A$6:$A$50,0),MATCH($CV$3,'Summary sales'!$A$7:$CB$7,0))</f>
        <v>12746.107000000775</v>
      </c>
      <c r="CX28" s="385">
        <f t="shared" si="496"/>
        <v>-3253.8929999992251</v>
      </c>
      <c r="CY28" s="543">
        <f t="shared" si="497"/>
        <v>0.79663168750004842</v>
      </c>
      <c r="CZ28" s="385">
        <f>INDEX('SO Agustus 2026 Rev.3'!$B$6:$BK$52,MATCH(B28,'SO Agustus 2026 Rev.3'!$B$6:$B$52,0),MATCH($CZ$3,'SO Agustus 2026 Rev.3'!$B$5:$XK$5,0))</f>
        <v>2000</v>
      </c>
      <c r="DA28" s="385">
        <f>INDEX('Summary sales'!$A$6:$CB$50,MATCH($B28,'Summary sales'!$A$6:$A$50,0),MATCH($CZ$3,'Summary sales'!$A$7:$CB$7,0))</f>
        <v>1972.4799999995157</v>
      </c>
      <c r="DB28" s="385">
        <f t="shared" si="498"/>
        <v>-27.520000000484288</v>
      </c>
      <c r="DC28" s="543">
        <f t="shared" si="499"/>
        <v>0.98623999999975787</v>
      </c>
      <c r="DD28" s="385">
        <f>INDEX('SO Agustus 2026 Rev.3'!$B$6:$BK$52,MATCH(B28,'SO Agustus 2026 Rev.3'!$B$6:$B$52,0),MATCH($DD$3,'SO Agustus 2026 Rev.3'!$B$5:$XK$5,0))</f>
        <v>800</v>
      </c>
      <c r="DE28" s="385">
        <f>INDEX('Summary sales'!$A$6:$CB$50,MATCH($B28,'Summary sales'!$A$6:$A$50,0),MATCH($DD$3,'Summary sales'!$A$7:$CB$7,0))</f>
        <v>51.929999999934807</v>
      </c>
      <c r="DF28" s="385">
        <f t="shared" si="500"/>
        <v>-748.07000000006519</v>
      </c>
      <c r="DG28" s="543">
        <f t="shared" si="501"/>
        <v>6.4912499999918508E-2</v>
      </c>
      <c r="DH28" s="385">
        <f>INDEX('SO Agustus 2026 Rev.3'!$B$6:$BK$52,MATCH(B28,'SO Agustus 2026 Rev.3'!$B$6:$B$52,0),MATCH($DH$3,'SO Agustus 2026 Rev.3'!$B$5:$XK$5,0))</f>
        <v>7200</v>
      </c>
      <c r="DI28" s="385">
        <f>INDEX('Summary sales'!$A$6:$CB$50,MATCH($B28,'Summary sales'!$A$6:$A$50,0),MATCH($DH$3,'Summary sales'!$A$7:$CB$7,0))</f>
        <v>8149.4199999999255</v>
      </c>
      <c r="DJ28" s="385">
        <f t="shared" si="502"/>
        <v>949.41999999992549</v>
      </c>
      <c r="DK28" s="543">
        <f t="shared" si="503"/>
        <v>1.1318638888888786</v>
      </c>
      <c r="DL28" s="385">
        <f>INDEX('SO Agustus 2026 Rev.3'!$B$6:$BK$52,MATCH(B28,'SO Agustus 2026 Rev.3'!$B$6:$B$52,0),MATCH($DL$3,'SO Agustus 2026 Rev.3'!$B$5:$XK$5,0))</f>
        <v>2000</v>
      </c>
      <c r="DM28" s="385">
        <f>INDEX('Summary sales'!$A$6:$CB$50,MATCH($B28,'Summary sales'!$A$6:$A$50,0),MATCH($DL$3,'Summary sales'!$A$7:$CB$7,0))</f>
        <v>1831.140000000014</v>
      </c>
      <c r="DN28" s="385">
        <f t="shared" si="504"/>
        <v>-168.85999999998603</v>
      </c>
      <c r="DO28" s="543">
        <f t="shared" si="505"/>
        <v>0.91557000000000699</v>
      </c>
      <c r="DP28" s="385">
        <f>INDEX('SO Agustus 2026 Rev.3'!$B$6:$BK$52,MATCH(B28,'SO Agustus 2026 Rev.3'!$B$6:$B$52,0),MATCH($DP$3,'SO Agustus 2026 Rev.3'!$B$5:$XK$5,0))</f>
        <v>2000</v>
      </c>
      <c r="DQ28" s="385">
        <f>INDEX('Summary sales'!$A$6:$CB$50,MATCH($B28,'Summary sales'!$A$6:$A$50,0),MATCH($DP$3,'Summary sales'!$A$7:$CB$7,0))</f>
        <v>1674.5800000000745</v>
      </c>
      <c r="DR28" s="385">
        <f t="shared" si="506"/>
        <v>-325.41999999992549</v>
      </c>
      <c r="DS28" s="543">
        <f t="shared" si="507"/>
        <v>0.83729000000003728</v>
      </c>
      <c r="DT28" s="385">
        <f>INDEX('SO Agustus 2026 Rev.3'!$B$6:$BK$52,MATCH(B28,'SO Agustus 2026 Rev.3'!$B$6:$B$52,0),MATCH($DT$3,'SO Agustus 2026 Rev.3'!$B$5:$XK$5,0))</f>
        <v>1000</v>
      </c>
      <c r="DU28" s="385">
        <f>INDEX('Summary sales'!$A$6:$CB$50,MATCH($B28,'Summary sales'!$A$6:$A$50,0),MATCH($DT$3,'Summary sales'!$A$7:$CB$7,0))</f>
        <v>1496.8400000000838</v>
      </c>
      <c r="DV28" s="385">
        <f t="shared" si="508"/>
        <v>496.84000000008382</v>
      </c>
      <c r="DW28" s="543">
        <f t="shared" si="509"/>
        <v>1.4968400000000839</v>
      </c>
      <c r="DX28" s="385">
        <f>INDEX('SO Agustus 2026 Rev.3'!$B$6:$BK$52,MATCH(B28,'SO Agustus 2026 Rev.3'!$B$6:$B$52,0),MATCH($DX$3,'SO Agustus 2026 Rev.3'!$B$5:$XK$5,0))</f>
        <v>11000</v>
      </c>
      <c r="DY28" s="385">
        <f>INDEX('Summary sales'!$A$6:$CB$50,MATCH($B28,'Summary sales'!$A$6:$A$50,0),MATCH($DX$3,'Summary sales'!$A$7:$CB$7,0))</f>
        <v>10360.639999999665</v>
      </c>
      <c r="DZ28" s="385">
        <f t="shared" si="510"/>
        <v>-639.36000000033528</v>
      </c>
      <c r="EA28" s="543">
        <f t="shared" si="511"/>
        <v>0.9418763636363332</v>
      </c>
      <c r="EB28" s="385">
        <f>INDEX('SO Agustus 2026 Rev.3'!$B$6:$BK$52,MATCH(B28,'SO Agustus 2026 Rev.3'!$B$6:$B$52,0),MATCH($EB$3,'SO Agustus 2026 Rev.3'!$B$5:$XK$5,0))</f>
        <v>2000</v>
      </c>
      <c r="EC28" s="385">
        <f>INDEX('Summary sales'!$A$6:$CB$50,MATCH($B28,'Summary sales'!$A$6:$A$50,0),MATCH($EB$3,'Summary sales'!$A$7:$CB$7,0))</f>
        <v>2062.3200000000652</v>
      </c>
      <c r="ED28" s="385">
        <f t="shared" si="512"/>
        <v>62.320000000065193</v>
      </c>
      <c r="EE28" s="543">
        <f t="shared" si="513"/>
        <v>1.0311600000000325</v>
      </c>
      <c r="EF28" s="385">
        <f>INDEX('SO Agustus 2026 Rev.3'!$B$6:$BK$52,MATCH(B28,'SO Agustus 2026 Rev.3'!$B$6:$B$52,0),MATCH($EF$3,'SO Agustus 2026 Rev.3'!$B$5:$XK$5,0))</f>
        <v>4000</v>
      </c>
      <c r="EG28" s="385">
        <f>INDEX('Summary sales'!$A$6:$CB$50,MATCH($B28,'Summary sales'!$A$6:$A$50,0),MATCH($EF$3,'Summary sales'!$A$7:$CB$7,0))</f>
        <v>0</v>
      </c>
      <c r="EH28" s="385">
        <f t="shared" si="514"/>
        <v>-4000</v>
      </c>
      <c r="EI28" s="543">
        <f t="shared" si="515"/>
        <v>0</v>
      </c>
      <c r="EJ28" s="385">
        <f>INDEX('SO Agustus 2026 Rev.3'!$B$6:$BK$52,MATCH(B28,'SO Agustus 2026 Rev.3'!$B$6:$B$52,0),MATCH($EJ$3,'SO Agustus 2026 Rev.3'!$B$5:$XK$5,0))</f>
        <v>7000</v>
      </c>
      <c r="EK28" s="385">
        <f>INDEX('Summary sales'!$A$6:$CB$50,MATCH(B28,'Summary sales'!$A$6:$A$50,0),MATCH($EJ$3,'Summary sales'!$A$7:$CB$7,0))</f>
        <v>4886.4799999999814</v>
      </c>
      <c r="EL28" s="385">
        <f t="shared" si="516"/>
        <v>-2113.5200000000186</v>
      </c>
      <c r="EM28" s="543">
        <f t="shared" si="517"/>
        <v>0.69806857142856882</v>
      </c>
      <c r="EN28" s="385">
        <f>INDEX('SO Agustus 2026 Rev.3'!$B$6:$BK$52,MATCH(B28,'SO Agustus 2026 Rev.3'!$B$6:$B$52,0),MATCH($EN$3,'SO Agustus 2026 Rev.3'!$B$5:$XK$5,0))</f>
        <v>5000</v>
      </c>
      <c r="EO28" s="385">
        <f>INDEX('Summary sales'!$A$6:$CB$50,MATCH($B28,'Summary sales'!$A$6:$A$50,0),MATCH($EN$3,'Summary sales'!$A$7:$CB$7,0))</f>
        <v>7254.5</v>
      </c>
      <c r="EP28" s="385">
        <f t="shared" si="518"/>
        <v>2254.5</v>
      </c>
      <c r="EQ28" s="543">
        <f t="shared" si="519"/>
        <v>1.4509000000000001</v>
      </c>
      <c r="ER28" s="385">
        <f>INDEX('SO Agustus 2026 Rev.3'!$B$6:$BK$52,MATCH(B28,'SO Agustus 2026 Rev.3'!$B$6:$B$52,0),MATCH($ER$3,'SO Agustus 2026 Rev.3'!$B$5:$XK$5,0))</f>
        <v>19000</v>
      </c>
      <c r="ES28" s="385">
        <f>INDEX('Summary sales'!$A$6:$CB$50,MATCH($B28,'Summary sales'!$A$6:$A$50,0),MATCH($ER$3,'Summary sales'!$A$7:$CB$7,0))</f>
        <v>15860.390000000596</v>
      </c>
      <c r="ET28" s="385">
        <f t="shared" si="520"/>
        <v>-3139.609999999404</v>
      </c>
      <c r="EU28" s="543">
        <f t="shared" si="521"/>
        <v>0.83475736842108406</v>
      </c>
      <c r="EV28" s="385">
        <f>INDEX('SO Agustus 2026 Rev.3'!$B$6:$BK$52,MATCH(B28,'SO Agustus 2026 Rev.3'!$B$6:$B$52,0),MATCH($EV$3,'SO Agustus 2026 Rev.3'!$B$5:$XK$5,0))</f>
        <v>4000</v>
      </c>
      <c r="EW28" s="385">
        <f>INDEX('Summary sales'!$A$6:$CB$50,MATCH(B28,'Summary sales'!$A$6:$A$50,0),MATCH($EV$3,'Summary sales'!$A$7:$CB$7,0))</f>
        <v>2580.6699999999255</v>
      </c>
      <c r="EX28" s="385">
        <f t="shared" si="522"/>
        <v>-1419.3300000000745</v>
      </c>
      <c r="EY28" s="543">
        <f t="shared" si="523"/>
        <v>0.64516749999998135</v>
      </c>
      <c r="EZ28" s="385">
        <f>INDEX('SO Agustus 2026 Rev.3'!$B$6:$BK$52,MATCH(B28,'SO Agustus 2026 Rev.3'!$B$6:$B$52,0),MATCH($EZ$3,'SO Agustus 2026 Rev.3'!$B$5:$XK$5,0))</f>
        <v>3500</v>
      </c>
      <c r="FA28" s="385">
        <f>INDEX('Summary sales'!$A$6:$CB$50,MATCH(B28,'Summary sales'!$A$6:$A$50,0),MATCH($EZ$3,'Summary sales'!$A$7:$CB$7,0))</f>
        <v>3655.5</v>
      </c>
      <c r="FB28" s="385">
        <f t="shared" si="524"/>
        <v>155.5</v>
      </c>
      <c r="FC28" s="543">
        <f t="shared" si="525"/>
        <v>1.0444285714285715</v>
      </c>
      <c r="FD28" s="385">
        <f>INDEX('SO Agustus 2026 Rev.3'!$B$6:$BK$52,MATCH(B28,'SO Agustus 2026 Rev.3'!$B$6:$B$52,0),MATCH($FD$3,'SO Agustus 2026 Rev.3'!$B$5:$XK$5,0))</f>
        <v>500</v>
      </c>
      <c r="FE28" s="385">
        <f>INDEX('Summary sales'!$A$6:$CB$50,MATCH(B28,'Summary sales'!$A$6:$A$50,0),MATCH($FD$3,'Summary sales'!$A$7:$CB$7,0))</f>
        <v>145.80000000000001</v>
      </c>
      <c r="FF28" s="385">
        <f t="shared" si="526"/>
        <v>-354.2</v>
      </c>
      <c r="FG28" s="543">
        <f t="shared" si="527"/>
        <v>0.29160000000000003</v>
      </c>
      <c r="FH28" s="385">
        <f>INDEX('SO Agustus 2026 Rev.3'!$B$6:$BK$52,MATCH(B28,'SO Agustus 2026 Rev.3'!$B$6:$B$52,0),MATCH($FH$3,'SO Agustus 2026 Rev.3'!$B$5:$XK$5,0))</f>
        <v>0</v>
      </c>
      <c r="FI28" s="385">
        <f>INDEX('Summary sales'!$A$6:$CB$50,MATCH(B28,'Summary sales'!$A$6:$A$50,0),MATCH($FH$3,'Summary sales'!$A$7:$CB$7,0))</f>
        <v>0</v>
      </c>
      <c r="FJ28" s="385">
        <f t="shared" si="528"/>
        <v>0</v>
      </c>
      <c r="FK28" s="543" t="e">
        <f t="shared" si="529"/>
        <v>#DIV/0!</v>
      </c>
      <c r="FL28" s="385">
        <f>INDEX('SO Agustus 2026 Rev.3'!$B$6:$BK$52,MATCH(B28,'SO Agustus 2026 Rev.3'!$B$6:$B$52,0),MATCH($FL$3,'SO Agustus 2026 Rev.3'!$B$5:$XK$5,0))</f>
        <v>700</v>
      </c>
      <c r="FM28" s="385">
        <f>INDEX('Summary sales'!$A$6:$CB$50,MATCH(B28,'Summary sales'!$A$6:$A$50,0),MATCH($FL$3,'Summary sales'!$A$7:$CB$7,0))</f>
        <v>723.4900000001071</v>
      </c>
      <c r="FN28" s="385">
        <f t="shared" si="530"/>
        <v>23.490000000107102</v>
      </c>
      <c r="FO28" s="543">
        <f t="shared" si="531"/>
        <v>1.0335571428572958</v>
      </c>
      <c r="FP28" s="385">
        <f>INDEX('SO Agustus 2026 Rev.3'!$B$6:$BK$52,MATCH(B28,'SO Agustus 2026 Rev.3'!$B$6:$B$52,0),MATCH($FP$3,'SO Agustus 2026 Rev.3'!$B$5:$XK$5,0))</f>
        <v>6500</v>
      </c>
      <c r="FQ28" s="385">
        <f>INDEX('Summary sales'!$A$6:$CB$50,MATCH(B28,'Summary sales'!$A$6:$A$50,0),MATCH($FP$3,'Summary sales'!$A$7:$CB$7,0))</f>
        <v>6414.359999999986</v>
      </c>
      <c r="FR28" s="385">
        <f t="shared" si="532"/>
        <v>-85.64000000001397</v>
      </c>
      <c r="FS28" s="543">
        <f t="shared" si="533"/>
        <v>0.98682461538461319</v>
      </c>
      <c r="FT28" s="385">
        <f>INDEX('SO Agustus 2026 Rev.3'!$B$6:$BK$52,MATCH(B28,'SO Agustus 2026 Rev.3'!$B$6:$B$52,0),MATCH($FT$3,'SO Agustus 2026 Rev.3'!$B$5:$XK$5,0))</f>
        <v>3500</v>
      </c>
      <c r="FU28" s="385">
        <f>INDEX('Summary sales'!$A$6:$CB$50,MATCH(B28,'Summary sales'!$A$6:$A$50,0),MATCH($FT$3,'Summary sales'!$A$7:$CB$7,0))</f>
        <v>4030.839999999851</v>
      </c>
      <c r="FV28" s="385">
        <f t="shared" si="534"/>
        <v>530.83999999985099</v>
      </c>
      <c r="FW28" s="543">
        <f t="shared" si="535"/>
        <v>1.1516685714285289</v>
      </c>
      <c r="FX28" s="385">
        <f>INDEX('SO Agustus 2026 Rev.3'!$B$6:$BK$52,MATCH(B28,'SO Agustus 2026 Rev.3'!$B$6:$B$52,0),MATCH($FX$3,'SO Agustus 2026 Rev.3'!$B$5:$XK$5,0))</f>
        <v>2000</v>
      </c>
      <c r="FY28" s="385">
        <f>INDEX('Summary sales'!$A$6:$CB$50,MATCH(B28,'Summary sales'!$A$6:$A$50,0),MATCH($FX$3,'Summary sales'!$A$7:$CB$7,0))</f>
        <v>5077.6000000000931</v>
      </c>
      <c r="FZ28" s="385">
        <f t="shared" si="536"/>
        <v>3077.6000000000931</v>
      </c>
      <c r="GA28" s="543">
        <f t="shared" si="537"/>
        <v>2.5388000000000464</v>
      </c>
      <c r="GB28" s="385">
        <f>INDEX('SO Agustus 2026 Rev.3'!$B$6:$BK$52,MATCH(B28,'SO Agustus 2026 Rev.3'!$B$6:$B$52,0),MATCH($GB$3,'SO Agustus 2026 Rev.3'!$B$5:$XK$5,0))</f>
        <v>369.61070967741654</v>
      </c>
      <c r="GC28" s="385">
        <f>INDEX('Summary sales'!$A$6:$CB$50,MATCH(B28,'Summary sales'!$A$6:$A$50,0),MATCH($GB$3,'Summary sales'!$A$7:$CB$7,0))</f>
        <v>0</v>
      </c>
      <c r="GD28" s="385">
        <f t="shared" si="538"/>
        <v>-369.61070967741654</v>
      </c>
      <c r="GE28" s="543">
        <f t="shared" si="539"/>
        <v>0</v>
      </c>
      <c r="GF28" s="385">
        <f>INDEX('SO Agustus 2026 Rev.3'!$B$6:$BK$52,MATCH(B28,'SO Agustus 2026 Rev.3'!$B$6:$B$52,0),MATCH($GF$3,'SO Agustus 2026 Rev.3'!$B$5:$XK$5,0))</f>
        <v>13500</v>
      </c>
      <c r="GG28" s="385">
        <f>INDEX('Summary sales'!$A$6:$CB$50,MATCH(B28,'Summary sales'!$A$6:$A$50,0),MATCH($GF$3,'Summary sales'!$A$7:$CB$7,0))</f>
        <v>7844.7090000000007</v>
      </c>
      <c r="GH28" s="385">
        <f t="shared" si="540"/>
        <v>-5655.2909999999993</v>
      </c>
      <c r="GI28" s="543">
        <f t="shared" si="541"/>
        <v>0.58108955555555564</v>
      </c>
      <c r="GJ28" s="385">
        <f>INDEX('SO Agustus 2026 Rev.3'!$B$6:$BK$52,MATCH(B28,'SO Agustus 2026 Rev.3'!$B$6:$B$52,0),MATCH($GJ$3,'SO Agustus 2026 Rev.3'!$B$5:$XK$5,0))</f>
        <v>1121.900322580635</v>
      </c>
      <c r="GK28" s="385">
        <f>INDEX('Summary sales'!$A$6:$CB$50,MATCH($B28,'Summary sales'!$A$6:$A$50,0),MATCH($GJ$3,'Summary sales'!$A$7:$CB$7,0))</f>
        <v>512.14999999990687</v>
      </c>
      <c r="GL28" s="385">
        <f t="shared" si="542"/>
        <v>-609.75032258072815</v>
      </c>
      <c r="GM28" s="543">
        <f t="shared" si="543"/>
        <v>0.45650223080588942</v>
      </c>
      <c r="GN28" s="385">
        <f>INDEX('SO Agustus 2026 Rev.3'!$B$6:$BK$52,MATCH(B28,'SO Agustus 2026 Rev.3'!$B$6:$B$52,0),MATCH($GN$3,'SO Agustus 2026 Rev.3'!$B$5:$XK$5,0))</f>
        <v>2499.7025806451697</v>
      </c>
      <c r="GO28" s="385">
        <f>INDEX('Summary sales'!$A$6:$CB$50,MATCH(B28,'Summary sales'!$A$6:$A$50,0),MATCH($GN$3,'Summary sales'!$A$7:$CB$7,0))</f>
        <v>2628.3699999999953</v>
      </c>
      <c r="GP28" s="385">
        <f t="shared" si="544"/>
        <v>128.6674193548256</v>
      </c>
      <c r="GQ28" s="543">
        <f t="shared" si="545"/>
        <v>1.0514730913793819</v>
      </c>
      <c r="GR28" s="385">
        <f>INDEX('SO Agustus 2026 Rev.3'!$B$6:$BK$52,MATCH(B28,'SO Agustus 2026 Rev.3'!$B$6:$B$52,0),MATCH($GR$3,'SO Agustus 2026 Rev.3'!$B$5:$XK$5,0))</f>
        <v>3587.0967741935483</v>
      </c>
      <c r="GS28" s="385">
        <f>INDEX('Summary sales'!$A$6:$CB$50,MATCH(B28,'Summary sales'!$A$6:$A$50,0),MATCH($GR$3,'Summary sales'!$A$7:$CB$7,0))</f>
        <v>2963.6299999999901</v>
      </c>
      <c r="GT28" s="385">
        <f t="shared" si="546"/>
        <v>-623.46677419355819</v>
      </c>
      <c r="GU28" s="543">
        <f t="shared" si="547"/>
        <v>0.82619181654675988</v>
      </c>
      <c r="GV28" s="385">
        <f>INDEX('SO Agustus 2026 Rev.3'!$B$6:$BK$52,MATCH(B28,'SO Agustus 2026 Rev.3'!$B$6:$B$52,0),MATCH($GV$3,'SO Agustus 2026 Rev.3'!$B$5:$XK$5,0))</f>
        <v>2499.7025806451697</v>
      </c>
      <c r="GW28" s="385">
        <f>INDEX('Summary sales'!$A$6:$CB$50,MATCH(B28,'Summary sales'!$A$6:$A$50,0),MATCH($GV$3,'Summary sales'!$A$7:$CB$7,0))</f>
        <v>1770.3100000000559</v>
      </c>
      <c r="GX28" s="385">
        <f t="shared" si="548"/>
        <v>-729.39258064511387</v>
      </c>
      <c r="GY28" s="543">
        <f t="shared" si="549"/>
        <v>0.70820825393681086</v>
      </c>
      <c r="GZ28" s="385">
        <f>INDEX('SO Agustus 2026 Rev.3'!$B$6:$BK$52,MATCH(B28,'SO Agustus 2026 Rev.3'!$B$6:$B$52,0),MATCH($GZ$3,'SO Agustus 2026 Rev.3'!$B$5:$XK$5,0))</f>
        <v>0</v>
      </c>
      <c r="HA28" s="385">
        <f>INDEX('Summary sales'!$A$6:$CB$50,MATCH(B28,'Summary sales'!$A$6:$A$50,0),MATCH($GZ$3,'Summary sales'!$A$7:$CB$7,0))</f>
        <v>0</v>
      </c>
      <c r="HB28" s="385">
        <f t="shared" si="550"/>
        <v>0</v>
      </c>
      <c r="HC28" s="543" t="e">
        <f t="shared" si="551"/>
        <v>#DIV/0!</v>
      </c>
    </row>
    <row r="29" spans="1:211" s="404" customFormat="1" ht="15" customHeight="1">
      <c r="A29" s="845"/>
      <c r="B29" s="466">
        <f t="shared" si="552"/>
        <v>46253</v>
      </c>
      <c r="C29" s="466" t="str">
        <f t="shared" si="553"/>
        <v>Rab</v>
      </c>
      <c r="D29" s="385">
        <f t="shared" si="446"/>
        <v>187194.13329032253</v>
      </c>
      <c r="E29" s="385">
        <f t="shared" ca="1" si="447"/>
        <v>160114.14799999719</v>
      </c>
      <c r="F29" s="385">
        <f t="shared" ca="1" si="448"/>
        <v>-27079.985290325334</v>
      </c>
      <c r="G29" s="543">
        <f t="shared" ca="1" si="449"/>
        <v>0.85533742530100276</v>
      </c>
      <c r="H29" s="385">
        <f>INDEX('SO Agustus 2026 Rev.3'!$B$6:$BK$52,MATCH(B29,'SO Agustus 2026 Rev.3'!$B$6:$B$52,0),MATCH($H$3,'SO Agustus 2026 Rev.3'!$B$5:$XK$5,0))</f>
        <v>1199.5729032258068</v>
      </c>
      <c r="I29" s="385">
        <f>INDEX('Summary sales'!$A$6:$CB$50,MATCH($B29,'Summary sales'!$A$6:$A$50,0),MATCH($H$3,'Summary sales'!$A$7:$CB$7,0))</f>
        <v>311.53000000002794</v>
      </c>
      <c r="J29" s="385">
        <f t="shared" si="450"/>
        <v>-888.0429032257789</v>
      </c>
      <c r="K29" s="543">
        <f t="shared" si="451"/>
        <v>0.2597007644656556</v>
      </c>
      <c r="L29" s="385">
        <f>INDEX('SO Agustus 2026 Rev.3'!$B$6:$BK$52,MATCH(B29,'SO Agustus 2026 Rev.3'!$B$6:$B$52,0),MATCH($L$3,'SO Agustus 2026 Rev.3'!$B$5:$XK$5,0))</f>
        <v>1300</v>
      </c>
      <c r="M29" s="385">
        <f>INDEX('Summary sales'!$A$6:$CB$50,MATCH($B29,'Summary sales'!$A$6:$A$50,0),MATCH($L$3,'Summary sales'!$A$7:$CB$7,0))</f>
        <v>1641.910000000149</v>
      </c>
      <c r="N29" s="385">
        <f t="shared" si="452"/>
        <v>341.91000000014901</v>
      </c>
      <c r="O29" s="543">
        <f t="shared" si="453"/>
        <v>1.2630076923078069</v>
      </c>
      <c r="P29" s="385">
        <f>INDEX('SO Agustus 2026 Rev.3'!$B$6:$BK$52,MATCH(B29,'SO Agustus 2026 Rev.3'!$B$6:$B$52,0),MATCH($P$3,'SO Agustus 2026 Rev.3'!$B$5:$XK$5,0))</f>
        <v>1200</v>
      </c>
      <c r="Q29" s="385">
        <f>INDEX('Summary sales'!$A$6:$CB$50,MATCH($B29,'Summary sales'!$A$6:$A$50,0),MATCH($P$3,'Summary sales'!$A$7:$CB$7,0))</f>
        <v>1101.2000000001863</v>
      </c>
      <c r="R29" s="385">
        <f t="shared" si="454"/>
        <v>-98.799999999813735</v>
      </c>
      <c r="S29" s="543">
        <f t="shared" si="455"/>
        <v>0.91766666666682184</v>
      </c>
      <c r="T29" s="385">
        <f>INDEX('SO Agustus 2026 Rev.3'!$B$6:$BK$52,MATCH(B29,'SO Agustus 2026 Rev.3'!$B$6:$B$52,0),MATCH($T$3,'SO Agustus 2026 Rev.3'!$B$5:$XK$5,0))</f>
        <v>3300</v>
      </c>
      <c r="U29" s="385">
        <f>INDEX('Summary sales'!$A$6:$CB$50,MATCH($B29,'Summary sales'!$A$6:$A$50,0),MATCH($T$3,'Summary sales'!$A$7:$CB$7,0))</f>
        <v>3272.2999999998137</v>
      </c>
      <c r="V29" s="385">
        <f t="shared" si="456"/>
        <v>-27.700000000186265</v>
      </c>
      <c r="W29" s="543">
        <f t="shared" si="457"/>
        <v>0.9916060606060042</v>
      </c>
      <c r="X29" s="385">
        <f>INDEX('SO Agustus 2026 Rev.3'!$B$6:$BK$52,MATCH(B29,'SO Agustus 2026 Rev.3'!$B$6:$B$52,0),MATCH($X$3,'SO Agustus 2026 Rev.3'!$B$5:$XK$5,0))</f>
        <v>800</v>
      </c>
      <c r="Y29" s="385">
        <f>INDEX('Summary sales'!$A$6:$CB$50,MATCH($B29,'Summary sales'!$A$6:$A$50,0),MATCH($X$3,'Summary sales'!$A$7:$CB$7,0))</f>
        <v>835.44999999995343</v>
      </c>
      <c r="Z29" s="385">
        <f t="shared" si="458"/>
        <v>35.449999999953434</v>
      </c>
      <c r="AA29" s="543">
        <f t="shared" si="459"/>
        <v>1.0443124999999418</v>
      </c>
      <c r="AB29" s="385">
        <f>INDEX('SO Agustus 2026 Rev.3'!$B$6:$BK$52,MATCH(B29,'SO Agustus 2026 Rev.3'!$B$6:$B$52,0),MATCH($AB$3,'SO Agustus 2026 Rev.3'!$B$5:$XK$5,0))</f>
        <v>150</v>
      </c>
      <c r="AC29" s="385">
        <f>INDEX('Summary sales'!$A$6:$CB$50,MATCH($B29,'Summary sales'!$A$6:$A$50,0),MATCH($AB$3,'Summary sales'!$A$7:$CB$7,0))</f>
        <v>13.439999999973224</v>
      </c>
      <c r="AD29" s="385">
        <f t="shared" si="460"/>
        <v>-136.56000000002678</v>
      </c>
      <c r="AE29" s="543">
        <f t="shared" si="461"/>
        <v>8.9599999999821503E-2</v>
      </c>
      <c r="AF29" s="385">
        <f>INDEX('SO Agustus 2026 Rev.3'!$B$6:$BK$52,MATCH(B29,'SO Agustus 2026 Rev.3'!$B$6:$B$52,0),MATCH($AF$3,'SO Agustus 2026 Rev.3'!$B$5:$XK$5,0))</f>
        <v>603.76322580644887</v>
      </c>
      <c r="AG29" s="385">
        <f>INDEX('Summary sales'!$A$6:$CB$50,MATCH($B29,'Summary sales'!$A$6:$A$50,0),MATCH($AF$3,'Summary sales'!$A$7:$CB$7,0))</f>
        <v>932.56000000005588</v>
      </c>
      <c r="AH29" s="385">
        <f t="shared" si="462"/>
        <v>328.79677419360701</v>
      </c>
      <c r="AI29" s="543">
        <f t="shared" si="463"/>
        <v>1.5445790007406164</v>
      </c>
      <c r="AJ29" s="385">
        <f>INDEX('SO Agustus 2026 Rev.3'!$B$6:$BK$52,MATCH(B29,'SO Agustus 2026 Rev.3'!$B$6:$B$52,0),MATCH($AJ$3,'SO Agustus 2026 Rev.3'!$B$5:$XK$5,0))</f>
        <v>673.27548387096704</v>
      </c>
      <c r="AK29" s="385">
        <f>INDEX('Summary sales'!$A$6:$CB$50,MATCH($B29,'Summary sales'!$A$6:$A$50,0),MATCH($AJ$3,'Summary sales'!$A$7:$CB$7,0))</f>
        <v>757.16999999992549</v>
      </c>
      <c r="AL29" s="385">
        <f t="shared" si="464"/>
        <v>83.894516128958458</v>
      </c>
      <c r="AM29" s="543">
        <f t="shared" si="465"/>
        <v>1.1246065216077834</v>
      </c>
      <c r="AN29" s="385">
        <f>INDEX('SO Agustus 2026 Rev.3'!$B$6:$BK$52,MATCH(B29,'SO Agustus 2026 Rev.3'!$B$6:$B$52,0),MATCH($AN$3,'SO Agustus 2026 Rev.3'!$B$5:$XK$5,0))</f>
        <v>5500</v>
      </c>
      <c r="AO29" s="385">
        <f>INDEX('Summary sales'!$A$6:$CB$50,MATCH($B29,'Summary sales'!$A$6:$A$50,0),MATCH($AN$3,'Summary sales'!$A$7:$CB$7,0))</f>
        <v>5171.519999999553</v>
      </c>
      <c r="AP29" s="385">
        <f t="shared" si="466"/>
        <v>-328.48000000044703</v>
      </c>
      <c r="AQ29" s="543">
        <f t="shared" si="467"/>
        <v>0.94027636363628231</v>
      </c>
      <c r="AR29" s="385">
        <f>INDEX('SO Agustus 2026 Rev.3'!$B$6:$BK$52,MATCH(B29,'SO Agustus 2026 Rev.3'!$B$6:$B$52,0),MATCH($AR$3,'SO Agustus 2026 Rev.3'!$B$5:$XK$5,0))</f>
        <v>5000</v>
      </c>
      <c r="AS29" s="385">
        <f ca="1">INDEX('Summary sales'!$A$6:$CB$50,MATCH($B29,'Summary sales'!$A$6:$A$50,0),MATCH($AR$3,'Summary sales'!$A$7:$CB$7,0))</f>
        <v>4860.9500000001863</v>
      </c>
      <c r="AT29" s="385">
        <f t="shared" ca="1" si="468"/>
        <v>-139.04999999981374</v>
      </c>
      <c r="AU29" s="543">
        <f t="shared" ca="1" si="469"/>
        <v>0.9721900000000373</v>
      </c>
      <c r="AV29" s="385">
        <f>INDEX('SO Agustus 2026 Rev.3'!$B$6:$BK$52,MATCH(B29,'SO Agustus 2026 Rev.3'!$B$6:$B$52,0),MATCH($AV$3,'SO Agustus 2026 Rev.3'!$B$5:$XK$5,0))</f>
        <v>2500</v>
      </c>
      <c r="AW29" s="385">
        <f>INDEX('Summary sales'!$A$6:$CB$50,MATCH($B29,'Summary sales'!$A$6:$A$50,0),MATCH($AV$3,'Summary sales'!$A$7:$CB$7,0))</f>
        <v>2308.7199999999721</v>
      </c>
      <c r="AX29" s="385">
        <f t="shared" si="470"/>
        <v>-191.28000000002794</v>
      </c>
      <c r="AY29" s="543">
        <f t="shared" si="471"/>
        <v>0.92348799999998887</v>
      </c>
      <c r="AZ29" s="385">
        <f>INDEX('SO Agustus 2026 Rev.3'!$B$6:$BK$52,MATCH(B29,'SO Agustus 2026 Rev.3'!$B$6:$B$52,0),MATCH($AZ$3,'SO Agustus 2026 Rev.3'!$B$5:$XK$5,0))</f>
        <v>500</v>
      </c>
      <c r="BA29" s="385">
        <f>INDEX('Summary sales'!$A$6:$CB$50,MATCH($B29,'Summary sales'!$A$6:$A$50,0),MATCH($AZ$3,'Summary sales'!$A$7:$CB$7,0))</f>
        <v>1291.7400000000052</v>
      </c>
      <c r="BB29" s="385">
        <f t="shared" si="472"/>
        <v>791.74000000000524</v>
      </c>
      <c r="BC29" s="543">
        <f t="shared" si="473"/>
        <v>2.5834800000000104</v>
      </c>
      <c r="BD29" s="385">
        <f>INDEX('SO Agustus 2026 Rev.3'!$B$6:$BK$52,MATCH(B29,'SO Agustus 2026 Rev.3'!$B$6:$B$52,0),MATCH($BD$3,'SO Agustus 2026 Rev.3'!$B$5:$XK$5,0))</f>
        <v>10300</v>
      </c>
      <c r="BE29" s="385">
        <f>INDEX('Summary sales'!$A$6:$CB$50,MATCH($B29,'Summary sales'!$A$6:$A$50,0),MATCH($BD$3,'Summary sales'!$A$7:$CB$7,0))</f>
        <v>4686.8999999999069</v>
      </c>
      <c r="BF29" s="385">
        <f t="shared" si="474"/>
        <v>-5613.1000000000931</v>
      </c>
      <c r="BG29" s="543">
        <f t="shared" si="475"/>
        <v>0.45503883495144726</v>
      </c>
      <c r="BH29" s="385">
        <f>INDEX('SO Agustus 2026 Rev.3'!$B$6:$BK$52,MATCH(B29,'SO Agustus 2026 Rev.3'!$B$6:$B$52,0),MATCH($BH$3,'SO Agustus 2026 Rev.3'!$B$5:$XK$5,0))</f>
        <v>9000.0570967741915</v>
      </c>
      <c r="BI29" s="385">
        <f>INDEX('Summary sales'!$A$6:$CB$50,MATCH($B29,'Summary sales'!$A$6:$A$50,0),MATCH($BH$3,'Summary sales'!$A$7:$CB$7,0))</f>
        <v>11050.770000000019</v>
      </c>
      <c r="BJ29" s="385">
        <f t="shared" si="476"/>
        <v>2050.7129032258272</v>
      </c>
      <c r="BK29" s="543">
        <f t="shared" si="477"/>
        <v>1.2278555437121443</v>
      </c>
      <c r="BL29" s="385">
        <f>INDEX('SO Agustus 2026 Rev.3'!$B$6:$BK$52,MATCH(B29,'SO Agustus 2026 Rev.3'!$B$6:$B$52,0),MATCH($BL$3,'SO Agustus 2026 Rev.3'!$B$5:$XK$5,0))</f>
        <v>1000</v>
      </c>
      <c r="BM29" s="385">
        <f>INDEX('Summary sales'!$A$6:$CB$50,MATCH($B29,'Summary sales'!$A$6:$A$50,0),MATCH($BL$3,'Summary sales'!$A$7:$CB$7,0))</f>
        <v>998.94500000006519</v>
      </c>
      <c r="BN29" s="385">
        <f t="shared" si="478"/>
        <v>-1.0549999999348074</v>
      </c>
      <c r="BO29" s="543">
        <f t="shared" si="479"/>
        <v>0.99894500000006514</v>
      </c>
      <c r="BP29" s="385">
        <f>INDEX('SO Agustus 2026 Rev.3'!$B$6:$BK$52,MATCH(B29,'SO Agustus 2026 Rev.3'!$B$6:$B$52,0),MATCH($BP$3,'SO Agustus 2026 Rev.3'!$B$5:$XK$5,0))</f>
        <v>5500</v>
      </c>
      <c r="BQ29" s="385">
        <f ca="1">INDEX('Summary sales'!$A$6:$CB$50,MATCH($B29,'Summary sales'!$A$6:$A$50,0),MATCH($BP$3,'Summary sales'!$A$7:$CB$7,0))</f>
        <v>5412.16</v>
      </c>
      <c r="BR29" s="385">
        <f t="shared" ca="1" si="480"/>
        <v>-87.840000000000146</v>
      </c>
      <c r="BS29" s="543">
        <f t="shared" ca="1" si="481"/>
        <v>0.98402909090909085</v>
      </c>
      <c r="BT29" s="385">
        <f>INDEX('SO Agustus 2026 Rev.3'!$B$6:$BK$52,MATCH(B29,'SO Agustus 2026 Rev.3'!$B$6:$B$52,0),MATCH($BT$3,'SO Agustus 2026 Rev.3'!$B$5:$XK$5,0))</f>
        <v>1000</v>
      </c>
      <c r="BU29" s="385">
        <f>INDEX('Summary sales'!$A$6:$CB$50,MATCH($B29,'Summary sales'!$A$6:$A$50,0),MATCH($BT$3,'Summary sales'!$A$7:$CB$7,0))</f>
        <v>0</v>
      </c>
      <c r="BV29" s="385">
        <f t="shared" si="482"/>
        <v>-1000</v>
      </c>
      <c r="BW29" s="543">
        <f t="shared" si="483"/>
        <v>0</v>
      </c>
      <c r="BX29" s="385">
        <f>INDEX('SO Agustus 2026 Rev.3'!$B$6:$BK$52,MATCH(B29,'SO Agustus 2026 Rev.3'!$B$6:$B$52,0),MATCH($BX$3,'SO Agustus 2026 Rev.3'!$B$5:$XK$5,0))</f>
        <v>89.451612903225808</v>
      </c>
      <c r="BY29" s="385">
        <f>INDEX('Summary sales'!$A$6:$CB$50,MATCH($B29,'Summary sales'!$A$6:$A$50,0),MATCH($BX$3,'Summary sales'!$A$7:$CB$7,0))</f>
        <v>71.385999999998603</v>
      </c>
      <c r="BZ29" s="385">
        <f t="shared" si="484"/>
        <v>-18.065612903227205</v>
      </c>
      <c r="CA29" s="543">
        <f t="shared" si="485"/>
        <v>0.79804038946987255</v>
      </c>
      <c r="CB29" s="385">
        <f>INDEX('SO Agustus 2026 Rev.3'!$B$6:$BK$52,MATCH(B29,'SO Agustus 2026 Rev.3'!$B$6:$B$52,0),MATCH($CB$3,'SO Agustus 2026 Rev.3'!$B$5:$XK$5,0))</f>
        <v>3500</v>
      </c>
      <c r="CC29" s="385">
        <f>INDEX('Summary sales'!$A$6:$CB$50,MATCH($B29,'Summary sales'!$A$6:$A$50,0),MATCH($CB$3,'Summary sales'!$A$7:$CB$7,0))</f>
        <v>4142.8000000002794</v>
      </c>
      <c r="CD29" s="385">
        <f t="shared" si="486"/>
        <v>642.8000000002794</v>
      </c>
      <c r="CE29" s="543">
        <f t="shared" si="487"/>
        <v>1.1836571428572227</v>
      </c>
      <c r="CF29" s="385">
        <f>INDEX('SO Agustus 2026 Rev.3'!$B$6:$BK$52,MATCH(B29,'SO Agustus 2026 Rev.3'!$B$6:$B$52,0),MATCH($CF$3,'SO Agustus 2026 Rev.3'!$B$5:$XK$5,0))</f>
        <v>1300</v>
      </c>
      <c r="CG29" s="385">
        <f>INDEX('Summary sales'!$A$6:$CB$50,MATCH($B29,'Summary sales'!$A$6:$A$50,0),MATCH($CF$3,'Summary sales'!$A$7:$CB$7,0))</f>
        <v>966.56999999994878</v>
      </c>
      <c r="CH29" s="385">
        <f t="shared" si="488"/>
        <v>-333.43000000005122</v>
      </c>
      <c r="CI29" s="543">
        <f t="shared" si="489"/>
        <v>0.74351538461534517</v>
      </c>
      <c r="CJ29" s="385">
        <f>INDEX('SO Agustus 2026 Rev.3'!$B$6:$BK$52,MATCH(B29,'SO Agustus 2026 Rev.3'!$B$6:$B$52,0),MATCH($CJ$3,'SO Agustus 2026 Rev.3'!$B$5:$XK$5,0))</f>
        <v>3000</v>
      </c>
      <c r="CK29" s="385">
        <f>INDEX('Summary sales'!$A$6:$CB$50,MATCH($B29,'Summary sales'!$A$6:$A$50,0),MATCH($CJ$3,'Summary sales'!$A$7:$CB$7,0))</f>
        <v>4707.4000000003725</v>
      </c>
      <c r="CL29" s="385">
        <f t="shared" si="490"/>
        <v>1707.4000000003725</v>
      </c>
      <c r="CM29" s="543">
        <f t="shared" si="491"/>
        <v>1.5691333333334576</v>
      </c>
      <c r="CN29" s="385">
        <f>INDEX('SO Agustus 2026 Rev.3'!$B$6:$BK$52,MATCH(B29,'SO Agustus 2026 Rev.3'!$B$6:$B$52,0),MATCH($CN$3,'SO Agustus 2026 Rev.3'!$B$5:$XK$5,0))</f>
        <v>6500</v>
      </c>
      <c r="CO29" s="385">
        <f>INDEX('Summary sales'!$A$6:$CB$50,MATCH($B29,'Summary sales'!$A$6:$A$50,0),MATCH($CN$3,'Summary sales'!$A$7:$CB$7,0))</f>
        <v>431.81000000005588</v>
      </c>
      <c r="CP29" s="385">
        <f t="shared" si="492"/>
        <v>-6068.1899999999441</v>
      </c>
      <c r="CQ29" s="543">
        <f t="shared" si="493"/>
        <v>6.6432307692316284E-2</v>
      </c>
      <c r="CR29" s="385">
        <f>INDEX('SO Agustus 2026 Rev.3'!$B$6:$BK$52,MATCH(B29,'SO Agustus 2026 Rev.3'!$B$6:$B$52,0),MATCH($CR$3,'SO Agustus 2026 Rev.3'!$B$5:$XK$5,0))</f>
        <v>0</v>
      </c>
      <c r="CS29" s="385">
        <f>INDEX('Summary sales'!$A$6:$CB$50,MATCH($B29,'Summary sales'!$A$6:$A$50,0),MATCH($CR$3,'Summary sales'!$A$7:$CB$7,0))</f>
        <v>0</v>
      </c>
      <c r="CT29" s="385">
        <f t="shared" si="494"/>
        <v>0</v>
      </c>
      <c r="CU29" s="543" t="e">
        <f t="shared" si="495"/>
        <v>#DIV/0!</v>
      </c>
      <c r="CV29" s="385">
        <f>INDEX('SO Agustus 2026 Rev.3'!$B$6:$BK$52,MATCH(B29,'SO Agustus 2026 Rev.3'!$B$6:$B$52,0),MATCH($CV$3,'SO Agustus 2026 Rev.3'!$B$5:$XK$5,0))</f>
        <v>16000</v>
      </c>
      <c r="CW29" s="385">
        <f>INDEX('Summary sales'!$A$6:$CB$50,MATCH($B29,'Summary sales'!$A$6:$A$50,0),MATCH($CV$3,'Summary sales'!$A$7:$CB$7,0))</f>
        <v>13316.145999997854</v>
      </c>
      <c r="CX29" s="385">
        <f t="shared" si="496"/>
        <v>-2683.8540000021458</v>
      </c>
      <c r="CY29" s="543">
        <f t="shared" si="497"/>
        <v>0.83225912499986587</v>
      </c>
      <c r="CZ29" s="385">
        <f>INDEX('SO Agustus 2026 Rev.3'!$B$6:$BK$52,MATCH(B29,'SO Agustus 2026 Rev.3'!$B$6:$B$52,0),MATCH($CZ$3,'SO Agustus 2026 Rev.3'!$B$5:$XK$5,0))</f>
        <v>2000</v>
      </c>
      <c r="DA29" s="385">
        <f>INDEX('Summary sales'!$A$6:$CB$50,MATCH($B29,'Summary sales'!$A$6:$A$50,0),MATCH($CZ$3,'Summary sales'!$A$7:$CB$7,0))</f>
        <v>1734.9599999999627</v>
      </c>
      <c r="DB29" s="385">
        <f t="shared" si="498"/>
        <v>-265.04000000003725</v>
      </c>
      <c r="DC29" s="543">
        <f t="shared" si="499"/>
        <v>0.86747999999998138</v>
      </c>
      <c r="DD29" s="385">
        <f>INDEX('SO Agustus 2026 Rev.3'!$B$6:$BK$52,MATCH(B29,'SO Agustus 2026 Rev.3'!$B$6:$B$52,0),MATCH($DD$3,'SO Agustus 2026 Rev.3'!$B$5:$XK$5,0))</f>
        <v>800</v>
      </c>
      <c r="DE29" s="385">
        <f>INDEX('Summary sales'!$A$6:$CB$50,MATCH($B29,'Summary sales'!$A$6:$A$50,0),MATCH($DD$3,'Summary sales'!$A$7:$CB$7,0))</f>
        <v>1010.3400000000838</v>
      </c>
      <c r="DF29" s="385">
        <f t="shared" si="500"/>
        <v>210.34000000008382</v>
      </c>
      <c r="DG29" s="543">
        <f t="shared" si="501"/>
        <v>1.2629250000001049</v>
      </c>
      <c r="DH29" s="385">
        <f>INDEX('SO Agustus 2026 Rev.3'!$B$6:$BK$52,MATCH(B29,'SO Agustus 2026 Rev.3'!$B$6:$B$52,0),MATCH($DH$3,'SO Agustus 2026 Rev.3'!$B$5:$XK$5,0))</f>
        <v>7200</v>
      </c>
      <c r="DI29" s="385">
        <f>INDEX('Summary sales'!$A$6:$CB$50,MATCH($B29,'Summary sales'!$A$6:$A$50,0),MATCH($DH$3,'Summary sales'!$A$7:$CB$7,0))</f>
        <v>8253.4900000002235</v>
      </c>
      <c r="DJ29" s="385">
        <f t="shared" si="502"/>
        <v>1053.4900000002235</v>
      </c>
      <c r="DK29" s="543">
        <f t="shared" si="503"/>
        <v>1.1463180555555865</v>
      </c>
      <c r="DL29" s="385">
        <f>INDEX('SO Agustus 2026 Rev.3'!$B$6:$BK$52,MATCH(B29,'SO Agustus 2026 Rev.3'!$B$6:$B$52,0),MATCH($DL$3,'SO Agustus 2026 Rev.3'!$B$5:$XK$5,0))</f>
        <v>2000</v>
      </c>
      <c r="DM29" s="385">
        <f>INDEX('Summary sales'!$A$6:$CB$50,MATCH($B29,'Summary sales'!$A$6:$A$50,0),MATCH($DL$3,'Summary sales'!$A$7:$CB$7,0))</f>
        <v>1740.2000000000116</v>
      </c>
      <c r="DN29" s="385">
        <f t="shared" si="504"/>
        <v>-259.79999999998836</v>
      </c>
      <c r="DO29" s="543">
        <f t="shared" si="505"/>
        <v>0.87010000000000587</v>
      </c>
      <c r="DP29" s="385">
        <f>INDEX('SO Agustus 2026 Rev.3'!$B$6:$BK$52,MATCH(B29,'SO Agustus 2026 Rev.3'!$B$6:$B$52,0),MATCH($DP$3,'SO Agustus 2026 Rev.3'!$B$5:$XK$5,0))</f>
        <v>2000</v>
      </c>
      <c r="DQ29" s="385">
        <f>INDEX('Summary sales'!$A$6:$CB$50,MATCH($B29,'Summary sales'!$A$6:$A$50,0),MATCH($DP$3,'Summary sales'!$A$7:$CB$7,0))</f>
        <v>1984.5499999998137</v>
      </c>
      <c r="DR29" s="385">
        <f t="shared" si="506"/>
        <v>-15.450000000186265</v>
      </c>
      <c r="DS29" s="543">
        <f t="shared" si="507"/>
        <v>0.99227499999990687</v>
      </c>
      <c r="DT29" s="385">
        <f>INDEX('SO Agustus 2026 Rev.3'!$B$6:$BK$52,MATCH(B29,'SO Agustus 2026 Rev.3'!$B$6:$B$52,0),MATCH($DT$3,'SO Agustus 2026 Rev.3'!$B$5:$XK$5,0))</f>
        <v>1000</v>
      </c>
      <c r="DU29" s="385">
        <f>INDEX('Summary sales'!$A$6:$CB$50,MATCH($B29,'Summary sales'!$A$6:$A$50,0),MATCH($DT$3,'Summary sales'!$A$7:$CB$7,0))</f>
        <v>585.47999999998137</v>
      </c>
      <c r="DV29" s="385">
        <f t="shared" si="508"/>
        <v>-414.52000000001863</v>
      </c>
      <c r="DW29" s="543">
        <f t="shared" si="509"/>
        <v>0.58547999999998135</v>
      </c>
      <c r="DX29" s="385">
        <f>INDEX('SO Agustus 2026 Rev.3'!$B$6:$BK$52,MATCH(B29,'SO Agustus 2026 Rev.3'!$B$6:$B$52,0),MATCH($DX$3,'SO Agustus 2026 Rev.3'!$B$5:$XK$5,0))</f>
        <v>11000</v>
      </c>
      <c r="DY29" s="385">
        <f>INDEX('Summary sales'!$A$6:$CB$50,MATCH($B29,'Summary sales'!$A$6:$A$50,0),MATCH($DX$3,'Summary sales'!$A$7:$CB$7,0))</f>
        <v>9469.0200000004843</v>
      </c>
      <c r="DZ29" s="385">
        <f t="shared" si="510"/>
        <v>-1530.9799999995157</v>
      </c>
      <c r="EA29" s="543">
        <f t="shared" si="511"/>
        <v>0.86082000000004399</v>
      </c>
      <c r="EB29" s="385">
        <f>INDEX('SO Agustus 2026 Rev.3'!$B$6:$BK$52,MATCH(B29,'SO Agustus 2026 Rev.3'!$B$6:$B$52,0),MATCH($EB$3,'SO Agustus 2026 Rev.3'!$B$5:$XK$5,0))</f>
        <v>2000</v>
      </c>
      <c r="EC29" s="385">
        <f>INDEX('Summary sales'!$A$6:$CB$50,MATCH($B29,'Summary sales'!$A$6:$A$50,0),MATCH($EB$3,'Summary sales'!$A$7:$CB$7,0))</f>
        <v>1879.2399999999907</v>
      </c>
      <c r="ED29" s="385">
        <f t="shared" si="512"/>
        <v>-120.76000000000931</v>
      </c>
      <c r="EE29" s="543">
        <f t="shared" si="513"/>
        <v>0.93961999999999535</v>
      </c>
      <c r="EF29" s="385">
        <f>INDEX('SO Agustus 2026 Rev.3'!$B$6:$BK$52,MATCH(B29,'SO Agustus 2026 Rev.3'!$B$6:$B$52,0),MATCH($EF$3,'SO Agustus 2026 Rev.3'!$B$5:$XK$5,0))</f>
        <v>4000</v>
      </c>
      <c r="EG29" s="385">
        <f>INDEX('Summary sales'!$A$6:$CB$50,MATCH($B29,'Summary sales'!$A$6:$A$50,0),MATCH($EF$3,'Summary sales'!$A$7:$CB$7,0))</f>
        <v>7314.6699999999255</v>
      </c>
      <c r="EH29" s="385">
        <f t="shared" si="514"/>
        <v>3314.6699999999255</v>
      </c>
      <c r="EI29" s="543">
        <f t="shared" si="515"/>
        <v>1.8286674999999815</v>
      </c>
      <c r="EJ29" s="385">
        <f>INDEX('SO Agustus 2026 Rev.3'!$B$6:$BK$52,MATCH(B29,'SO Agustus 2026 Rev.3'!$B$6:$B$52,0),MATCH($EJ$3,'SO Agustus 2026 Rev.3'!$B$5:$XK$5,0))</f>
        <v>7000</v>
      </c>
      <c r="EK29" s="385">
        <f>INDEX('Summary sales'!$A$6:$CB$50,MATCH(B29,'Summary sales'!$A$6:$A$50,0),MATCH($EJ$3,'Summary sales'!$A$7:$CB$7,0))</f>
        <v>8862.0800000000745</v>
      </c>
      <c r="EL29" s="385">
        <f t="shared" si="516"/>
        <v>1862.0800000000745</v>
      </c>
      <c r="EM29" s="543">
        <f t="shared" si="517"/>
        <v>1.2660114285714392</v>
      </c>
      <c r="EN29" s="385">
        <f>INDEX('SO Agustus 2026 Rev.3'!$B$6:$BK$52,MATCH(B29,'SO Agustus 2026 Rev.3'!$B$6:$B$52,0),MATCH($EN$3,'SO Agustus 2026 Rev.3'!$B$5:$XK$5,0))</f>
        <v>5000</v>
      </c>
      <c r="EO29" s="385">
        <f>INDEX('Summary sales'!$A$6:$CB$50,MATCH($B29,'Summary sales'!$A$6:$A$50,0),MATCH($EN$3,'Summary sales'!$A$7:$CB$7,0))</f>
        <v>3785.8899999996647</v>
      </c>
      <c r="EP29" s="385">
        <f t="shared" si="518"/>
        <v>-1214.1100000003353</v>
      </c>
      <c r="EQ29" s="543">
        <f t="shared" si="519"/>
        <v>0.75717799999993296</v>
      </c>
      <c r="ER29" s="385">
        <f>INDEX('SO Agustus 2026 Rev.3'!$B$6:$BK$52,MATCH(B29,'SO Agustus 2026 Rev.3'!$B$6:$B$52,0),MATCH($ER$3,'SO Agustus 2026 Rev.3'!$B$5:$XK$5,0))</f>
        <v>19000</v>
      </c>
      <c r="ES29" s="385">
        <f>INDEX('Summary sales'!$A$6:$CB$50,MATCH($B29,'Summary sales'!$A$6:$A$50,0),MATCH($ER$3,'Summary sales'!$A$7:$CB$7,0))</f>
        <v>3746.5799999982119</v>
      </c>
      <c r="ET29" s="385">
        <f t="shared" si="520"/>
        <v>-15253.420000001788</v>
      </c>
      <c r="EU29" s="543">
        <f t="shared" si="521"/>
        <v>0.19718842105253748</v>
      </c>
      <c r="EV29" s="385">
        <f>INDEX('SO Agustus 2026 Rev.3'!$B$6:$BK$52,MATCH(B29,'SO Agustus 2026 Rev.3'!$B$6:$B$52,0),MATCH($EV$3,'SO Agustus 2026 Rev.3'!$B$5:$XK$5,0))</f>
        <v>4000</v>
      </c>
      <c r="EW29" s="385">
        <f>INDEX('Summary sales'!$A$6:$CB$50,MATCH(B29,'Summary sales'!$A$6:$A$50,0),MATCH($EV$3,'Summary sales'!$A$7:$CB$7,0))</f>
        <v>3569.9900000002235</v>
      </c>
      <c r="EX29" s="385">
        <f t="shared" si="522"/>
        <v>-430.00999999977648</v>
      </c>
      <c r="EY29" s="543">
        <f t="shared" si="523"/>
        <v>0.8924975000000559</v>
      </c>
      <c r="EZ29" s="385">
        <f>INDEX('SO Agustus 2026 Rev.3'!$B$6:$BK$52,MATCH(B29,'SO Agustus 2026 Rev.3'!$B$6:$B$52,0),MATCH($EZ$3,'SO Agustus 2026 Rev.3'!$B$5:$XK$5,0))</f>
        <v>3500</v>
      </c>
      <c r="FA29" s="385">
        <f>INDEX('Summary sales'!$A$6:$CB$50,MATCH(B29,'Summary sales'!$A$6:$A$50,0),MATCH($EZ$3,'Summary sales'!$A$7:$CB$7,0))</f>
        <v>3947.7000000001863</v>
      </c>
      <c r="FB29" s="385">
        <f t="shared" si="524"/>
        <v>447.70000000018626</v>
      </c>
      <c r="FC29" s="543">
        <f t="shared" si="525"/>
        <v>1.1279142857143389</v>
      </c>
      <c r="FD29" s="385">
        <f>INDEX('SO Agustus 2026 Rev.3'!$B$6:$BK$52,MATCH(B29,'SO Agustus 2026 Rev.3'!$B$6:$B$52,0),MATCH($FD$3,'SO Agustus 2026 Rev.3'!$B$5:$XK$5,0))</f>
        <v>500</v>
      </c>
      <c r="FE29" s="385">
        <f>INDEX('Summary sales'!$A$6:$CB$50,MATCH(B29,'Summary sales'!$A$6:$A$50,0),MATCH($FD$3,'Summary sales'!$A$7:$CB$7,0))</f>
        <v>0</v>
      </c>
      <c r="FF29" s="385">
        <f t="shared" si="526"/>
        <v>-500</v>
      </c>
      <c r="FG29" s="543">
        <f t="shared" si="527"/>
        <v>0</v>
      </c>
      <c r="FH29" s="385">
        <f>INDEX('SO Agustus 2026 Rev.3'!$B$6:$BK$52,MATCH(B29,'SO Agustus 2026 Rev.3'!$B$6:$B$52,0),MATCH($FH$3,'SO Agustus 2026 Rev.3'!$B$5:$XK$5,0))</f>
        <v>0</v>
      </c>
      <c r="FI29" s="385">
        <f>INDEX('Summary sales'!$A$6:$CB$50,MATCH(B29,'Summary sales'!$A$6:$A$50,0),MATCH($FH$3,'Summary sales'!$A$7:$CB$7,0))</f>
        <v>0</v>
      </c>
      <c r="FJ29" s="385">
        <f t="shared" si="528"/>
        <v>0</v>
      </c>
      <c r="FK29" s="543" t="e">
        <f t="shared" si="529"/>
        <v>#DIV/0!</v>
      </c>
      <c r="FL29" s="385">
        <f>INDEX('SO Agustus 2026 Rev.3'!$B$6:$BK$52,MATCH(B29,'SO Agustus 2026 Rev.3'!$B$6:$B$52,0),MATCH($FL$3,'SO Agustus 2026 Rev.3'!$B$5:$XK$5,0))</f>
        <v>700</v>
      </c>
      <c r="FM29" s="385">
        <f>INDEX('Summary sales'!$A$6:$CB$50,MATCH(B29,'Summary sales'!$A$6:$A$50,0),MATCH($FL$3,'Summary sales'!$A$7:$CB$7,0))</f>
        <v>736.43999999994412</v>
      </c>
      <c r="FN29" s="385">
        <f t="shared" si="530"/>
        <v>36.439999999944121</v>
      </c>
      <c r="FO29" s="543">
        <f t="shared" si="531"/>
        <v>1.0520571428570631</v>
      </c>
      <c r="FP29" s="385">
        <f>INDEX('SO Agustus 2026 Rev.3'!$B$6:$BK$52,MATCH(B29,'SO Agustus 2026 Rev.3'!$B$6:$B$52,0),MATCH($FP$3,'SO Agustus 2026 Rev.3'!$B$5:$XK$5,0))</f>
        <v>6500</v>
      </c>
      <c r="FQ29" s="385">
        <f>INDEX('Summary sales'!$A$6:$CB$50,MATCH(B29,'Summary sales'!$A$6:$A$50,0),MATCH($FP$3,'Summary sales'!$A$7:$CB$7,0))</f>
        <v>5373.1300000000047</v>
      </c>
      <c r="FR29" s="385">
        <f t="shared" si="532"/>
        <v>-1126.8699999999953</v>
      </c>
      <c r="FS29" s="543">
        <f t="shared" si="533"/>
        <v>0.82663538461538533</v>
      </c>
      <c r="FT29" s="385">
        <f>INDEX('SO Agustus 2026 Rev.3'!$B$6:$BK$52,MATCH(B29,'SO Agustus 2026 Rev.3'!$B$6:$B$52,0),MATCH($FT$3,'SO Agustus 2026 Rev.3'!$B$5:$XK$5,0))</f>
        <v>3500</v>
      </c>
      <c r="FU29" s="385">
        <f>INDEX('Summary sales'!$A$6:$CB$50,MATCH(B29,'Summary sales'!$A$6:$A$50,0),MATCH($FT$3,'Summary sales'!$A$7:$CB$7,0))</f>
        <v>2429.0300000002608</v>
      </c>
      <c r="FV29" s="385">
        <f t="shared" si="534"/>
        <v>-1070.9699999997392</v>
      </c>
      <c r="FW29" s="543">
        <f t="shared" si="535"/>
        <v>0.69400857142864592</v>
      </c>
      <c r="FX29" s="385">
        <f>INDEX('SO Agustus 2026 Rev.3'!$B$6:$BK$52,MATCH(B29,'SO Agustus 2026 Rev.3'!$B$6:$B$52,0),MATCH($FX$3,'SO Agustus 2026 Rev.3'!$B$5:$XK$5,0))</f>
        <v>2000</v>
      </c>
      <c r="FY29" s="385">
        <f>INDEX('Summary sales'!$A$6:$CB$50,MATCH(B29,'Summary sales'!$A$6:$A$50,0),MATCH($FX$3,'Summary sales'!$A$7:$CB$7,0))</f>
        <v>1211.6999999999534</v>
      </c>
      <c r="FZ29" s="385">
        <f t="shared" si="536"/>
        <v>-788.30000000004657</v>
      </c>
      <c r="GA29" s="543">
        <f t="shared" si="537"/>
        <v>0.60584999999997668</v>
      </c>
      <c r="GB29" s="385">
        <f>INDEX('SO Agustus 2026 Rev.3'!$B$6:$BK$52,MATCH(B29,'SO Agustus 2026 Rev.3'!$B$6:$B$52,0),MATCH($GB$3,'SO Agustus 2026 Rev.3'!$B$5:$XK$5,0))</f>
        <v>369.61070967741654</v>
      </c>
      <c r="GC29" s="385">
        <f>INDEX('Summary sales'!$A$6:$CB$50,MATCH(B29,'Summary sales'!$A$6:$A$50,0),MATCH($GB$3,'Summary sales'!$A$7:$CB$7,0))</f>
        <v>0</v>
      </c>
      <c r="GD29" s="385">
        <f t="shared" si="538"/>
        <v>-369.61070967741654</v>
      </c>
      <c r="GE29" s="543">
        <f t="shared" si="539"/>
        <v>0</v>
      </c>
      <c r="GF29" s="385">
        <f>INDEX('SO Agustus 2026 Rev.3'!$B$6:$BK$52,MATCH(B29,'SO Agustus 2026 Rev.3'!$B$6:$B$52,0),MATCH($GF$3,'SO Agustus 2026 Rev.3'!$B$5:$XK$5,0))</f>
        <v>13500</v>
      </c>
      <c r="GG29" s="385">
        <f>INDEX('Summary sales'!$A$6:$CB$50,MATCH(B29,'Summary sales'!$A$6:$A$50,0),MATCH($GF$3,'Summary sales'!$A$7:$CB$7,0))</f>
        <v>8053.9610000000002</v>
      </c>
      <c r="GH29" s="385">
        <f t="shared" si="540"/>
        <v>-5446.0389999999998</v>
      </c>
      <c r="GI29" s="543">
        <f t="shared" si="541"/>
        <v>0.59658970370370368</v>
      </c>
      <c r="GJ29" s="385">
        <f>INDEX('SO Agustus 2026 Rev.3'!$B$6:$BK$52,MATCH(B29,'SO Agustus 2026 Rev.3'!$B$6:$B$52,0),MATCH($GJ$3,'SO Agustus 2026 Rev.3'!$B$5:$XK$5,0))</f>
        <v>1121.900322580635</v>
      </c>
      <c r="GK29" s="385">
        <f>INDEX('Summary sales'!$A$6:$CB$50,MATCH($B29,'Summary sales'!$A$6:$A$50,0),MATCH($GJ$3,'Summary sales'!$A$7:$CB$7,0))</f>
        <v>473.04999999981374</v>
      </c>
      <c r="GL29" s="385">
        <f t="shared" si="542"/>
        <v>-648.85032258082128</v>
      </c>
      <c r="GM29" s="543">
        <f t="shared" si="543"/>
        <v>0.42165064977580835</v>
      </c>
      <c r="GN29" s="385">
        <f>INDEX('SO Agustus 2026 Rev.3'!$B$6:$BK$52,MATCH(B29,'SO Agustus 2026 Rev.3'!$B$6:$B$52,0),MATCH($GN$3,'SO Agustus 2026 Rev.3'!$B$5:$XK$5,0))</f>
        <v>2499.7025806451697</v>
      </c>
      <c r="GO29" s="385">
        <f>INDEX('Summary sales'!$A$6:$CB$50,MATCH(B29,'Summary sales'!$A$6:$A$50,0),MATCH($GN$3,'Summary sales'!$A$7:$CB$7,0))</f>
        <v>2827.140000000014</v>
      </c>
      <c r="GP29" s="385">
        <f t="shared" si="544"/>
        <v>327.43741935484422</v>
      </c>
      <c r="GQ29" s="543">
        <f t="shared" si="545"/>
        <v>1.1309905513920513</v>
      </c>
      <c r="GR29" s="385">
        <f>INDEX('SO Agustus 2026 Rev.3'!$B$6:$BK$52,MATCH(B29,'SO Agustus 2026 Rev.3'!$B$6:$B$52,0),MATCH($GR$3,'SO Agustus 2026 Rev.3'!$B$5:$XK$5,0))</f>
        <v>3587.0967741935483</v>
      </c>
      <c r="GS29" s="385">
        <f>INDEX('Summary sales'!$A$6:$CB$50,MATCH(B29,'Summary sales'!$A$6:$A$50,0),MATCH($GR$3,'Summary sales'!$A$7:$CB$7,0))</f>
        <v>7441.5500000000029</v>
      </c>
      <c r="GT29" s="385">
        <f t="shared" si="546"/>
        <v>3854.4532258064546</v>
      </c>
      <c r="GU29" s="543">
        <f t="shared" si="547"/>
        <v>2.0745328237410079</v>
      </c>
      <c r="GV29" s="385">
        <f>INDEX('SO Agustus 2026 Rev.3'!$B$6:$BK$52,MATCH(B29,'SO Agustus 2026 Rev.3'!$B$6:$B$52,0),MATCH($GV$3,'SO Agustus 2026 Rev.3'!$B$5:$XK$5,0))</f>
        <v>2499.7025806451697</v>
      </c>
      <c r="GW29" s="385">
        <f>INDEX('Summary sales'!$A$6:$CB$50,MATCH(B29,'Summary sales'!$A$6:$A$50,0),MATCH($GV$3,'Summary sales'!$A$7:$CB$7,0))</f>
        <v>5400.5800000000745</v>
      </c>
      <c r="GX29" s="385">
        <f t="shared" si="548"/>
        <v>2900.8774193549048</v>
      </c>
      <c r="GY29" s="543">
        <f t="shared" si="549"/>
        <v>2.1604890285012197</v>
      </c>
      <c r="GZ29" s="385">
        <f>INDEX('SO Agustus 2026 Rev.3'!$B$6:$BK$52,MATCH(B29,'SO Agustus 2026 Rev.3'!$B$6:$B$52,0),MATCH($GZ$3,'SO Agustus 2026 Rev.3'!$B$5:$XK$5,0))</f>
        <v>0</v>
      </c>
      <c r="HA29" s="385">
        <f>INDEX('Summary sales'!$A$6:$CB$50,MATCH(B29,'Summary sales'!$A$6:$A$50,0),MATCH($GZ$3,'Summary sales'!$A$7:$CB$7,0))</f>
        <v>0</v>
      </c>
      <c r="HB29" s="385">
        <f t="shared" si="550"/>
        <v>0</v>
      </c>
      <c r="HC29" s="543" t="e">
        <f t="shared" si="551"/>
        <v>#DIV/0!</v>
      </c>
    </row>
    <row r="30" spans="1:211" ht="15" customHeight="1">
      <c r="A30" s="845"/>
      <c r="B30" s="466">
        <f t="shared" si="552"/>
        <v>46254</v>
      </c>
      <c r="C30" s="466" t="str">
        <f t="shared" si="553"/>
        <v>Kam</v>
      </c>
      <c r="D30" s="385">
        <f t="shared" si="446"/>
        <v>187194.13329032253</v>
      </c>
      <c r="E30" s="385">
        <f t="shared" ca="1" si="447"/>
        <v>187977.84000000195</v>
      </c>
      <c r="F30" s="385">
        <f t="shared" ca="1" si="448"/>
        <v>783.70670967941987</v>
      </c>
      <c r="G30" s="543">
        <f t="shared" ca="1" si="449"/>
        <v>1.0041865986711451</v>
      </c>
      <c r="H30" s="385">
        <f>INDEX('SO Agustus 2026 Rev.3'!$B$6:$BK$52,MATCH(B30,'SO Agustus 2026 Rev.3'!$B$6:$B$52,0),MATCH($H$3,'SO Agustus 2026 Rev.3'!$B$5:$XK$5,0))</f>
        <v>1199.5729032258068</v>
      </c>
      <c r="I30" s="385">
        <f>INDEX('Summary sales'!$A$6:$CB$50,MATCH($B30,'Summary sales'!$A$6:$A$50,0),MATCH($H$3,'Summary sales'!$A$7:$CB$7,0))</f>
        <v>613.15999999991618</v>
      </c>
      <c r="J30" s="385">
        <f t="shared" si="450"/>
        <v>-586.41290322589066</v>
      </c>
      <c r="K30" s="543">
        <f t="shared" si="451"/>
        <v>0.51114859159543335</v>
      </c>
      <c r="L30" s="385">
        <f>INDEX('SO Agustus 2026 Rev.3'!$B$6:$BK$52,MATCH(B30,'SO Agustus 2026 Rev.3'!$B$6:$B$52,0),MATCH($L$3,'SO Agustus 2026 Rev.3'!$B$5:$XK$5,0))</f>
        <v>1300</v>
      </c>
      <c r="M30" s="385">
        <f>INDEX('Summary sales'!$A$6:$CB$50,MATCH($B30,'Summary sales'!$A$6:$A$50,0),MATCH($L$3,'Summary sales'!$A$7:$CB$7,0))</f>
        <v>1661.3499999996275</v>
      </c>
      <c r="N30" s="385">
        <f t="shared" si="452"/>
        <v>361.34999999962747</v>
      </c>
      <c r="O30" s="543">
        <f t="shared" si="453"/>
        <v>1.2779615384612519</v>
      </c>
      <c r="P30" s="385">
        <f>INDEX('SO Agustus 2026 Rev.3'!$B$6:$BK$52,MATCH(B30,'SO Agustus 2026 Rev.3'!$B$6:$B$52,0),MATCH($P$3,'SO Agustus 2026 Rev.3'!$B$5:$XK$5,0))</f>
        <v>1200</v>
      </c>
      <c r="Q30" s="385">
        <f>INDEX('Summary sales'!$A$6:$CB$50,MATCH($B30,'Summary sales'!$A$6:$A$50,0),MATCH($P$3,'Summary sales'!$A$7:$CB$7,0))</f>
        <v>1284.5800000000745</v>
      </c>
      <c r="R30" s="385">
        <f t="shared" si="454"/>
        <v>84.580000000074506</v>
      </c>
      <c r="S30" s="543">
        <f t="shared" si="455"/>
        <v>1.0704833333333954</v>
      </c>
      <c r="T30" s="385">
        <f>INDEX('SO Agustus 2026 Rev.3'!$B$6:$BK$52,MATCH(B30,'SO Agustus 2026 Rev.3'!$B$6:$B$52,0),MATCH($T$3,'SO Agustus 2026 Rev.3'!$B$5:$XK$5,0))</f>
        <v>3300</v>
      </c>
      <c r="U30" s="385">
        <f>INDEX('Summary sales'!$A$6:$CB$50,MATCH($B30,'Summary sales'!$A$6:$A$50,0),MATCH($T$3,'Summary sales'!$A$7:$CB$7,0))</f>
        <v>3254.5</v>
      </c>
      <c r="V30" s="385">
        <f t="shared" si="456"/>
        <v>-45.5</v>
      </c>
      <c r="W30" s="543">
        <f t="shared" si="457"/>
        <v>0.98621212121212121</v>
      </c>
      <c r="X30" s="385">
        <f>INDEX('SO Agustus 2026 Rev.3'!$B$6:$BK$52,MATCH(B30,'SO Agustus 2026 Rev.3'!$B$6:$B$52,0),MATCH($X$3,'SO Agustus 2026 Rev.3'!$B$5:$XK$5,0))</f>
        <v>800</v>
      </c>
      <c r="Y30" s="385">
        <f>INDEX('Summary sales'!$A$6:$CB$50,MATCH($B30,'Summary sales'!$A$6:$A$50,0),MATCH($X$3,'Summary sales'!$A$7:$CB$7,0))</f>
        <v>869.53000000002794</v>
      </c>
      <c r="Z30" s="385">
        <f t="shared" si="458"/>
        <v>69.53000000002794</v>
      </c>
      <c r="AA30" s="543">
        <f t="shared" si="459"/>
        <v>1.086912500000035</v>
      </c>
      <c r="AB30" s="385">
        <f>INDEX('SO Agustus 2026 Rev.3'!$B$6:$BK$52,MATCH(B30,'SO Agustus 2026 Rev.3'!$B$6:$B$52,0),MATCH($AB$3,'SO Agustus 2026 Rev.3'!$B$5:$XK$5,0))</f>
        <v>150</v>
      </c>
      <c r="AC30" s="385">
        <f>INDEX('Summary sales'!$A$6:$CB$50,MATCH($B30,'Summary sales'!$A$6:$A$50,0),MATCH($AB$3,'Summary sales'!$A$7:$CB$7,0))</f>
        <v>271.48000000001048</v>
      </c>
      <c r="AD30" s="385">
        <f t="shared" si="460"/>
        <v>121.48000000001048</v>
      </c>
      <c r="AE30" s="543">
        <f t="shared" si="461"/>
        <v>1.8098666666667365</v>
      </c>
      <c r="AF30" s="385">
        <f>INDEX('SO Agustus 2026 Rev.3'!$B$6:$BK$52,MATCH(B30,'SO Agustus 2026 Rev.3'!$B$6:$B$52,0),MATCH($AF$3,'SO Agustus 2026 Rev.3'!$B$5:$XK$5,0))</f>
        <v>603.76322580644887</v>
      </c>
      <c r="AG30" s="385">
        <f>INDEX('Summary sales'!$A$6:$CB$50,MATCH($B30,'Summary sales'!$A$6:$A$50,0),MATCH($AF$3,'Summary sales'!$A$7:$CB$7,0))</f>
        <v>810.1600000000326</v>
      </c>
      <c r="AH30" s="385">
        <f t="shared" si="462"/>
        <v>206.39677419358372</v>
      </c>
      <c r="AI30" s="543">
        <f t="shared" si="463"/>
        <v>1.3418505224757582</v>
      </c>
      <c r="AJ30" s="385">
        <f>INDEX('SO Agustus 2026 Rev.3'!$B$6:$BK$52,MATCH(B30,'SO Agustus 2026 Rev.3'!$B$6:$B$52,0),MATCH($AJ$3,'SO Agustus 2026 Rev.3'!$B$5:$XK$5,0))</f>
        <v>673.27548387096704</v>
      </c>
      <c r="AK30" s="385">
        <f>INDEX('Summary sales'!$A$6:$CB$50,MATCH($B30,'Summary sales'!$A$6:$A$50,0),MATCH($AJ$3,'Summary sales'!$A$7:$CB$7,0))</f>
        <v>713.5</v>
      </c>
      <c r="AL30" s="385">
        <f t="shared" si="464"/>
        <v>40.224516129032963</v>
      </c>
      <c r="AM30" s="543">
        <f t="shared" si="465"/>
        <v>1.0597445133420929</v>
      </c>
      <c r="AN30" s="385">
        <f>INDEX('SO Agustus 2026 Rev.3'!$B$6:$BK$52,MATCH(B30,'SO Agustus 2026 Rev.3'!$B$6:$B$52,0),MATCH($AN$3,'SO Agustus 2026 Rev.3'!$B$5:$XK$5,0))</f>
        <v>5500</v>
      </c>
      <c r="AO30" s="385">
        <f>INDEX('Summary sales'!$A$6:$CB$50,MATCH($B30,'Summary sales'!$A$6:$A$50,0),MATCH($AN$3,'Summary sales'!$A$7:$CB$7,0))</f>
        <v>5568.1500000003725</v>
      </c>
      <c r="AP30" s="385">
        <f t="shared" si="466"/>
        <v>68.150000000372529</v>
      </c>
      <c r="AQ30" s="543">
        <f t="shared" si="467"/>
        <v>1.0123909090909768</v>
      </c>
      <c r="AR30" s="385">
        <f>INDEX('SO Agustus 2026 Rev.3'!$B$6:$BK$52,MATCH(B30,'SO Agustus 2026 Rev.3'!$B$6:$B$52,0),MATCH($AR$3,'SO Agustus 2026 Rev.3'!$B$5:$XK$5,0))</f>
        <v>5000</v>
      </c>
      <c r="AS30" s="385">
        <f ca="1">INDEX('Summary sales'!$A$6:$CB$50,MATCH($B30,'Summary sales'!$A$6:$A$50,0),MATCH($AR$3,'Summary sales'!$A$7:$CB$7,0))</f>
        <v>4408.9199999999255</v>
      </c>
      <c r="AT30" s="385">
        <f t="shared" ca="1" si="468"/>
        <v>-591.08000000007451</v>
      </c>
      <c r="AU30" s="543">
        <f t="shared" ca="1" si="469"/>
        <v>0.88178399999998514</v>
      </c>
      <c r="AV30" s="385">
        <f>INDEX('SO Agustus 2026 Rev.3'!$B$6:$BK$52,MATCH(B30,'SO Agustus 2026 Rev.3'!$B$6:$B$52,0),MATCH($AV$3,'SO Agustus 2026 Rev.3'!$B$5:$XK$5,0))</f>
        <v>2500</v>
      </c>
      <c r="AW30" s="385">
        <f>INDEX('Summary sales'!$A$6:$CB$50,MATCH($B30,'Summary sales'!$A$6:$A$50,0),MATCH($AV$3,'Summary sales'!$A$7:$CB$7,0))</f>
        <v>3910.3300000000745</v>
      </c>
      <c r="AX30" s="385">
        <f t="shared" si="470"/>
        <v>1410.3300000000745</v>
      </c>
      <c r="AY30" s="543">
        <f t="shared" si="471"/>
        <v>1.5641320000000298</v>
      </c>
      <c r="AZ30" s="385">
        <f>INDEX('SO Agustus 2026 Rev.3'!$B$6:$BK$52,MATCH(B30,'SO Agustus 2026 Rev.3'!$B$6:$B$52,0),MATCH($AZ$3,'SO Agustus 2026 Rev.3'!$B$5:$XK$5,0))</f>
        <v>500</v>
      </c>
      <c r="BA30" s="385">
        <f>INDEX('Summary sales'!$A$6:$CB$50,MATCH($B30,'Summary sales'!$A$6:$A$50,0),MATCH($AZ$3,'Summary sales'!$A$7:$CB$7,0))</f>
        <v>1358.2799999999988</v>
      </c>
      <c r="BB30" s="385">
        <f t="shared" si="472"/>
        <v>858.27999999999884</v>
      </c>
      <c r="BC30" s="543">
        <f t="shared" si="473"/>
        <v>2.7165599999999976</v>
      </c>
      <c r="BD30" s="385">
        <f>INDEX('SO Agustus 2026 Rev.3'!$B$6:$BK$52,MATCH(B30,'SO Agustus 2026 Rev.3'!$B$6:$B$52,0),MATCH($BD$3,'SO Agustus 2026 Rev.3'!$B$5:$XK$5,0))</f>
        <v>10300</v>
      </c>
      <c r="BE30" s="385">
        <f>INDEX('Summary sales'!$A$6:$CB$50,MATCH($B30,'Summary sales'!$A$6:$A$50,0),MATCH($BD$3,'Summary sales'!$A$7:$CB$7,0))</f>
        <v>7404.75</v>
      </c>
      <c r="BF30" s="385">
        <f t="shared" si="474"/>
        <v>-2895.25</v>
      </c>
      <c r="BG30" s="543">
        <f t="shared" si="475"/>
        <v>0.71890776699029124</v>
      </c>
      <c r="BH30" s="385">
        <f>INDEX('SO Agustus 2026 Rev.3'!$B$6:$BK$52,MATCH(B30,'SO Agustus 2026 Rev.3'!$B$6:$B$52,0),MATCH($BH$3,'SO Agustus 2026 Rev.3'!$B$5:$XK$5,0))</f>
        <v>9000.0570967741915</v>
      </c>
      <c r="BI30" s="385">
        <f>INDEX('Summary sales'!$A$6:$CB$50,MATCH($B30,'Summary sales'!$A$6:$A$50,0),MATCH($BH$3,'Summary sales'!$A$7:$CB$7,0))</f>
        <v>10621.410000000149</v>
      </c>
      <c r="BJ30" s="385">
        <f t="shared" si="476"/>
        <v>1621.3529032259576</v>
      </c>
      <c r="BK30" s="543">
        <f t="shared" si="477"/>
        <v>1.1801491796987693</v>
      </c>
      <c r="BL30" s="385">
        <f>INDEX('SO Agustus 2026 Rev.3'!$B$6:$BK$52,MATCH(B30,'SO Agustus 2026 Rev.3'!$B$6:$B$52,0),MATCH($BL$3,'SO Agustus 2026 Rev.3'!$B$5:$XK$5,0))</f>
        <v>1000</v>
      </c>
      <c r="BM30" s="385">
        <f>INDEX('Summary sales'!$A$6:$CB$50,MATCH($B30,'Summary sales'!$A$6:$A$50,0),MATCH($BL$3,'Summary sales'!$A$7:$CB$7,0))</f>
        <v>1241.7139999999199</v>
      </c>
      <c r="BN30" s="385">
        <f t="shared" si="478"/>
        <v>241.71399999991991</v>
      </c>
      <c r="BO30" s="543">
        <f t="shared" si="479"/>
        <v>1.2417139999999198</v>
      </c>
      <c r="BP30" s="385">
        <f>INDEX('SO Agustus 2026 Rev.3'!$B$6:$BK$52,MATCH(B30,'SO Agustus 2026 Rev.3'!$B$6:$B$52,0),MATCH($BP$3,'SO Agustus 2026 Rev.3'!$B$5:$XK$5,0))</f>
        <v>5500</v>
      </c>
      <c r="BQ30" s="385">
        <f ca="1">INDEX('Summary sales'!$A$6:$CB$50,MATCH($B30,'Summary sales'!$A$6:$A$50,0),MATCH($BP$3,'Summary sales'!$A$7:$CB$7,0))</f>
        <v>4767.6499999999996</v>
      </c>
      <c r="BR30" s="385">
        <f t="shared" ca="1" si="480"/>
        <v>-732.35000000000036</v>
      </c>
      <c r="BS30" s="543">
        <f t="shared" ca="1" si="481"/>
        <v>0.86684545454545447</v>
      </c>
      <c r="BT30" s="385">
        <f>INDEX('SO Agustus 2026 Rev.3'!$B$6:$BK$52,MATCH(B30,'SO Agustus 2026 Rev.3'!$B$6:$B$52,0),MATCH($BT$3,'SO Agustus 2026 Rev.3'!$B$5:$XK$5,0))</f>
        <v>1000</v>
      </c>
      <c r="BU30" s="385">
        <f>INDEX('Summary sales'!$A$6:$CB$50,MATCH($B30,'Summary sales'!$A$6:$A$50,0),MATCH($BT$3,'Summary sales'!$A$7:$CB$7,0))</f>
        <v>0</v>
      </c>
      <c r="BV30" s="385">
        <f t="shared" si="482"/>
        <v>-1000</v>
      </c>
      <c r="BW30" s="543">
        <f t="shared" si="483"/>
        <v>0</v>
      </c>
      <c r="BX30" s="385">
        <f>INDEX('SO Agustus 2026 Rev.3'!$B$6:$BK$52,MATCH(B30,'SO Agustus 2026 Rev.3'!$B$6:$B$52,0),MATCH($BX$3,'SO Agustus 2026 Rev.3'!$B$5:$XK$5,0))</f>
        <v>89.451612903225808</v>
      </c>
      <c r="BY30" s="385">
        <f>INDEX('Summary sales'!$A$6:$CB$50,MATCH($B30,'Summary sales'!$A$6:$A$50,0),MATCH($BX$3,'Summary sales'!$A$7:$CB$7,0))</f>
        <v>62.070000000006985</v>
      </c>
      <c r="BZ30" s="385">
        <f t="shared" si="484"/>
        <v>-27.381612903218823</v>
      </c>
      <c r="CA30" s="543">
        <f t="shared" si="485"/>
        <v>0.69389469888215527</v>
      </c>
      <c r="CB30" s="385">
        <f>INDEX('SO Agustus 2026 Rev.3'!$B$6:$BK$52,MATCH(B30,'SO Agustus 2026 Rev.3'!$B$6:$B$52,0),MATCH($CB$3,'SO Agustus 2026 Rev.3'!$B$5:$XK$5,0))</f>
        <v>3500</v>
      </c>
      <c r="CC30" s="385">
        <f>INDEX('Summary sales'!$A$6:$CB$50,MATCH($B30,'Summary sales'!$A$6:$A$50,0),MATCH($CB$3,'Summary sales'!$A$7:$CB$7,0))</f>
        <v>4134.3999999999069</v>
      </c>
      <c r="CD30" s="385">
        <f t="shared" si="486"/>
        <v>634.39999999990687</v>
      </c>
      <c r="CE30" s="543">
        <f t="shared" si="487"/>
        <v>1.1812571428571161</v>
      </c>
      <c r="CF30" s="385">
        <f>INDEX('SO Agustus 2026 Rev.3'!$B$6:$BK$52,MATCH(B30,'SO Agustus 2026 Rev.3'!$B$6:$B$52,0),MATCH($CF$3,'SO Agustus 2026 Rev.3'!$B$5:$XK$5,0))</f>
        <v>1300</v>
      </c>
      <c r="CG30" s="385">
        <f>INDEX('Summary sales'!$A$6:$CB$50,MATCH($B30,'Summary sales'!$A$6:$A$50,0),MATCH($CF$3,'Summary sales'!$A$7:$CB$7,0))</f>
        <v>1813.5600000000559</v>
      </c>
      <c r="CH30" s="385">
        <f t="shared" si="488"/>
        <v>513.56000000005588</v>
      </c>
      <c r="CI30" s="543">
        <f t="shared" si="489"/>
        <v>1.3950461538461969</v>
      </c>
      <c r="CJ30" s="385">
        <f>INDEX('SO Agustus 2026 Rev.3'!$B$6:$BK$52,MATCH(B30,'SO Agustus 2026 Rev.3'!$B$6:$B$52,0),MATCH($CJ$3,'SO Agustus 2026 Rev.3'!$B$5:$XK$5,0))</f>
        <v>3000</v>
      </c>
      <c r="CK30" s="385">
        <f>INDEX('Summary sales'!$A$6:$CB$50,MATCH($B30,'Summary sales'!$A$6:$A$50,0),MATCH($CJ$3,'Summary sales'!$A$7:$CB$7,0))</f>
        <v>5505.3999999994412</v>
      </c>
      <c r="CL30" s="385">
        <f t="shared" si="490"/>
        <v>2505.3999999994412</v>
      </c>
      <c r="CM30" s="543">
        <f t="shared" si="491"/>
        <v>1.835133333333147</v>
      </c>
      <c r="CN30" s="385">
        <f>INDEX('SO Agustus 2026 Rev.3'!$B$6:$BK$52,MATCH(B30,'SO Agustus 2026 Rev.3'!$B$6:$B$52,0),MATCH($CN$3,'SO Agustus 2026 Rev.3'!$B$5:$XK$5,0))</f>
        <v>6500</v>
      </c>
      <c r="CO30" s="385">
        <f>INDEX('Summary sales'!$A$6:$CB$50,MATCH($B30,'Summary sales'!$A$6:$A$50,0),MATCH($CN$3,'Summary sales'!$A$7:$CB$7,0))</f>
        <v>13509.10999999987</v>
      </c>
      <c r="CP30" s="385">
        <f t="shared" si="492"/>
        <v>7009.1099999998696</v>
      </c>
      <c r="CQ30" s="543">
        <f t="shared" si="493"/>
        <v>2.0783246153845951</v>
      </c>
      <c r="CR30" s="385">
        <f>INDEX('SO Agustus 2026 Rev.3'!$B$6:$BK$52,MATCH(B30,'SO Agustus 2026 Rev.3'!$B$6:$B$52,0),MATCH($CR$3,'SO Agustus 2026 Rev.3'!$B$5:$XK$5,0))</f>
        <v>0</v>
      </c>
      <c r="CS30" s="385">
        <f>INDEX('Summary sales'!$A$6:$CB$50,MATCH($B30,'Summary sales'!$A$6:$A$50,0),MATCH($CR$3,'Summary sales'!$A$7:$CB$7,0))</f>
        <v>0</v>
      </c>
      <c r="CT30" s="385">
        <f t="shared" si="494"/>
        <v>0</v>
      </c>
      <c r="CU30" s="543" t="e">
        <f t="shared" si="495"/>
        <v>#DIV/0!</v>
      </c>
      <c r="CV30" s="385">
        <f>INDEX('SO Agustus 2026 Rev.3'!$B$6:$BK$52,MATCH(B30,'SO Agustus 2026 Rev.3'!$B$6:$B$52,0),MATCH($CV$3,'SO Agustus 2026 Rev.3'!$B$5:$XK$5,0))</f>
        <v>16000</v>
      </c>
      <c r="CW30" s="385">
        <f>INDEX('Summary sales'!$A$6:$CB$50,MATCH($B30,'Summary sales'!$A$6:$A$50,0),MATCH($CV$3,'Summary sales'!$A$7:$CB$7,0))</f>
        <v>14295.416000001132</v>
      </c>
      <c r="CX30" s="385">
        <f t="shared" si="496"/>
        <v>-1704.5839999988675</v>
      </c>
      <c r="CY30" s="543">
        <f t="shared" si="497"/>
        <v>0.8934635000000708</v>
      </c>
      <c r="CZ30" s="385">
        <f>INDEX('SO Agustus 2026 Rev.3'!$B$6:$BK$52,MATCH(B30,'SO Agustus 2026 Rev.3'!$B$6:$B$52,0),MATCH($CZ$3,'SO Agustus 2026 Rev.3'!$B$5:$XK$5,0))</f>
        <v>2000</v>
      </c>
      <c r="DA30" s="385">
        <f>INDEX('Summary sales'!$A$6:$CB$50,MATCH($B30,'Summary sales'!$A$6:$A$50,0),MATCH($CZ$3,'Summary sales'!$A$7:$CB$7,0))</f>
        <v>2005.320000000298</v>
      </c>
      <c r="DB30" s="385">
        <f t="shared" si="498"/>
        <v>5.3200000002980232</v>
      </c>
      <c r="DC30" s="543">
        <f t="shared" si="499"/>
        <v>1.0026600000001491</v>
      </c>
      <c r="DD30" s="385">
        <f>INDEX('SO Agustus 2026 Rev.3'!$B$6:$BK$52,MATCH(B30,'SO Agustus 2026 Rev.3'!$B$6:$B$52,0),MATCH($DD$3,'SO Agustus 2026 Rev.3'!$B$5:$XK$5,0))</f>
        <v>800</v>
      </c>
      <c r="DE30" s="385">
        <f>INDEX('Summary sales'!$A$6:$CB$50,MATCH($B30,'Summary sales'!$A$6:$A$50,0),MATCH($DD$3,'Summary sales'!$A$7:$CB$7,0))</f>
        <v>977.27999999991152</v>
      </c>
      <c r="DF30" s="385">
        <f t="shared" si="500"/>
        <v>177.27999999991152</v>
      </c>
      <c r="DG30" s="543">
        <f t="shared" si="501"/>
        <v>1.2215999999998894</v>
      </c>
      <c r="DH30" s="385">
        <f>INDEX('SO Agustus 2026 Rev.3'!$B$6:$BK$52,MATCH(B30,'SO Agustus 2026 Rev.3'!$B$6:$B$52,0),MATCH($DH$3,'SO Agustus 2026 Rev.3'!$B$5:$XK$5,0))</f>
        <v>7200</v>
      </c>
      <c r="DI30" s="385">
        <f>INDEX('Summary sales'!$A$6:$CB$50,MATCH($B30,'Summary sales'!$A$6:$A$50,0),MATCH($DH$3,'Summary sales'!$A$7:$CB$7,0))</f>
        <v>8324.8699999991804</v>
      </c>
      <c r="DJ30" s="385">
        <f t="shared" si="502"/>
        <v>1124.8699999991804</v>
      </c>
      <c r="DK30" s="543">
        <f t="shared" si="503"/>
        <v>1.1562319444443305</v>
      </c>
      <c r="DL30" s="385">
        <f>INDEX('SO Agustus 2026 Rev.3'!$B$6:$BK$52,MATCH(B30,'SO Agustus 2026 Rev.3'!$B$6:$B$52,0),MATCH($DL$3,'SO Agustus 2026 Rev.3'!$B$5:$XK$5,0))</f>
        <v>2000</v>
      </c>
      <c r="DM30" s="385">
        <f>INDEX('Summary sales'!$A$6:$CB$50,MATCH($B30,'Summary sales'!$A$6:$A$50,0),MATCH($DL$3,'Summary sales'!$A$7:$CB$7,0))</f>
        <v>1833.0499999999884</v>
      </c>
      <c r="DN30" s="385">
        <f t="shared" si="504"/>
        <v>-166.95000000001164</v>
      </c>
      <c r="DO30" s="543">
        <f t="shared" si="505"/>
        <v>0.91652499999999415</v>
      </c>
      <c r="DP30" s="385">
        <f>INDEX('SO Agustus 2026 Rev.3'!$B$6:$BK$52,MATCH(B30,'SO Agustus 2026 Rev.3'!$B$6:$B$52,0),MATCH($DP$3,'SO Agustus 2026 Rev.3'!$B$5:$XK$5,0))</f>
        <v>2000</v>
      </c>
      <c r="DQ30" s="385">
        <f>INDEX('Summary sales'!$A$6:$CB$50,MATCH($B30,'Summary sales'!$A$6:$A$50,0),MATCH($DP$3,'Summary sales'!$A$7:$CB$7,0))</f>
        <v>2039.6200000001118</v>
      </c>
      <c r="DR30" s="385">
        <f t="shared" si="506"/>
        <v>39.620000000111759</v>
      </c>
      <c r="DS30" s="543">
        <f t="shared" si="507"/>
        <v>1.0198100000000558</v>
      </c>
      <c r="DT30" s="385">
        <f>INDEX('SO Agustus 2026 Rev.3'!$B$6:$BK$52,MATCH(B30,'SO Agustus 2026 Rev.3'!$B$6:$B$52,0),MATCH($DT$3,'SO Agustus 2026 Rev.3'!$B$5:$XK$5,0))</f>
        <v>1000</v>
      </c>
      <c r="DU30" s="385">
        <f>INDEX('Summary sales'!$A$6:$CB$50,MATCH($B30,'Summary sales'!$A$6:$A$50,0),MATCH($DT$3,'Summary sales'!$A$7:$CB$7,0))</f>
        <v>503.98999999999069</v>
      </c>
      <c r="DV30" s="385">
        <f t="shared" si="508"/>
        <v>-496.01000000000931</v>
      </c>
      <c r="DW30" s="543">
        <f t="shared" si="509"/>
        <v>0.50398999999999072</v>
      </c>
      <c r="DX30" s="385">
        <f>INDEX('SO Agustus 2026 Rev.3'!$B$6:$BK$52,MATCH(B30,'SO Agustus 2026 Rev.3'!$B$6:$B$52,0),MATCH($DX$3,'SO Agustus 2026 Rev.3'!$B$5:$XK$5,0))</f>
        <v>11000</v>
      </c>
      <c r="DY30" s="385">
        <f>INDEX('Summary sales'!$A$6:$CB$50,MATCH($B30,'Summary sales'!$A$6:$A$50,0),MATCH($DX$3,'Summary sales'!$A$7:$CB$7,0))</f>
        <v>9594.5999999996275</v>
      </c>
      <c r="DZ30" s="385">
        <f t="shared" si="510"/>
        <v>-1405.4000000003725</v>
      </c>
      <c r="EA30" s="543">
        <f t="shared" si="511"/>
        <v>0.87223636363632973</v>
      </c>
      <c r="EB30" s="385">
        <f>INDEX('SO Agustus 2026 Rev.3'!$B$6:$BK$52,MATCH(B30,'SO Agustus 2026 Rev.3'!$B$6:$B$52,0),MATCH($EB$3,'SO Agustus 2026 Rev.3'!$B$5:$XK$5,0))</f>
        <v>2000</v>
      </c>
      <c r="EC30" s="385">
        <f>INDEX('Summary sales'!$A$6:$CB$50,MATCH($B30,'Summary sales'!$A$6:$A$50,0),MATCH($EB$3,'Summary sales'!$A$7:$CB$7,0))</f>
        <v>2298.6799999999348</v>
      </c>
      <c r="ED30" s="385">
        <f t="shared" si="512"/>
        <v>298.67999999993481</v>
      </c>
      <c r="EE30" s="543">
        <f t="shared" si="513"/>
        <v>1.1493399999999674</v>
      </c>
      <c r="EF30" s="385">
        <f>INDEX('SO Agustus 2026 Rev.3'!$B$6:$BK$52,MATCH(B30,'SO Agustus 2026 Rev.3'!$B$6:$B$52,0),MATCH($EF$3,'SO Agustus 2026 Rev.3'!$B$5:$XK$5,0))</f>
        <v>4000</v>
      </c>
      <c r="EG30" s="385">
        <f>INDEX('Summary sales'!$A$6:$CB$50,MATCH($B30,'Summary sales'!$A$6:$A$50,0),MATCH($EF$3,'Summary sales'!$A$7:$CB$7,0))</f>
        <v>5122.480000000447</v>
      </c>
      <c r="EH30" s="385">
        <f t="shared" si="514"/>
        <v>1122.480000000447</v>
      </c>
      <c r="EI30" s="543">
        <f t="shared" si="515"/>
        <v>1.2806200000001118</v>
      </c>
      <c r="EJ30" s="385">
        <f>INDEX('SO Agustus 2026 Rev.3'!$B$6:$BK$52,MATCH(B30,'SO Agustus 2026 Rev.3'!$B$6:$B$52,0),MATCH($EJ$3,'SO Agustus 2026 Rev.3'!$B$5:$XK$5,0))</f>
        <v>7000</v>
      </c>
      <c r="EK30" s="385">
        <f>INDEX('Summary sales'!$A$6:$CB$50,MATCH(B30,'Summary sales'!$A$6:$A$50,0),MATCH($EJ$3,'Summary sales'!$A$7:$CB$7,0))</f>
        <v>9859.9799999999814</v>
      </c>
      <c r="EL30" s="385">
        <f t="shared" si="516"/>
        <v>2859.9799999999814</v>
      </c>
      <c r="EM30" s="543">
        <f t="shared" si="517"/>
        <v>1.4085685714285687</v>
      </c>
      <c r="EN30" s="385">
        <f>INDEX('SO Agustus 2026 Rev.3'!$B$6:$BK$52,MATCH(B30,'SO Agustus 2026 Rev.3'!$B$6:$B$52,0),MATCH($EN$3,'SO Agustus 2026 Rev.3'!$B$5:$XK$5,0))</f>
        <v>5000</v>
      </c>
      <c r="EO30" s="385">
        <f>INDEX('Summary sales'!$A$6:$CB$50,MATCH($B30,'Summary sales'!$A$6:$A$50,0),MATCH($EN$3,'Summary sales'!$A$7:$CB$7,0))</f>
        <v>8748.6900000004098</v>
      </c>
      <c r="EP30" s="385">
        <f t="shared" si="518"/>
        <v>3748.6900000004098</v>
      </c>
      <c r="EQ30" s="543">
        <f t="shared" si="519"/>
        <v>1.7497380000000819</v>
      </c>
      <c r="ER30" s="385">
        <f>INDEX('SO Agustus 2026 Rev.3'!$B$6:$BK$52,MATCH(B30,'SO Agustus 2026 Rev.3'!$B$6:$B$52,0),MATCH($ER$3,'SO Agustus 2026 Rev.3'!$B$5:$XK$5,0))</f>
        <v>19000</v>
      </c>
      <c r="ES30" s="385">
        <f>INDEX('Summary sales'!$A$6:$CB$50,MATCH($B30,'Summary sales'!$A$6:$A$50,0),MATCH($ER$3,'Summary sales'!$A$7:$CB$7,0))</f>
        <v>11991.610000001267</v>
      </c>
      <c r="ET30" s="385">
        <f t="shared" si="520"/>
        <v>-7008.3899999987334</v>
      </c>
      <c r="EU30" s="543">
        <f t="shared" si="521"/>
        <v>0.63113736842111934</v>
      </c>
      <c r="EV30" s="385">
        <f>INDEX('SO Agustus 2026 Rev.3'!$B$6:$BK$52,MATCH(B30,'SO Agustus 2026 Rev.3'!$B$6:$B$52,0),MATCH($EV$3,'SO Agustus 2026 Rev.3'!$B$5:$XK$5,0))</f>
        <v>4000</v>
      </c>
      <c r="EW30" s="385">
        <f>INDEX('Summary sales'!$A$6:$CB$50,MATCH(B30,'Summary sales'!$A$6:$A$50,0),MATCH($EV$3,'Summary sales'!$A$7:$CB$7,0))</f>
        <v>1765.6099999998696</v>
      </c>
      <c r="EX30" s="385">
        <f t="shared" si="522"/>
        <v>-2234.3900000001304</v>
      </c>
      <c r="EY30" s="543">
        <f t="shared" si="523"/>
        <v>0.44140249999996739</v>
      </c>
      <c r="EZ30" s="385">
        <f>INDEX('SO Agustus 2026 Rev.3'!$B$6:$BK$52,MATCH(B30,'SO Agustus 2026 Rev.3'!$B$6:$B$52,0),MATCH($EZ$3,'SO Agustus 2026 Rev.3'!$B$5:$XK$5,0))</f>
        <v>3500</v>
      </c>
      <c r="FA30" s="385">
        <f>INDEX('Summary sales'!$A$6:$CB$50,MATCH(B30,'Summary sales'!$A$6:$A$50,0),MATCH($EZ$3,'Summary sales'!$A$7:$CB$7,0))</f>
        <v>4176.9000000003725</v>
      </c>
      <c r="FB30" s="385">
        <f t="shared" si="524"/>
        <v>676.90000000037253</v>
      </c>
      <c r="FC30" s="543">
        <f t="shared" si="525"/>
        <v>1.1934000000001064</v>
      </c>
      <c r="FD30" s="385">
        <f>INDEX('SO Agustus 2026 Rev.3'!$B$6:$BK$52,MATCH(B30,'SO Agustus 2026 Rev.3'!$B$6:$B$52,0),MATCH($FD$3,'SO Agustus 2026 Rev.3'!$B$5:$XK$5,0))</f>
        <v>500</v>
      </c>
      <c r="FE30" s="385">
        <f>INDEX('Summary sales'!$A$6:$CB$50,MATCH(B30,'Summary sales'!$A$6:$A$50,0),MATCH($FD$3,'Summary sales'!$A$7:$CB$7,0))</f>
        <v>143.51</v>
      </c>
      <c r="FF30" s="385">
        <f t="shared" si="526"/>
        <v>-356.49</v>
      </c>
      <c r="FG30" s="543">
        <f t="shared" si="527"/>
        <v>0.28702</v>
      </c>
      <c r="FH30" s="385">
        <f>INDEX('SO Agustus 2026 Rev.3'!$B$6:$BK$52,MATCH(B30,'SO Agustus 2026 Rev.3'!$B$6:$B$52,0),MATCH($FH$3,'SO Agustus 2026 Rev.3'!$B$5:$XK$5,0))</f>
        <v>0</v>
      </c>
      <c r="FI30" s="385">
        <f>INDEX('Summary sales'!$A$6:$CB$50,MATCH(B30,'Summary sales'!$A$6:$A$50,0),MATCH($FH$3,'Summary sales'!$A$7:$CB$7,0))</f>
        <v>0</v>
      </c>
      <c r="FJ30" s="385">
        <f t="shared" si="528"/>
        <v>0</v>
      </c>
      <c r="FK30" s="543" t="e">
        <f t="shared" si="529"/>
        <v>#DIV/0!</v>
      </c>
      <c r="FL30" s="385">
        <f>INDEX('SO Agustus 2026 Rev.3'!$B$6:$BK$52,MATCH(B30,'SO Agustus 2026 Rev.3'!$B$6:$B$52,0),MATCH($FL$3,'SO Agustus 2026 Rev.3'!$B$5:$XK$5,0))</f>
        <v>700</v>
      </c>
      <c r="FM30" s="385">
        <f>INDEX('Summary sales'!$A$6:$CB$50,MATCH(B30,'Summary sales'!$A$6:$A$50,0),MATCH($FL$3,'Summary sales'!$A$7:$CB$7,0))</f>
        <v>741.40000000002328</v>
      </c>
      <c r="FN30" s="385">
        <f t="shared" si="530"/>
        <v>41.400000000023283</v>
      </c>
      <c r="FO30" s="543">
        <f t="shared" si="531"/>
        <v>1.0591428571428905</v>
      </c>
      <c r="FP30" s="385">
        <f>INDEX('SO Agustus 2026 Rev.3'!$B$6:$BK$52,MATCH(B30,'SO Agustus 2026 Rev.3'!$B$6:$B$52,0),MATCH($FP$3,'SO Agustus 2026 Rev.3'!$B$5:$XK$5,0))</f>
        <v>6500</v>
      </c>
      <c r="FQ30" s="385">
        <f>INDEX('Summary sales'!$A$6:$CB$50,MATCH(B30,'Summary sales'!$A$6:$A$50,0),MATCH($FP$3,'Summary sales'!$A$7:$CB$7,0))</f>
        <v>6128.3499999999767</v>
      </c>
      <c r="FR30" s="385">
        <f t="shared" si="532"/>
        <v>-371.65000000002328</v>
      </c>
      <c r="FS30" s="543">
        <f t="shared" si="533"/>
        <v>0.94282307692307332</v>
      </c>
      <c r="FT30" s="385">
        <f>INDEX('SO Agustus 2026 Rev.3'!$B$6:$BK$52,MATCH(B30,'SO Agustus 2026 Rev.3'!$B$6:$B$52,0),MATCH($FT$3,'SO Agustus 2026 Rev.3'!$B$5:$XK$5,0))</f>
        <v>3500</v>
      </c>
      <c r="FU30" s="385">
        <f>INDEX('Summary sales'!$A$6:$CB$50,MATCH(B30,'Summary sales'!$A$6:$A$50,0),MATCH($FT$3,'Summary sales'!$A$7:$CB$7,0))</f>
        <v>0</v>
      </c>
      <c r="FV30" s="385">
        <f t="shared" si="534"/>
        <v>-3500</v>
      </c>
      <c r="FW30" s="543">
        <f t="shared" si="535"/>
        <v>0</v>
      </c>
      <c r="FX30" s="385">
        <f>INDEX('SO Agustus 2026 Rev.3'!$B$6:$BK$52,MATCH(B30,'SO Agustus 2026 Rev.3'!$B$6:$B$52,0),MATCH($FX$3,'SO Agustus 2026 Rev.3'!$B$5:$XK$5,0))</f>
        <v>2000</v>
      </c>
      <c r="FY30" s="385">
        <f>INDEX('Summary sales'!$A$6:$CB$50,MATCH(B30,'Summary sales'!$A$6:$A$50,0),MATCH($FX$3,'Summary sales'!$A$7:$CB$7,0))</f>
        <v>5000.0999999998603</v>
      </c>
      <c r="FZ30" s="385">
        <f t="shared" si="536"/>
        <v>3000.0999999998603</v>
      </c>
      <c r="GA30" s="543">
        <f t="shared" si="537"/>
        <v>2.5000499999999302</v>
      </c>
      <c r="GB30" s="385">
        <f>INDEX('SO Agustus 2026 Rev.3'!$B$6:$BK$52,MATCH(B30,'SO Agustus 2026 Rev.3'!$B$6:$B$52,0),MATCH($GB$3,'SO Agustus 2026 Rev.3'!$B$5:$XK$5,0))</f>
        <v>369.61070967741654</v>
      </c>
      <c r="GC30" s="385">
        <f>INDEX('Summary sales'!$A$6:$CB$50,MATCH(B30,'Summary sales'!$A$6:$A$50,0),MATCH($GB$3,'Summary sales'!$A$7:$CB$7,0))</f>
        <v>1009.5799999999581</v>
      </c>
      <c r="GD30" s="385">
        <f t="shared" si="538"/>
        <v>639.96929032254161</v>
      </c>
      <c r="GE30" s="543">
        <f t="shared" si="539"/>
        <v>2.7314684709246784</v>
      </c>
      <c r="GF30" s="385">
        <f>INDEX('SO Agustus 2026 Rev.3'!$B$6:$BK$52,MATCH(B30,'SO Agustus 2026 Rev.3'!$B$6:$B$52,0),MATCH($GF$3,'SO Agustus 2026 Rev.3'!$B$5:$XK$5,0))</f>
        <v>13500</v>
      </c>
      <c r="GG30" s="385">
        <f>INDEX('Summary sales'!$A$6:$CB$50,MATCH(B30,'Summary sales'!$A$6:$A$50,0),MATCH($GF$3,'Summary sales'!$A$7:$CB$7,0))</f>
        <v>8158.22</v>
      </c>
      <c r="GH30" s="385">
        <f t="shared" si="540"/>
        <v>-5341.78</v>
      </c>
      <c r="GI30" s="543">
        <f t="shared" si="541"/>
        <v>0.60431259259259262</v>
      </c>
      <c r="GJ30" s="385">
        <f>INDEX('SO Agustus 2026 Rev.3'!$B$6:$BK$52,MATCH(B30,'SO Agustus 2026 Rev.3'!$B$6:$B$52,0),MATCH($GJ$3,'SO Agustus 2026 Rev.3'!$B$5:$XK$5,0))</f>
        <v>1121.900322580635</v>
      </c>
      <c r="GK30" s="385">
        <f>INDEX('Summary sales'!$A$6:$CB$50,MATCH($B30,'Summary sales'!$A$6:$A$50,0),MATCH($GJ$3,'Summary sales'!$A$7:$CB$7,0))</f>
        <v>1518.320000000298</v>
      </c>
      <c r="GL30" s="385">
        <f t="shared" si="542"/>
        <v>396.419677419663</v>
      </c>
      <c r="GM30" s="543">
        <f t="shared" si="543"/>
        <v>1.3533466114955777</v>
      </c>
      <c r="GN30" s="385">
        <f>INDEX('SO Agustus 2026 Rev.3'!$B$6:$BK$52,MATCH(B30,'SO Agustus 2026 Rev.3'!$B$6:$B$52,0),MATCH($GN$3,'SO Agustus 2026 Rev.3'!$B$5:$XK$5,0))</f>
        <v>2499.7025806451697</v>
      </c>
      <c r="GO30" s="385">
        <f>INDEX('Summary sales'!$A$6:$CB$50,MATCH(B30,'Summary sales'!$A$6:$A$50,0),MATCH($GN$3,'Summary sales'!$A$7:$CB$7,0))</f>
        <v>2721.859999999986</v>
      </c>
      <c r="GP30" s="385">
        <f t="shared" si="544"/>
        <v>222.15741935481628</v>
      </c>
      <c r="GQ30" s="543">
        <f t="shared" si="545"/>
        <v>1.0888735408263961</v>
      </c>
      <c r="GR30" s="385">
        <f>INDEX('SO Agustus 2026 Rev.3'!$B$6:$BK$52,MATCH(B30,'SO Agustus 2026 Rev.3'!$B$6:$B$52,0),MATCH($GR$3,'SO Agustus 2026 Rev.3'!$B$5:$XK$5,0))</f>
        <v>3587.0967741935483</v>
      </c>
      <c r="GS30" s="385">
        <f>INDEX('Summary sales'!$A$6:$CB$50,MATCH(B30,'Summary sales'!$A$6:$A$50,0),MATCH($GR$3,'Summary sales'!$A$7:$CB$7,0))</f>
        <v>4942.7700000000041</v>
      </c>
      <c r="GT30" s="385">
        <f t="shared" si="546"/>
        <v>1355.6732258064558</v>
      </c>
      <c r="GU30" s="543">
        <f t="shared" si="547"/>
        <v>1.377930485611512</v>
      </c>
      <c r="GV30" s="385">
        <f>INDEX('SO Agustus 2026 Rev.3'!$B$6:$BK$52,MATCH(B30,'SO Agustus 2026 Rev.3'!$B$6:$B$52,0),MATCH($GV$3,'SO Agustus 2026 Rev.3'!$B$5:$XK$5,0))</f>
        <v>2499.7025806451697</v>
      </c>
      <c r="GW30" s="385">
        <f>INDEX('Summary sales'!$A$6:$CB$50,MATCH(B30,'Summary sales'!$A$6:$A$50,0),MATCH($GV$3,'Summary sales'!$A$7:$CB$7,0))</f>
        <v>291.62999999988824</v>
      </c>
      <c r="GX30" s="385">
        <f t="shared" si="548"/>
        <v>-2208.0725806452815</v>
      </c>
      <c r="GY30" s="543">
        <f t="shared" si="549"/>
        <v>0.1166658794761971</v>
      </c>
      <c r="GZ30" s="385">
        <f>INDEX('SO Agustus 2026 Rev.3'!$B$6:$BK$52,MATCH(B30,'SO Agustus 2026 Rev.3'!$B$6:$B$52,0),MATCH($GZ$3,'SO Agustus 2026 Rev.3'!$B$5:$XK$5,0))</f>
        <v>0</v>
      </c>
      <c r="HA30" s="385">
        <f>INDEX('Summary sales'!$A$6:$CB$50,MATCH(B30,'Summary sales'!$A$6:$A$50,0),MATCH($GZ$3,'Summary sales'!$A$7:$CB$7,0))</f>
        <v>0</v>
      </c>
      <c r="HB30" s="385">
        <f t="shared" si="550"/>
        <v>0</v>
      </c>
      <c r="HC30" s="543" t="e">
        <f t="shared" si="551"/>
        <v>#DIV/0!</v>
      </c>
    </row>
    <row r="31" spans="1:211" ht="15" customHeight="1">
      <c r="A31" s="846"/>
      <c r="B31" s="466">
        <f t="shared" si="552"/>
        <v>46255</v>
      </c>
      <c r="C31" s="466" t="str">
        <f t="shared" si="553"/>
        <v>Jum</v>
      </c>
      <c r="D31" s="385">
        <f t="shared" si="446"/>
        <v>187194.13329032253</v>
      </c>
      <c r="E31" s="385">
        <f t="shared" ca="1" si="447"/>
        <v>202870.22300000157</v>
      </c>
      <c r="F31" s="385">
        <f t="shared" ca="1" si="448"/>
        <v>15676.089709679043</v>
      </c>
      <c r="G31" s="543">
        <f t="shared" ca="1" si="449"/>
        <v>1.0837424198832488</v>
      </c>
      <c r="H31" s="385">
        <f>INDEX('SO Agustus 2026 Rev.3'!$B$6:$BK$52,MATCH(B31,'SO Agustus 2026 Rev.3'!$B$6:$B$52,0),MATCH($H$3,'SO Agustus 2026 Rev.3'!$B$5:$XK$5,0))</f>
        <v>1199.5729032258068</v>
      </c>
      <c r="I31" s="385">
        <f>INDEX('Summary sales'!$A$6:$CB$50,MATCH($B31,'Summary sales'!$A$6:$A$50,0),MATCH($H$3,'Summary sales'!$A$7:$CB$7,0))</f>
        <v>721.13000000012107</v>
      </c>
      <c r="J31" s="385">
        <f t="shared" si="450"/>
        <v>-478.44290322568577</v>
      </c>
      <c r="K31" s="543">
        <f t="shared" si="451"/>
        <v>0.60115562635743869</v>
      </c>
      <c r="L31" s="385">
        <f>INDEX('SO Agustus 2026 Rev.3'!$B$6:$BK$52,MATCH(B31,'SO Agustus 2026 Rev.3'!$B$6:$B$52,0),MATCH($L$3,'SO Agustus 2026 Rev.3'!$B$5:$XK$5,0))</f>
        <v>1300</v>
      </c>
      <c r="M31" s="385">
        <f>INDEX('Summary sales'!$A$6:$CB$50,MATCH($B31,'Summary sales'!$A$6:$A$50,0),MATCH($L$3,'Summary sales'!$A$7:$CB$7,0))</f>
        <v>1660.4399999994785</v>
      </c>
      <c r="N31" s="385">
        <f t="shared" si="452"/>
        <v>360.43999999947846</v>
      </c>
      <c r="O31" s="543">
        <f t="shared" si="453"/>
        <v>1.2772615384611372</v>
      </c>
      <c r="P31" s="385">
        <f>INDEX('SO Agustus 2026 Rev.3'!$B$6:$BK$52,MATCH(B31,'SO Agustus 2026 Rev.3'!$B$6:$B$52,0),MATCH($P$3,'SO Agustus 2026 Rev.3'!$B$5:$XK$5,0))</f>
        <v>1200</v>
      </c>
      <c r="Q31" s="385">
        <f>INDEX('Summary sales'!$A$6:$CB$50,MATCH($B31,'Summary sales'!$A$6:$A$50,0),MATCH($P$3,'Summary sales'!$A$7:$CB$7,0))</f>
        <v>1183.8099999995902</v>
      </c>
      <c r="R31" s="385">
        <f t="shared" si="454"/>
        <v>-16.190000000409782</v>
      </c>
      <c r="S31" s="543">
        <f t="shared" si="455"/>
        <v>0.98650833333299182</v>
      </c>
      <c r="T31" s="385">
        <f>INDEX('SO Agustus 2026 Rev.3'!$B$6:$BK$52,MATCH(B31,'SO Agustus 2026 Rev.3'!$B$6:$B$52,0),MATCH($T$3,'SO Agustus 2026 Rev.3'!$B$5:$XK$5,0))</f>
        <v>3300</v>
      </c>
      <c r="U31" s="385">
        <f>INDEX('Summary sales'!$A$6:$CB$50,MATCH($B31,'Summary sales'!$A$6:$A$50,0),MATCH($T$3,'Summary sales'!$A$7:$CB$7,0))</f>
        <v>3627.5</v>
      </c>
      <c r="V31" s="385">
        <f t="shared" si="456"/>
        <v>327.5</v>
      </c>
      <c r="W31" s="543">
        <f t="shared" si="457"/>
        <v>1.0992424242424241</v>
      </c>
      <c r="X31" s="385">
        <f>INDEX('SO Agustus 2026 Rev.3'!$B$6:$BK$52,MATCH(B31,'SO Agustus 2026 Rev.3'!$B$6:$B$52,0),MATCH($X$3,'SO Agustus 2026 Rev.3'!$B$5:$XK$5,0))</f>
        <v>800</v>
      </c>
      <c r="Y31" s="385">
        <f>INDEX('Summary sales'!$A$6:$CB$50,MATCH($B31,'Summary sales'!$A$6:$A$50,0),MATCH($X$3,'Summary sales'!$A$7:$CB$7,0))</f>
        <v>817.21999999997206</v>
      </c>
      <c r="Z31" s="385">
        <f t="shared" si="458"/>
        <v>17.21999999997206</v>
      </c>
      <c r="AA31" s="543">
        <f t="shared" si="459"/>
        <v>1.0215249999999652</v>
      </c>
      <c r="AB31" s="385">
        <f>INDEX('SO Agustus 2026 Rev.3'!$B$6:$BK$52,MATCH(B31,'SO Agustus 2026 Rev.3'!$B$6:$B$52,0),MATCH($AB$3,'SO Agustus 2026 Rev.3'!$B$5:$XK$5,0))</f>
        <v>150</v>
      </c>
      <c r="AC31" s="385">
        <f>INDEX('Summary sales'!$A$6:$CB$50,MATCH($B31,'Summary sales'!$A$6:$A$50,0),MATCH($AB$3,'Summary sales'!$A$7:$CB$7,0))</f>
        <v>152.88000000000466</v>
      </c>
      <c r="AD31" s="385">
        <f t="shared" si="460"/>
        <v>2.8800000000046566</v>
      </c>
      <c r="AE31" s="543">
        <f t="shared" si="461"/>
        <v>1.019200000000031</v>
      </c>
      <c r="AF31" s="385">
        <f>INDEX('SO Agustus 2026 Rev.3'!$B$6:$BK$52,MATCH(B31,'SO Agustus 2026 Rev.3'!$B$6:$B$52,0),MATCH($AF$3,'SO Agustus 2026 Rev.3'!$B$5:$XK$5,0))</f>
        <v>603.76322580644887</v>
      </c>
      <c r="AG31" s="385">
        <f>INDEX('Summary sales'!$A$6:$CB$50,MATCH($B31,'Summary sales'!$A$6:$A$50,0),MATCH($AF$3,'Summary sales'!$A$7:$CB$7,0))</f>
        <v>746.77999999991152</v>
      </c>
      <c r="AH31" s="385">
        <f t="shared" si="462"/>
        <v>143.01677419346265</v>
      </c>
      <c r="AI31" s="543">
        <f t="shared" si="463"/>
        <v>1.2368755963936602</v>
      </c>
      <c r="AJ31" s="385">
        <f>INDEX('SO Agustus 2026 Rev.3'!$B$6:$BK$52,MATCH(B31,'SO Agustus 2026 Rev.3'!$B$6:$B$52,0),MATCH($AJ$3,'SO Agustus 2026 Rev.3'!$B$5:$XK$5,0))</f>
        <v>673.27548387096704</v>
      </c>
      <c r="AK31" s="385">
        <f>INDEX('Summary sales'!$A$6:$CB$50,MATCH($B31,'Summary sales'!$A$6:$A$50,0),MATCH($AJ$3,'Summary sales'!$A$7:$CB$7,0))</f>
        <v>795.26000000000931</v>
      </c>
      <c r="AL31" s="385">
        <f t="shared" si="464"/>
        <v>121.98451612904228</v>
      </c>
      <c r="AM31" s="543">
        <f t="shared" si="465"/>
        <v>1.1811806891106413</v>
      </c>
      <c r="AN31" s="385">
        <f>INDEX('SO Agustus 2026 Rev.3'!$B$6:$BK$52,MATCH(B31,'SO Agustus 2026 Rev.3'!$B$6:$B$52,0),MATCH($AN$3,'SO Agustus 2026 Rev.3'!$B$5:$XK$5,0))</f>
        <v>5500</v>
      </c>
      <c r="AO31" s="385">
        <f>INDEX('Summary sales'!$A$6:$CB$50,MATCH($B31,'Summary sales'!$A$6:$A$50,0),MATCH($AN$3,'Summary sales'!$A$7:$CB$7,0))</f>
        <v>4947.320000000298</v>
      </c>
      <c r="AP31" s="385">
        <f t="shared" si="466"/>
        <v>-552.67999999970198</v>
      </c>
      <c r="AQ31" s="543">
        <f t="shared" si="467"/>
        <v>0.89951272727278142</v>
      </c>
      <c r="AR31" s="385">
        <f>INDEX('SO Agustus 2026 Rev.3'!$B$6:$BK$52,MATCH(B31,'SO Agustus 2026 Rev.3'!$B$6:$B$52,0),MATCH($AR$3,'SO Agustus 2026 Rev.3'!$B$5:$XK$5,0))</f>
        <v>5000</v>
      </c>
      <c r="AS31" s="385">
        <f ca="1">INDEX('Summary sales'!$A$6:$CB$50,MATCH($B31,'Summary sales'!$A$6:$A$50,0),MATCH($AR$3,'Summary sales'!$A$7:$CB$7,0))</f>
        <v>4583.2099999999627</v>
      </c>
      <c r="AT31" s="385">
        <f t="shared" ca="1" si="468"/>
        <v>-416.79000000003725</v>
      </c>
      <c r="AU31" s="543">
        <f t="shared" ca="1" si="469"/>
        <v>0.91664199999999252</v>
      </c>
      <c r="AV31" s="385">
        <f>INDEX('SO Agustus 2026 Rev.3'!$B$6:$BK$52,MATCH(B31,'SO Agustus 2026 Rev.3'!$B$6:$B$52,0),MATCH($AV$3,'SO Agustus 2026 Rev.3'!$B$5:$XK$5,0))</f>
        <v>2500</v>
      </c>
      <c r="AW31" s="385">
        <f>INDEX('Summary sales'!$A$6:$CB$50,MATCH($B31,'Summary sales'!$A$6:$A$50,0),MATCH($AV$3,'Summary sales'!$A$7:$CB$7,0))</f>
        <v>2817.3000000000466</v>
      </c>
      <c r="AX31" s="385">
        <f t="shared" si="470"/>
        <v>317.30000000004657</v>
      </c>
      <c r="AY31" s="543">
        <f t="shared" si="471"/>
        <v>1.1269200000000186</v>
      </c>
      <c r="AZ31" s="385">
        <f>INDEX('SO Agustus 2026 Rev.3'!$B$6:$BK$52,MATCH(B31,'SO Agustus 2026 Rev.3'!$B$6:$B$52,0),MATCH($AZ$3,'SO Agustus 2026 Rev.3'!$B$5:$XK$5,0))</f>
        <v>500</v>
      </c>
      <c r="BA31" s="385">
        <f>INDEX('Summary sales'!$A$6:$CB$50,MATCH($B31,'Summary sales'!$A$6:$A$50,0),MATCH($AZ$3,'Summary sales'!$A$7:$CB$7,0))</f>
        <v>1155.9199999999983</v>
      </c>
      <c r="BB31" s="385">
        <f t="shared" si="472"/>
        <v>655.91999999999825</v>
      </c>
      <c r="BC31" s="543">
        <f t="shared" si="473"/>
        <v>2.3118399999999966</v>
      </c>
      <c r="BD31" s="385">
        <f>INDEX('SO Agustus 2026 Rev.3'!$B$6:$BK$52,MATCH(B31,'SO Agustus 2026 Rev.3'!$B$6:$B$52,0),MATCH($BD$3,'SO Agustus 2026 Rev.3'!$B$5:$XK$5,0))</f>
        <v>10300</v>
      </c>
      <c r="BE31" s="385">
        <f>INDEX('Summary sales'!$A$6:$CB$50,MATCH($B31,'Summary sales'!$A$6:$A$50,0),MATCH($BD$3,'Summary sales'!$A$7:$CB$7,0))</f>
        <v>10095.310000000056</v>
      </c>
      <c r="BF31" s="385">
        <f t="shared" si="474"/>
        <v>-204.68999999994412</v>
      </c>
      <c r="BG31" s="543">
        <f t="shared" si="475"/>
        <v>0.98012718446602487</v>
      </c>
      <c r="BH31" s="385">
        <f>INDEX('SO Agustus 2026 Rev.3'!$B$6:$BK$52,MATCH(B31,'SO Agustus 2026 Rev.3'!$B$6:$B$52,0),MATCH($BH$3,'SO Agustus 2026 Rev.3'!$B$5:$XK$5,0))</f>
        <v>9000.0570967741915</v>
      </c>
      <c r="BI31" s="385">
        <f>INDEX('Summary sales'!$A$6:$CB$50,MATCH($B31,'Summary sales'!$A$6:$A$50,0),MATCH($BH$3,'Summary sales'!$A$7:$CB$7,0))</f>
        <v>10697.589999999851</v>
      </c>
      <c r="BJ31" s="385">
        <f t="shared" si="476"/>
        <v>1697.5329032256595</v>
      </c>
      <c r="BK31" s="543">
        <f t="shared" si="477"/>
        <v>1.1886135704443577</v>
      </c>
      <c r="BL31" s="385">
        <f>INDEX('SO Agustus 2026 Rev.3'!$B$6:$BK$52,MATCH(B31,'SO Agustus 2026 Rev.3'!$B$6:$B$52,0),MATCH($BL$3,'SO Agustus 2026 Rev.3'!$B$5:$XK$5,0))</f>
        <v>1000</v>
      </c>
      <c r="BM31" s="385">
        <f>INDEX('Summary sales'!$A$6:$CB$50,MATCH($B31,'Summary sales'!$A$6:$A$50,0),MATCH($BL$3,'Summary sales'!$A$7:$CB$7,0))</f>
        <v>1629.4189999999944</v>
      </c>
      <c r="BN31" s="385">
        <f t="shared" si="478"/>
        <v>629.41899999999441</v>
      </c>
      <c r="BO31" s="543">
        <f t="shared" si="479"/>
        <v>1.6294189999999944</v>
      </c>
      <c r="BP31" s="385">
        <f>INDEX('SO Agustus 2026 Rev.3'!$B$6:$BK$52,MATCH(B31,'SO Agustus 2026 Rev.3'!$B$6:$B$52,0),MATCH($BP$3,'SO Agustus 2026 Rev.3'!$B$5:$XK$5,0))</f>
        <v>5500</v>
      </c>
      <c r="BQ31" s="385">
        <f ca="1">INDEX('Summary sales'!$A$6:$CB$50,MATCH($B31,'Summary sales'!$A$6:$A$50,0),MATCH($BP$3,'Summary sales'!$A$7:$CB$7,0))</f>
        <v>4994.0200000000004</v>
      </c>
      <c r="BR31" s="385">
        <f t="shared" ca="1" si="480"/>
        <v>-505.97999999999956</v>
      </c>
      <c r="BS31" s="543">
        <f t="shared" ca="1" si="481"/>
        <v>0.90800363636363646</v>
      </c>
      <c r="BT31" s="385">
        <f>INDEX('SO Agustus 2026 Rev.3'!$B$6:$BK$52,MATCH(B31,'SO Agustus 2026 Rev.3'!$B$6:$B$52,0),MATCH($BT$3,'SO Agustus 2026 Rev.3'!$B$5:$XK$5,0))</f>
        <v>1000</v>
      </c>
      <c r="BU31" s="385">
        <f>INDEX('Summary sales'!$A$6:$CB$50,MATCH($B31,'Summary sales'!$A$6:$A$50,0),MATCH($BT$3,'Summary sales'!$A$7:$CB$7,0))</f>
        <v>0</v>
      </c>
      <c r="BV31" s="385">
        <f t="shared" si="482"/>
        <v>-1000</v>
      </c>
      <c r="BW31" s="543">
        <f t="shared" si="483"/>
        <v>0</v>
      </c>
      <c r="BX31" s="385">
        <f>INDEX('SO Agustus 2026 Rev.3'!$B$6:$BK$52,MATCH(B31,'SO Agustus 2026 Rev.3'!$B$6:$B$52,0),MATCH($BX$3,'SO Agustus 2026 Rev.3'!$B$5:$XK$5,0))</f>
        <v>89.451612903225808</v>
      </c>
      <c r="BY31" s="385">
        <f>INDEX('Summary sales'!$A$6:$CB$50,MATCH($B31,'Summary sales'!$A$6:$A$50,0),MATCH($BX$3,'Summary sales'!$A$7:$CB$7,0))</f>
        <v>75.19999999999709</v>
      </c>
      <c r="BZ31" s="385">
        <f t="shared" si="484"/>
        <v>-14.251612903228718</v>
      </c>
      <c r="CA31" s="543">
        <f t="shared" si="485"/>
        <v>0.84067796610166234</v>
      </c>
      <c r="CB31" s="385">
        <f>INDEX('SO Agustus 2026 Rev.3'!$B$6:$BK$52,MATCH(B31,'SO Agustus 2026 Rev.3'!$B$6:$B$52,0),MATCH($CB$3,'SO Agustus 2026 Rev.3'!$B$5:$XK$5,0))</f>
        <v>3500</v>
      </c>
      <c r="CC31" s="385">
        <f>INDEX('Summary sales'!$A$6:$CB$50,MATCH($B31,'Summary sales'!$A$6:$A$50,0),MATCH($CB$3,'Summary sales'!$A$7:$CB$7,0))</f>
        <v>2276.1000000000931</v>
      </c>
      <c r="CD31" s="385">
        <f t="shared" si="486"/>
        <v>-1223.8999999999069</v>
      </c>
      <c r="CE31" s="543">
        <f t="shared" si="487"/>
        <v>0.65031428571431238</v>
      </c>
      <c r="CF31" s="385">
        <f>INDEX('SO Agustus 2026 Rev.3'!$B$6:$BK$52,MATCH(B31,'SO Agustus 2026 Rev.3'!$B$6:$B$52,0),MATCH($CF$3,'SO Agustus 2026 Rev.3'!$B$5:$XK$5,0))</f>
        <v>1300</v>
      </c>
      <c r="CG31" s="385">
        <f>INDEX('Summary sales'!$A$6:$CB$50,MATCH($B31,'Summary sales'!$A$6:$A$50,0),MATCH($CF$3,'Summary sales'!$A$7:$CB$7,0))</f>
        <v>989.06000000005588</v>
      </c>
      <c r="CH31" s="385">
        <f t="shared" si="488"/>
        <v>-310.93999999994412</v>
      </c>
      <c r="CI31" s="543">
        <f t="shared" si="489"/>
        <v>0.76081538461542764</v>
      </c>
      <c r="CJ31" s="385">
        <f>INDEX('SO Agustus 2026 Rev.3'!$B$6:$BK$52,MATCH(B31,'SO Agustus 2026 Rev.3'!$B$6:$B$52,0),MATCH($CJ$3,'SO Agustus 2026 Rev.3'!$B$5:$XK$5,0))</f>
        <v>3000</v>
      </c>
      <c r="CK31" s="385">
        <f>INDEX('Summary sales'!$A$6:$CB$50,MATCH($B31,'Summary sales'!$A$6:$A$50,0),MATCH($CJ$3,'Summary sales'!$A$7:$CB$7,0))</f>
        <v>4751.6000000005588</v>
      </c>
      <c r="CL31" s="385">
        <f t="shared" si="490"/>
        <v>1751.6000000005588</v>
      </c>
      <c r="CM31" s="543">
        <f t="shared" si="491"/>
        <v>1.5838666666668528</v>
      </c>
      <c r="CN31" s="385">
        <f>INDEX('SO Agustus 2026 Rev.3'!$B$6:$BK$52,MATCH(B31,'SO Agustus 2026 Rev.3'!$B$6:$B$52,0),MATCH($CN$3,'SO Agustus 2026 Rev.3'!$B$5:$XK$5,0))</f>
        <v>6500</v>
      </c>
      <c r="CO31" s="385">
        <f>INDEX('Summary sales'!$A$6:$CB$50,MATCH($B31,'Summary sales'!$A$6:$A$50,0),MATCH($CN$3,'Summary sales'!$A$7:$CB$7,0))</f>
        <v>22199.939999999944</v>
      </c>
      <c r="CP31" s="385">
        <f t="shared" si="492"/>
        <v>15699.939999999944</v>
      </c>
      <c r="CQ31" s="543">
        <f t="shared" si="493"/>
        <v>3.415375384615376</v>
      </c>
      <c r="CR31" s="385">
        <f>INDEX('SO Agustus 2026 Rev.3'!$B$6:$BK$52,MATCH(B31,'SO Agustus 2026 Rev.3'!$B$6:$B$52,0),MATCH($CR$3,'SO Agustus 2026 Rev.3'!$B$5:$XK$5,0))</f>
        <v>0</v>
      </c>
      <c r="CS31" s="385">
        <f>INDEX('Summary sales'!$A$6:$CB$50,MATCH($B31,'Summary sales'!$A$6:$A$50,0),MATCH($CR$3,'Summary sales'!$A$7:$CB$7,0))</f>
        <v>0</v>
      </c>
      <c r="CT31" s="385">
        <f t="shared" si="494"/>
        <v>0</v>
      </c>
      <c r="CU31" s="543" t="e">
        <f t="shared" si="495"/>
        <v>#DIV/0!</v>
      </c>
      <c r="CV31" s="385">
        <f>INDEX('SO Agustus 2026 Rev.3'!$B$6:$BK$52,MATCH(B31,'SO Agustus 2026 Rev.3'!$B$6:$B$52,0),MATCH($CV$3,'SO Agustus 2026 Rev.3'!$B$5:$XK$5,0))</f>
        <v>16000</v>
      </c>
      <c r="CW31" s="385">
        <f>INDEX('Summary sales'!$A$6:$CB$50,MATCH($B31,'Summary sales'!$A$6:$A$50,0),MATCH($CV$3,'Summary sales'!$A$7:$CB$7,0))</f>
        <v>13793.696000002325</v>
      </c>
      <c r="CX31" s="385">
        <f t="shared" si="496"/>
        <v>-2206.3039999976754</v>
      </c>
      <c r="CY31" s="543">
        <f t="shared" si="497"/>
        <v>0.86210600000014526</v>
      </c>
      <c r="CZ31" s="385">
        <f>INDEX('SO Agustus 2026 Rev.3'!$B$6:$BK$52,MATCH(B31,'SO Agustus 2026 Rev.3'!$B$6:$B$52,0),MATCH($CZ$3,'SO Agustus 2026 Rev.3'!$B$5:$XK$5,0))</f>
        <v>2000</v>
      </c>
      <c r="DA31" s="385">
        <f>INDEX('Summary sales'!$A$6:$CB$50,MATCH($B31,'Summary sales'!$A$6:$A$50,0),MATCH($CZ$3,'Summary sales'!$A$7:$CB$7,0))</f>
        <v>2166.179999999702</v>
      </c>
      <c r="DB31" s="385">
        <f t="shared" si="498"/>
        <v>166.17999999970198</v>
      </c>
      <c r="DC31" s="543">
        <f t="shared" si="499"/>
        <v>1.0830899999998509</v>
      </c>
      <c r="DD31" s="385">
        <f>INDEX('SO Agustus 2026 Rev.3'!$B$6:$BK$52,MATCH(B31,'SO Agustus 2026 Rev.3'!$B$6:$B$52,0),MATCH($DD$3,'SO Agustus 2026 Rev.3'!$B$5:$XK$5,0))</f>
        <v>800</v>
      </c>
      <c r="DE31" s="385">
        <f>INDEX('Summary sales'!$A$6:$CB$50,MATCH($B31,'Summary sales'!$A$6:$A$50,0),MATCH($DD$3,'Summary sales'!$A$7:$CB$7,0))</f>
        <v>681.60000000009313</v>
      </c>
      <c r="DF31" s="385">
        <f t="shared" si="500"/>
        <v>-118.39999999990687</v>
      </c>
      <c r="DG31" s="543">
        <f t="shared" si="501"/>
        <v>0.85200000000011644</v>
      </c>
      <c r="DH31" s="385">
        <f>INDEX('SO Agustus 2026 Rev.3'!$B$6:$BK$52,MATCH(B31,'SO Agustus 2026 Rev.3'!$B$6:$B$52,0),MATCH($DH$3,'SO Agustus 2026 Rev.3'!$B$5:$XK$5,0))</f>
        <v>7200</v>
      </c>
      <c r="DI31" s="385">
        <f>INDEX('Summary sales'!$A$6:$CB$50,MATCH($B31,'Summary sales'!$A$6:$A$50,0),MATCH($DH$3,'Summary sales'!$A$7:$CB$7,0))</f>
        <v>8196.3100000005215</v>
      </c>
      <c r="DJ31" s="385">
        <f t="shared" si="502"/>
        <v>996.31000000052154</v>
      </c>
      <c r="DK31" s="543">
        <f t="shared" si="503"/>
        <v>1.1383763888889613</v>
      </c>
      <c r="DL31" s="385">
        <f>INDEX('SO Agustus 2026 Rev.3'!$B$6:$BK$52,MATCH(B31,'SO Agustus 2026 Rev.3'!$B$6:$B$52,0),MATCH($DL$3,'SO Agustus 2026 Rev.3'!$B$5:$XK$5,0))</f>
        <v>2000</v>
      </c>
      <c r="DM31" s="385">
        <f>INDEX('Summary sales'!$A$6:$CB$50,MATCH($B31,'Summary sales'!$A$6:$A$50,0),MATCH($DL$3,'Summary sales'!$A$7:$CB$7,0))</f>
        <v>1571.359999999986</v>
      </c>
      <c r="DN31" s="385">
        <f t="shared" si="504"/>
        <v>-428.64000000001397</v>
      </c>
      <c r="DO31" s="543">
        <f t="shared" si="505"/>
        <v>0.78567999999999305</v>
      </c>
      <c r="DP31" s="385">
        <f>INDEX('SO Agustus 2026 Rev.3'!$B$6:$BK$52,MATCH(B31,'SO Agustus 2026 Rev.3'!$B$6:$B$52,0),MATCH($DP$3,'SO Agustus 2026 Rev.3'!$B$5:$XK$5,0))</f>
        <v>2000</v>
      </c>
      <c r="DQ31" s="385">
        <f>INDEX('Summary sales'!$A$6:$CB$50,MATCH($B31,'Summary sales'!$A$6:$A$50,0),MATCH($DP$3,'Summary sales'!$A$7:$CB$7,0))</f>
        <v>1980.8500000000931</v>
      </c>
      <c r="DR31" s="385">
        <f t="shared" si="506"/>
        <v>-19.149999999906868</v>
      </c>
      <c r="DS31" s="543">
        <f t="shared" si="507"/>
        <v>0.99042500000004652</v>
      </c>
      <c r="DT31" s="385">
        <f>INDEX('SO Agustus 2026 Rev.3'!$B$6:$BK$52,MATCH(B31,'SO Agustus 2026 Rev.3'!$B$6:$B$52,0),MATCH($DT$3,'SO Agustus 2026 Rev.3'!$B$5:$XK$5,0))</f>
        <v>1000</v>
      </c>
      <c r="DU31" s="385">
        <f>INDEX('Summary sales'!$A$6:$CB$50,MATCH($B31,'Summary sales'!$A$6:$A$50,0),MATCH($DT$3,'Summary sales'!$A$7:$CB$7,0))</f>
        <v>467.88000000000466</v>
      </c>
      <c r="DV31" s="385">
        <f t="shared" si="508"/>
        <v>-532.11999999999534</v>
      </c>
      <c r="DW31" s="543">
        <f t="shared" si="509"/>
        <v>0.46788000000000468</v>
      </c>
      <c r="DX31" s="385">
        <f>INDEX('SO Agustus 2026 Rev.3'!$B$6:$BK$52,MATCH(B31,'SO Agustus 2026 Rev.3'!$B$6:$B$52,0),MATCH($DX$3,'SO Agustus 2026 Rev.3'!$B$5:$XK$5,0))</f>
        <v>11000</v>
      </c>
      <c r="DY31" s="385">
        <f>INDEX('Summary sales'!$A$6:$CB$50,MATCH($B31,'Summary sales'!$A$6:$A$50,0),MATCH($DX$3,'Summary sales'!$A$7:$CB$7,0))</f>
        <v>10864.060000000522</v>
      </c>
      <c r="DZ31" s="385">
        <f t="shared" si="510"/>
        <v>-135.93999999947846</v>
      </c>
      <c r="EA31" s="543">
        <f t="shared" si="511"/>
        <v>0.98764181818186558</v>
      </c>
      <c r="EB31" s="385">
        <f>INDEX('SO Agustus 2026 Rev.3'!$B$6:$BK$52,MATCH(B31,'SO Agustus 2026 Rev.3'!$B$6:$B$52,0),MATCH($EB$3,'SO Agustus 2026 Rev.3'!$B$5:$XK$5,0))</f>
        <v>2000</v>
      </c>
      <c r="EC31" s="385">
        <f>INDEX('Summary sales'!$A$6:$CB$50,MATCH($B31,'Summary sales'!$A$6:$A$50,0),MATCH($EB$3,'Summary sales'!$A$7:$CB$7,0))</f>
        <v>2094.5600000000559</v>
      </c>
      <c r="ED31" s="385">
        <f t="shared" si="512"/>
        <v>94.560000000055879</v>
      </c>
      <c r="EE31" s="543">
        <f t="shared" si="513"/>
        <v>1.047280000000028</v>
      </c>
      <c r="EF31" s="385">
        <f>INDEX('SO Agustus 2026 Rev.3'!$B$6:$BK$52,MATCH(B31,'SO Agustus 2026 Rev.3'!$B$6:$B$52,0),MATCH($EF$3,'SO Agustus 2026 Rev.3'!$B$5:$XK$5,0))</f>
        <v>4000</v>
      </c>
      <c r="EG31" s="385">
        <f>INDEX('Summary sales'!$A$6:$CB$50,MATCH($B31,'Summary sales'!$A$6:$A$50,0),MATCH($EF$3,'Summary sales'!$A$7:$CB$7,0))</f>
        <v>5616.6899999994785</v>
      </c>
      <c r="EH31" s="385">
        <f t="shared" si="514"/>
        <v>1616.6899999994785</v>
      </c>
      <c r="EI31" s="543">
        <f t="shared" si="515"/>
        <v>1.4041724999998697</v>
      </c>
      <c r="EJ31" s="385">
        <f>INDEX('SO Agustus 2026 Rev.3'!$B$6:$BK$52,MATCH(B31,'SO Agustus 2026 Rev.3'!$B$6:$B$52,0),MATCH($EJ$3,'SO Agustus 2026 Rev.3'!$B$5:$XK$5,0))</f>
        <v>7000</v>
      </c>
      <c r="EK31" s="385">
        <f>INDEX('Summary sales'!$A$6:$CB$50,MATCH(B31,'Summary sales'!$A$6:$A$50,0),MATCH($EJ$3,'Summary sales'!$A$7:$CB$7,0))</f>
        <v>9873.6599999999162</v>
      </c>
      <c r="EL31" s="385">
        <f t="shared" si="516"/>
        <v>2873.6599999999162</v>
      </c>
      <c r="EM31" s="543">
        <f t="shared" si="517"/>
        <v>1.4105228571428452</v>
      </c>
      <c r="EN31" s="385">
        <f>INDEX('SO Agustus 2026 Rev.3'!$B$6:$BK$52,MATCH(B31,'SO Agustus 2026 Rev.3'!$B$6:$B$52,0),MATCH($EN$3,'SO Agustus 2026 Rev.3'!$B$5:$XK$5,0))</f>
        <v>5000</v>
      </c>
      <c r="EO31" s="385">
        <f>INDEX('Summary sales'!$A$6:$CB$50,MATCH($B31,'Summary sales'!$A$6:$A$50,0),MATCH($EN$3,'Summary sales'!$A$7:$CB$7,0))</f>
        <v>8569.7299999999814</v>
      </c>
      <c r="EP31" s="385">
        <f t="shared" si="518"/>
        <v>3569.7299999999814</v>
      </c>
      <c r="EQ31" s="543">
        <f t="shared" si="519"/>
        <v>1.7139459999999962</v>
      </c>
      <c r="ER31" s="385">
        <f>INDEX('SO Agustus 2026 Rev.3'!$B$6:$BK$52,MATCH(B31,'SO Agustus 2026 Rev.3'!$B$6:$B$52,0),MATCH($ER$3,'SO Agustus 2026 Rev.3'!$B$5:$XK$5,0))</f>
        <v>19000</v>
      </c>
      <c r="ES31" s="385">
        <f>INDEX('Summary sales'!$A$6:$CB$50,MATCH($B31,'Summary sales'!$A$6:$A$50,0),MATCH($ER$3,'Summary sales'!$A$7:$CB$7,0))</f>
        <v>19174.209999999031</v>
      </c>
      <c r="ET31" s="385">
        <f t="shared" si="520"/>
        <v>174.20999999903142</v>
      </c>
      <c r="EU31" s="543">
        <f t="shared" si="521"/>
        <v>1.00916894736837</v>
      </c>
      <c r="EV31" s="385">
        <f>INDEX('SO Agustus 2026 Rev.3'!$B$6:$BK$52,MATCH(B31,'SO Agustus 2026 Rev.3'!$B$6:$B$52,0),MATCH($EV$3,'SO Agustus 2026 Rev.3'!$B$5:$XK$5,0))</f>
        <v>4000</v>
      </c>
      <c r="EW31" s="385">
        <f>INDEX('Summary sales'!$A$6:$CB$50,MATCH(B31,'Summary sales'!$A$6:$A$50,0),MATCH($EV$3,'Summary sales'!$A$7:$CB$7,0))</f>
        <v>3490.6200000001118</v>
      </c>
      <c r="EX31" s="385">
        <f t="shared" si="522"/>
        <v>-509.37999999988824</v>
      </c>
      <c r="EY31" s="543">
        <f t="shared" si="523"/>
        <v>0.87265500000002794</v>
      </c>
      <c r="EZ31" s="385">
        <f>INDEX('SO Agustus 2026 Rev.3'!$B$6:$BK$52,MATCH(B31,'SO Agustus 2026 Rev.3'!$B$6:$B$52,0),MATCH($EZ$3,'SO Agustus 2026 Rev.3'!$B$5:$XK$5,0))</f>
        <v>3500</v>
      </c>
      <c r="FA31" s="385">
        <f>INDEX('Summary sales'!$A$6:$CB$50,MATCH(B31,'Summary sales'!$A$6:$A$50,0),MATCH($EZ$3,'Summary sales'!$A$7:$CB$7,0))</f>
        <v>3179.8999999994412</v>
      </c>
      <c r="FB31" s="385">
        <f t="shared" si="524"/>
        <v>-320.10000000055879</v>
      </c>
      <c r="FC31" s="543">
        <f t="shared" si="525"/>
        <v>0.90854285714269745</v>
      </c>
      <c r="FD31" s="385">
        <f>INDEX('SO Agustus 2026 Rev.3'!$B$6:$BK$52,MATCH(B31,'SO Agustus 2026 Rev.3'!$B$6:$B$52,0),MATCH($FD$3,'SO Agustus 2026 Rev.3'!$B$5:$XK$5,0))</f>
        <v>500</v>
      </c>
      <c r="FE31" s="385">
        <f>INDEX('Summary sales'!$A$6:$CB$50,MATCH(B31,'Summary sales'!$A$6:$A$50,0),MATCH($FD$3,'Summary sales'!$A$7:$CB$7,0))</f>
        <v>976.62000000000012</v>
      </c>
      <c r="FF31" s="385">
        <f t="shared" si="526"/>
        <v>476.62000000000012</v>
      </c>
      <c r="FG31" s="543">
        <f t="shared" si="527"/>
        <v>1.9532400000000003</v>
      </c>
      <c r="FH31" s="385">
        <f>INDEX('SO Agustus 2026 Rev.3'!$B$6:$BK$52,MATCH(B31,'SO Agustus 2026 Rev.3'!$B$6:$B$52,0),MATCH($FH$3,'SO Agustus 2026 Rev.3'!$B$5:$XK$5,0))</f>
        <v>0</v>
      </c>
      <c r="FI31" s="385">
        <f>INDEX('Summary sales'!$A$6:$CB$50,MATCH(B31,'Summary sales'!$A$6:$A$50,0),MATCH($FH$3,'Summary sales'!$A$7:$CB$7,0))</f>
        <v>0</v>
      </c>
      <c r="FJ31" s="385">
        <f t="shared" si="528"/>
        <v>0</v>
      </c>
      <c r="FK31" s="543" t="e">
        <f t="shared" si="529"/>
        <v>#DIV/0!</v>
      </c>
      <c r="FL31" s="385">
        <f>INDEX('SO Agustus 2026 Rev.3'!$B$6:$BK$52,MATCH(B31,'SO Agustus 2026 Rev.3'!$B$6:$B$52,0),MATCH($FL$3,'SO Agustus 2026 Rev.3'!$B$5:$XK$5,0))</f>
        <v>700</v>
      </c>
      <c r="FM31" s="385">
        <f>INDEX('Summary sales'!$A$6:$CB$50,MATCH(B31,'Summary sales'!$A$6:$A$50,0),MATCH($FL$3,'Summary sales'!$A$7:$CB$7,0))</f>
        <v>654.69999999995343</v>
      </c>
      <c r="FN31" s="385">
        <f t="shared" si="530"/>
        <v>-45.300000000046566</v>
      </c>
      <c r="FO31" s="543">
        <f t="shared" si="531"/>
        <v>0.93528571428564777</v>
      </c>
      <c r="FP31" s="385">
        <f>INDEX('SO Agustus 2026 Rev.3'!$B$6:$BK$52,MATCH(B31,'SO Agustus 2026 Rev.3'!$B$6:$B$52,0),MATCH($FP$3,'SO Agustus 2026 Rev.3'!$B$5:$XK$5,0))</f>
        <v>6500</v>
      </c>
      <c r="FQ31" s="385">
        <f>INDEX('Summary sales'!$A$6:$CB$50,MATCH(B31,'Summary sales'!$A$6:$A$50,0),MATCH($FP$3,'Summary sales'!$A$7:$CB$7,0))</f>
        <v>4792.460000000021</v>
      </c>
      <c r="FR31" s="385">
        <f t="shared" si="532"/>
        <v>-1707.539999999979</v>
      </c>
      <c r="FS31" s="543">
        <f t="shared" si="533"/>
        <v>0.73730153846154167</v>
      </c>
      <c r="FT31" s="385">
        <f>INDEX('SO Agustus 2026 Rev.3'!$B$6:$BK$52,MATCH(B31,'SO Agustus 2026 Rev.3'!$B$6:$B$52,0),MATCH($FT$3,'SO Agustus 2026 Rev.3'!$B$5:$XK$5,0))</f>
        <v>3500</v>
      </c>
      <c r="FU31" s="385">
        <f>INDEX('Summary sales'!$A$6:$CB$50,MATCH(B31,'Summary sales'!$A$6:$A$50,0),MATCH($FT$3,'Summary sales'!$A$7:$CB$7,0))</f>
        <v>0</v>
      </c>
      <c r="FV31" s="385">
        <f t="shared" si="534"/>
        <v>-3500</v>
      </c>
      <c r="FW31" s="543">
        <f t="shared" si="535"/>
        <v>0</v>
      </c>
      <c r="FX31" s="385">
        <f>INDEX('SO Agustus 2026 Rev.3'!$B$6:$BK$52,MATCH(B31,'SO Agustus 2026 Rev.3'!$B$6:$B$52,0),MATCH($FX$3,'SO Agustus 2026 Rev.3'!$B$5:$XK$5,0))</f>
        <v>2000</v>
      </c>
      <c r="FY31" s="385">
        <f>INDEX('Summary sales'!$A$6:$CB$50,MATCH(B31,'Summary sales'!$A$6:$A$50,0),MATCH($FX$3,'Summary sales'!$A$7:$CB$7,0))</f>
        <v>1032.440000000177</v>
      </c>
      <c r="FZ31" s="385">
        <f t="shared" si="536"/>
        <v>-967.55999999982305</v>
      </c>
      <c r="GA31" s="543">
        <f t="shared" si="537"/>
        <v>0.5162200000000885</v>
      </c>
      <c r="GB31" s="385">
        <f>INDEX('SO Agustus 2026 Rev.3'!$B$6:$BK$52,MATCH(B31,'SO Agustus 2026 Rev.3'!$B$6:$B$52,0),MATCH($GB$3,'SO Agustus 2026 Rev.3'!$B$5:$XK$5,0))</f>
        <v>369.61070967741654</v>
      </c>
      <c r="GC31" s="385">
        <f>INDEX('Summary sales'!$A$6:$CB$50,MATCH(B31,'Summary sales'!$A$6:$A$50,0),MATCH($GB$3,'Summary sales'!$A$7:$CB$7,0))</f>
        <v>83.080000000074506</v>
      </c>
      <c r="GD31" s="385">
        <f t="shared" si="538"/>
        <v>-286.53070967734203</v>
      </c>
      <c r="GE31" s="543">
        <f t="shared" si="539"/>
        <v>0.22477703655444362</v>
      </c>
      <c r="GF31" s="385">
        <f>INDEX('SO Agustus 2026 Rev.3'!$B$6:$BK$52,MATCH(B31,'SO Agustus 2026 Rev.3'!$B$6:$B$52,0),MATCH($GF$3,'SO Agustus 2026 Rev.3'!$B$5:$XK$5,0))</f>
        <v>13500</v>
      </c>
      <c r="GG31" s="385">
        <f>INDEX('Summary sales'!$A$6:$CB$50,MATCH(B31,'Summary sales'!$A$6:$A$50,0),MATCH($GF$3,'Summary sales'!$A$7:$CB$7,0))</f>
        <v>12332.487999999999</v>
      </c>
      <c r="GH31" s="385">
        <f t="shared" si="540"/>
        <v>-1167.5120000000006</v>
      </c>
      <c r="GI31" s="543">
        <f t="shared" si="541"/>
        <v>0.91351762962962957</v>
      </c>
      <c r="GJ31" s="385">
        <f>INDEX('SO Agustus 2026 Rev.3'!$B$6:$BK$52,MATCH(B31,'SO Agustus 2026 Rev.3'!$B$6:$B$52,0),MATCH($GJ$3,'SO Agustus 2026 Rev.3'!$B$5:$XK$5,0))</f>
        <v>1121.900322580635</v>
      </c>
      <c r="GK31" s="385">
        <f>INDEX('Summary sales'!$A$6:$CB$50,MATCH($B31,'Summary sales'!$A$6:$A$50,0),MATCH($GJ$3,'Summary sales'!$A$7:$CB$7,0))</f>
        <v>1097.8599999998696</v>
      </c>
      <c r="GL31" s="385">
        <f t="shared" si="542"/>
        <v>-24.040322580765405</v>
      </c>
      <c r="GM31" s="543">
        <f t="shared" si="543"/>
        <v>0.97857178387696064</v>
      </c>
      <c r="GN31" s="385">
        <f>INDEX('SO Agustus 2026 Rev.3'!$B$6:$BK$52,MATCH(B31,'SO Agustus 2026 Rev.3'!$B$6:$B$52,0),MATCH($GN$3,'SO Agustus 2026 Rev.3'!$B$5:$XK$5,0))</f>
        <v>2499.7025806451697</v>
      </c>
      <c r="GO31" s="385">
        <f>INDEX('Summary sales'!$A$6:$CB$50,MATCH(B31,'Summary sales'!$A$6:$A$50,0),MATCH($GN$3,'Summary sales'!$A$7:$CB$7,0))</f>
        <v>2779.070000000007</v>
      </c>
      <c r="GP31" s="385">
        <f t="shared" si="544"/>
        <v>279.36741935483724</v>
      </c>
      <c r="GQ31" s="543">
        <f t="shared" si="545"/>
        <v>1.1117602636081341</v>
      </c>
      <c r="GR31" s="385">
        <f>INDEX('SO Agustus 2026 Rev.3'!$B$6:$BK$52,MATCH(B31,'SO Agustus 2026 Rev.3'!$B$6:$B$52,0),MATCH($GR$3,'SO Agustus 2026 Rev.3'!$B$5:$XK$5,0))</f>
        <v>3587.0967741935483</v>
      </c>
      <c r="GS31" s="385">
        <f>INDEX('Summary sales'!$A$6:$CB$50,MATCH(B31,'Summary sales'!$A$6:$A$50,0),MATCH($GR$3,'Summary sales'!$A$7:$CB$7,0))</f>
        <v>3667.929999999993</v>
      </c>
      <c r="GT31" s="385">
        <f t="shared" si="546"/>
        <v>80.833225806444716</v>
      </c>
      <c r="GU31" s="543">
        <f t="shared" si="547"/>
        <v>1.0225344424460412</v>
      </c>
      <c r="GV31" s="385">
        <f>INDEX('SO Agustus 2026 Rev.3'!$B$6:$BK$52,MATCH(B31,'SO Agustus 2026 Rev.3'!$B$6:$B$52,0),MATCH($GV$3,'SO Agustus 2026 Rev.3'!$B$5:$XK$5,0))</f>
        <v>2499.7025806451697</v>
      </c>
      <c r="GW31" s="385">
        <f>INDEX('Summary sales'!$A$6:$CB$50,MATCH(B31,'Summary sales'!$A$6:$A$50,0),MATCH($GV$3,'Summary sales'!$A$7:$CB$7,0))</f>
        <v>2815.2600000002421</v>
      </c>
      <c r="GX31" s="385">
        <f t="shared" si="548"/>
        <v>315.5574193550724</v>
      </c>
      <c r="GY31" s="543">
        <f t="shared" si="549"/>
        <v>1.1262379859901683</v>
      </c>
      <c r="GZ31" s="385">
        <f>INDEX('SO Agustus 2026 Rev.3'!$B$6:$BK$52,MATCH(B31,'SO Agustus 2026 Rev.3'!$B$6:$B$52,0),MATCH($GZ$3,'SO Agustus 2026 Rev.3'!$B$5:$XK$5,0))</f>
        <v>0</v>
      </c>
      <c r="HA31" s="385">
        <f>INDEX('Summary sales'!$A$6:$CB$50,MATCH(B31,'Summary sales'!$A$6:$A$50,0),MATCH($GZ$3,'Summary sales'!$A$7:$CB$7,0))</f>
        <v>0</v>
      </c>
      <c r="HB31" s="385">
        <f t="shared" si="550"/>
        <v>0</v>
      </c>
      <c r="HC31" s="543" t="e">
        <f t="shared" si="551"/>
        <v>#DIV/0!</v>
      </c>
    </row>
    <row r="32" spans="1:211" ht="15" customHeight="1">
      <c r="A32" s="562"/>
      <c r="B32" s="469">
        <f t="shared" si="552"/>
        <v>46256</v>
      </c>
      <c r="C32" s="469" t="str">
        <f t="shared" si="553"/>
        <v>Sab</v>
      </c>
      <c r="D32" s="385">
        <f t="shared" ref="D32:D41" si="554">SUMIF($H$4:$HB$4,$D$4,H32:HB32)</f>
        <v>181272.60296774193</v>
      </c>
      <c r="E32" s="385">
        <f t="shared" ref="E32:E41" ca="1" si="555">SUMIF($H$4:$HB$4,$E$4,H32:HB32)</f>
        <v>196568.9920000016</v>
      </c>
      <c r="F32" s="385">
        <f t="shared" ref="F32:F41" ca="1" si="556">E32-D32</f>
        <v>15296.389032259671</v>
      </c>
      <c r="G32" s="543">
        <f t="shared" ref="G32:G41" ca="1" si="557">E32/D32</f>
        <v>1.0843833474106492</v>
      </c>
      <c r="H32" s="385">
        <f>INDEX('SO Agustus 2026 Rev.3'!$B$6:$BK$52,MATCH(B32,'SO Agustus 2026 Rev.3'!$B$6:$B$52,0),MATCH($H$3,'SO Agustus 2026 Rev.3'!$B$5:$XK$5,0))</f>
        <v>700</v>
      </c>
      <c r="I32" s="385">
        <f>INDEX('Summary sales'!$A$6:$CB$50,MATCH($B32,'Summary sales'!$A$6:$A$50,0),MATCH($H$3,'Summary sales'!$A$7:$CB$7,0))</f>
        <v>519.60999999986961</v>
      </c>
      <c r="J32" s="385">
        <f t="shared" ref="J32:J41" si="558">I32-H32</f>
        <v>-180.39000000013039</v>
      </c>
      <c r="K32" s="543">
        <f t="shared" si="451"/>
        <v>0.74229999999981378</v>
      </c>
      <c r="L32" s="385">
        <f>INDEX('SO Agustus 2026 Rev.3'!$B$6:$BK$52,MATCH(B32,'SO Agustus 2026 Rev.3'!$B$6:$B$52,0),MATCH($L$3,'SO Agustus 2026 Rev.3'!$B$5:$XK$5,0))</f>
        <v>500</v>
      </c>
      <c r="M32" s="385">
        <f>INDEX('Summary sales'!$A$6:$CB$50,MATCH($B32,'Summary sales'!$A$6:$A$50,0),MATCH($L$3,'Summary sales'!$A$7:$CB$7,0))</f>
        <v>1705.5500000007451</v>
      </c>
      <c r="N32" s="385">
        <f t="shared" ref="N32:N41" si="559">M32-L32</f>
        <v>1205.5500000007451</v>
      </c>
      <c r="O32" s="543">
        <f t="shared" si="453"/>
        <v>3.4111000000014902</v>
      </c>
      <c r="P32" s="385">
        <f>INDEX('SO Agustus 2026 Rev.3'!$B$6:$BK$52,MATCH(B32,'SO Agustus 2026 Rev.3'!$B$6:$B$52,0),MATCH($P$3,'SO Agustus 2026 Rev.3'!$B$5:$XK$5,0))</f>
        <v>1000</v>
      </c>
      <c r="Q32" s="385">
        <f>INDEX('Summary sales'!$A$6:$CB$50,MATCH($B32,'Summary sales'!$A$6:$A$50,0),MATCH($P$3,'Summary sales'!$A$7:$CB$7,0))</f>
        <v>947.79000000003725</v>
      </c>
      <c r="R32" s="385">
        <f t="shared" ref="R32:R41" si="560">Q32-P32</f>
        <v>-52.209999999962747</v>
      </c>
      <c r="S32" s="543">
        <f t="shared" si="455"/>
        <v>0.94779000000003721</v>
      </c>
      <c r="T32" s="385">
        <f>INDEX('SO Agustus 2026 Rev.3'!$B$6:$BK$52,MATCH(B32,'SO Agustus 2026 Rev.3'!$B$6:$B$52,0),MATCH($T$3,'SO Agustus 2026 Rev.3'!$B$5:$XK$5,0))</f>
        <v>3300</v>
      </c>
      <c r="U32" s="385">
        <f>INDEX('Summary sales'!$A$6:$CB$50,MATCH($B32,'Summary sales'!$A$6:$A$50,0),MATCH($T$3,'Summary sales'!$A$7:$CB$7,0))</f>
        <v>142.39000000013039</v>
      </c>
      <c r="V32" s="385">
        <f t="shared" ref="V32:V41" si="561">U32-T32</f>
        <v>-3157.6099999998696</v>
      </c>
      <c r="W32" s="543">
        <f t="shared" si="457"/>
        <v>4.3148484848524356E-2</v>
      </c>
      <c r="X32" s="385">
        <f>INDEX('SO Agustus 2026 Rev.3'!$B$6:$BK$52,MATCH(B32,'SO Agustus 2026 Rev.3'!$B$6:$B$52,0),MATCH($X$3,'SO Agustus 2026 Rev.3'!$B$5:$XK$5,0))</f>
        <v>500</v>
      </c>
      <c r="Y32" s="385">
        <f>INDEX('Summary sales'!$A$6:$CB$50,MATCH($B32,'Summary sales'!$A$6:$A$50,0),MATCH($X$3,'Summary sales'!$A$7:$CB$7,0))</f>
        <v>829.48999999999069</v>
      </c>
      <c r="Z32" s="385">
        <f t="shared" ref="Z32:Z41" si="562">Y32-X32</f>
        <v>329.48999999999069</v>
      </c>
      <c r="AA32" s="543">
        <f t="shared" si="459"/>
        <v>1.6589799999999815</v>
      </c>
      <c r="AB32" s="385">
        <f>INDEX('SO Agustus 2026 Rev.3'!$B$6:$BK$52,MATCH(B32,'SO Agustus 2026 Rev.3'!$B$6:$B$52,0),MATCH($AB$3,'SO Agustus 2026 Rev.3'!$B$5:$XK$5,0))</f>
        <v>150</v>
      </c>
      <c r="AC32" s="385">
        <f>INDEX('Summary sales'!$A$6:$CB$50,MATCH($B32,'Summary sales'!$A$6:$A$50,0),MATCH($AB$3,'Summary sales'!$A$7:$CB$7,0))</f>
        <v>0.51999999998952262</v>
      </c>
      <c r="AD32" s="385">
        <f t="shared" ref="AD32:AD41" si="563">AC32-AB32</f>
        <v>-149.48000000001048</v>
      </c>
      <c r="AE32" s="543">
        <f t="shared" si="461"/>
        <v>3.4666666665968174E-3</v>
      </c>
      <c r="AF32" s="385">
        <f>INDEX('SO Agustus 2026 Rev.3'!$B$6:$BK$52,MATCH(B32,'SO Agustus 2026 Rev.3'!$B$6:$B$52,0),MATCH($AF$3,'SO Agustus 2026 Rev.3'!$B$5:$XK$5,0))</f>
        <v>603.76322580644887</v>
      </c>
      <c r="AG32" s="385">
        <f>INDEX('Summary sales'!$A$6:$CB$50,MATCH($B32,'Summary sales'!$A$6:$A$50,0),MATCH($AF$3,'Summary sales'!$A$7:$CB$7,0))</f>
        <v>580.10000000009313</v>
      </c>
      <c r="AH32" s="385">
        <f t="shared" ref="AH32:AH41" si="564">AG32-AF32</f>
        <v>-23.66322580635574</v>
      </c>
      <c r="AI32" s="543">
        <f t="shared" si="463"/>
        <v>0.96080710981569195</v>
      </c>
      <c r="AJ32" s="385">
        <f>INDEX('SO Agustus 2026 Rev.3'!$B$6:$BK$52,MATCH(B32,'SO Agustus 2026 Rev.3'!$B$6:$B$52,0),MATCH($AJ$3,'SO Agustus 2026 Rev.3'!$B$5:$XK$5,0))</f>
        <v>673.27548387096704</v>
      </c>
      <c r="AK32" s="385">
        <f>INDEX('Summary sales'!$A$6:$CB$50,MATCH($B32,'Summary sales'!$A$6:$A$50,0),MATCH($AJ$3,'Summary sales'!$A$7:$CB$7,0))</f>
        <v>434.45000000006985</v>
      </c>
      <c r="AL32" s="385">
        <f t="shared" ref="AL32:AL41" si="565">AK32-AJ32</f>
        <v>-238.82548387089719</v>
      </c>
      <c r="AM32" s="543">
        <f t="shared" si="465"/>
        <v>0.64527821138268571</v>
      </c>
      <c r="AN32" s="385">
        <f>INDEX('SO Agustus 2026 Rev.3'!$B$6:$BK$52,MATCH(B32,'SO Agustus 2026 Rev.3'!$B$6:$B$52,0),MATCH($AN$3,'SO Agustus 2026 Rev.3'!$B$5:$XK$5,0))</f>
        <v>4500</v>
      </c>
      <c r="AO32" s="385">
        <f>INDEX('Summary sales'!$A$6:$CB$50,MATCH($B32,'Summary sales'!$A$6:$A$50,0),MATCH($AN$3,'Summary sales'!$A$7:$CB$7,0))</f>
        <v>4067.5500000007451</v>
      </c>
      <c r="AP32" s="385">
        <f t="shared" ref="AP32:AP41" si="566">AO32-AN32</f>
        <v>-432.44999999925494</v>
      </c>
      <c r="AQ32" s="543">
        <f t="shared" si="467"/>
        <v>0.90390000000016557</v>
      </c>
      <c r="AR32" s="385">
        <f>INDEX('SO Agustus 2026 Rev.3'!$B$6:$BK$52,MATCH(B32,'SO Agustus 2026 Rev.3'!$B$6:$B$52,0),MATCH($AR$3,'SO Agustus 2026 Rev.3'!$B$5:$XK$5,0))</f>
        <v>2000</v>
      </c>
      <c r="AS32" s="385">
        <f ca="1">INDEX('Summary sales'!$A$6:$CB$50,MATCH($B32,'Summary sales'!$A$6:$A$50,0),MATCH($AR$3,'Summary sales'!$A$7:$CB$7,0))</f>
        <v>3031.0099999997765</v>
      </c>
      <c r="AT32" s="385">
        <f t="shared" ref="AT32:AT41" ca="1" si="567">AS32-AR32</f>
        <v>1031.0099999997765</v>
      </c>
      <c r="AU32" s="543">
        <f t="shared" ca="1" si="469"/>
        <v>1.5155049999998882</v>
      </c>
      <c r="AV32" s="385">
        <f>INDEX('SO Agustus 2026 Rev.3'!$B$6:$BK$52,MATCH(B32,'SO Agustus 2026 Rev.3'!$B$6:$B$52,0),MATCH($AV$3,'SO Agustus 2026 Rev.3'!$B$5:$XK$5,0))</f>
        <v>1000</v>
      </c>
      <c r="AW32" s="385">
        <f>INDEX('Summary sales'!$A$6:$CB$50,MATCH($B32,'Summary sales'!$A$6:$A$50,0),MATCH($AV$3,'Summary sales'!$A$7:$CB$7,0))</f>
        <v>110.83999999985099</v>
      </c>
      <c r="AX32" s="385">
        <f t="shared" ref="AX32:AX41" si="568">AW32-AV32</f>
        <v>-889.16000000014901</v>
      </c>
      <c r="AY32" s="543">
        <f t="shared" si="471"/>
        <v>0.11083999999985099</v>
      </c>
      <c r="AZ32" s="385">
        <f>INDEX('SO Agustus 2026 Rev.3'!$B$6:$BK$52,MATCH(B32,'SO Agustus 2026 Rev.3'!$B$6:$B$52,0),MATCH($AZ$3,'SO Agustus 2026 Rev.3'!$B$5:$XK$5,0))</f>
        <v>500</v>
      </c>
      <c r="BA32" s="385">
        <f>INDEX('Summary sales'!$A$6:$CB$50,MATCH($B32,'Summary sales'!$A$6:$A$50,0),MATCH($AZ$3,'Summary sales'!$A$7:$CB$7,0))</f>
        <v>554.02999999999884</v>
      </c>
      <c r="BB32" s="385">
        <f t="shared" ref="BB32:BB41" si="569">BA32-AZ32</f>
        <v>54.029999999998836</v>
      </c>
      <c r="BC32" s="543">
        <f t="shared" si="473"/>
        <v>1.1080599999999976</v>
      </c>
      <c r="BD32" s="385">
        <f>INDEX('SO Agustus 2026 Rev.3'!$B$6:$BK$52,MATCH(B32,'SO Agustus 2026 Rev.3'!$B$6:$B$52,0),MATCH($BD$3,'SO Agustus 2026 Rev.3'!$B$5:$XK$5,0))</f>
        <v>10300</v>
      </c>
      <c r="BE32" s="385">
        <f>INDEX('Summary sales'!$A$6:$CB$50,MATCH($B32,'Summary sales'!$A$6:$A$50,0),MATCH($BD$3,'Summary sales'!$A$7:$CB$7,0))</f>
        <v>13427.679999999702</v>
      </c>
      <c r="BF32" s="385">
        <f t="shared" ref="BF32:BF41" si="570">BE32-BD32</f>
        <v>3127.679999999702</v>
      </c>
      <c r="BG32" s="543">
        <f t="shared" si="475"/>
        <v>1.3036582524271556</v>
      </c>
      <c r="BH32" s="385">
        <f>INDEX('SO Agustus 2026 Rev.3'!$B$6:$BK$52,MATCH(B32,'SO Agustus 2026 Rev.3'!$B$6:$B$52,0),MATCH($BH$3,'SO Agustus 2026 Rev.3'!$B$5:$XK$5,0))</f>
        <v>6000</v>
      </c>
      <c r="BI32" s="385">
        <f>INDEX('Summary sales'!$A$6:$CB$50,MATCH($B32,'Summary sales'!$A$6:$A$50,0),MATCH($BH$3,'Summary sales'!$A$7:$CB$7,0))</f>
        <v>7009.3100000000559</v>
      </c>
      <c r="BJ32" s="385">
        <f t="shared" ref="BJ32:BJ41" si="571">BI32-BH32</f>
        <v>1009.3100000000559</v>
      </c>
      <c r="BK32" s="543">
        <f t="shared" si="477"/>
        <v>1.1682183333333427</v>
      </c>
      <c r="BL32" s="385">
        <f>INDEX('SO Agustus 2026 Rev.3'!$B$6:$BK$52,MATCH(B32,'SO Agustus 2026 Rev.3'!$B$6:$B$52,0),MATCH($BL$3,'SO Agustus 2026 Rev.3'!$B$5:$XK$5,0))</f>
        <v>1000</v>
      </c>
      <c r="BM32" s="385">
        <f>INDEX('Summary sales'!$A$6:$CB$50,MATCH($B32,'Summary sales'!$A$6:$A$50,0),MATCH($BL$3,'Summary sales'!$A$7:$CB$7,0))</f>
        <v>656.48100000002887</v>
      </c>
      <c r="BN32" s="385">
        <f t="shared" ref="BN32:BN41" si="572">BM32-BL32</f>
        <v>-343.51899999997113</v>
      </c>
      <c r="BO32" s="543">
        <f t="shared" si="479"/>
        <v>0.65648100000002885</v>
      </c>
      <c r="BP32" s="385">
        <f>INDEX('SO Agustus 2026 Rev.3'!$B$6:$BK$52,MATCH(B32,'SO Agustus 2026 Rev.3'!$B$6:$B$52,0),MATCH($BP$3,'SO Agustus 2026 Rev.3'!$B$5:$XK$5,0))</f>
        <v>5500</v>
      </c>
      <c r="BQ32" s="385">
        <f ca="1">INDEX('Summary sales'!$A$6:$CB$50,MATCH($B32,'Summary sales'!$A$6:$A$50,0),MATCH($BP$3,'Summary sales'!$A$7:$CB$7,0))</f>
        <v>4837.2700000000004</v>
      </c>
      <c r="BR32" s="385">
        <f t="shared" ref="BR32:BR41" ca="1" si="573">BQ32-BP32</f>
        <v>-662.72999999999956</v>
      </c>
      <c r="BS32" s="543">
        <f t="shared" ca="1" si="481"/>
        <v>0.87950363636363649</v>
      </c>
      <c r="BT32" s="385">
        <f>INDEX('SO Agustus 2026 Rev.3'!$B$6:$BK$52,MATCH(B32,'SO Agustus 2026 Rev.3'!$B$6:$B$52,0),MATCH($BT$3,'SO Agustus 2026 Rev.3'!$B$5:$XK$5,0))</f>
        <v>1000</v>
      </c>
      <c r="BU32" s="385">
        <f>INDEX('Summary sales'!$A$6:$CB$50,MATCH($B32,'Summary sales'!$A$6:$A$50,0),MATCH($BT$3,'Summary sales'!$A$7:$CB$7,0))</f>
        <v>0</v>
      </c>
      <c r="BV32" s="385">
        <f t="shared" ref="BV32:BV41" si="574">BU32-BT32</f>
        <v>-1000</v>
      </c>
      <c r="BW32" s="543">
        <f t="shared" si="483"/>
        <v>0</v>
      </c>
      <c r="BX32" s="385">
        <f>INDEX('SO Agustus 2026 Rev.3'!$B$6:$BK$52,MATCH(B32,'SO Agustus 2026 Rev.3'!$B$6:$B$52,0),MATCH($BX$3,'SO Agustus 2026 Rev.3'!$B$5:$XK$5,0))</f>
        <v>89.451612903225808</v>
      </c>
      <c r="BY32" s="385">
        <f>INDEX('Summary sales'!$A$6:$CB$50,MATCH($B32,'Summary sales'!$A$6:$A$50,0),MATCH($BX$3,'Summary sales'!$A$7:$CB$7,0))</f>
        <v>87.55000000000291</v>
      </c>
      <c r="BZ32" s="385">
        <f t="shared" ref="BZ32:BZ41" si="575">BY32-BX32</f>
        <v>-1.9016129032228974</v>
      </c>
      <c r="CA32" s="543">
        <f t="shared" si="485"/>
        <v>0.97874143526869462</v>
      </c>
      <c r="CB32" s="385">
        <f>INDEX('SO Agustus 2026 Rev.3'!$B$6:$BK$52,MATCH(B32,'SO Agustus 2026 Rev.3'!$B$6:$B$52,0),MATCH($CB$3,'SO Agustus 2026 Rev.3'!$B$5:$XK$5,0))</f>
        <v>3500</v>
      </c>
      <c r="CC32" s="385">
        <f>INDEX('Summary sales'!$A$6:$CB$50,MATCH($B32,'Summary sales'!$A$6:$A$50,0),MATCH($CB$3,'Summary sales'!$A$7:$CB$7,0))</f>
        <v>3979.5</v>
      </c>
      <c r="CD32" s="385">
        <f t="shared" ref="CD32:CD41" si="576">CC32-CB32</f>
        <v>479.5</v>
      </c>
      <c r="CE32" s="543">
        <f t="shared" si="487"/>
        <v>1.137</v>
      </c>
      <c r="CF32" s="385">
        <f>INDEX('SO Agustus 2026 Rev.3'!$B$6:$BK$52,MATCH(B32,'SO Agustus 2026 Rev.3'!$B$6:$B$52,0),MATCH($CF$3,'SO Agustus 2026 Rev.3'!$B$5:$XK$5,0))</f>
        <v>1300</v>
      </c>
      <c r="CG32" s="385">
        <f>INDEX('Summary sales'!$A$6:$CB$50,MATCH($B32,'Summary sales'!$A$6:$A$50,0),MATCH($CF$3,'Summary sales'!$A$7:$CB$7,0))</f>
        <v>1005.4299999999348</v>
      </c>
      <c r="CH32" s="385">
        <f t="shared" ref="CH32:CH41" si="577">CG32-CF32</f>
        <v>-294.57000000006519</v>
      </c>
      <c r="CI32" s="543">
        <f t="shared" si="489"/>
        <v>0.77340769230764217</v>
      </c>
      <c r="CJ32" s="385">
        <f>INDEX('SO Agustus 2026 Rev.3'!$B$6:$BK$52,MATCH(B32,'SO Agustus 2026 Rev.3'!$B$6:$B$52,0),MATCH($CJ$3,'SO Agustus 2026 Rev.3'!$B$5:$XK$5,0))</f>
        <v>0</v>
      </c>
      <c r="CK32" s="385">
        <f>INDEX('Summary sales'!$A$6:$CB$50,MATCH($B32,'Summary sales'!$A$6:$A$50,0),MATCH($CJ$3,'Summary sales'!$A$7:$CB$7,0))</f>
        <v>3845.2000000001863</v>
      </c>
      <c r="CL32" s="385">
        <f t="shared" ref="CL32:CL41" si="578">CK32-CJ32</f>
        <v>3845.2000000001863</v>
      </c>
      <c r="CM32" s="543" t="e">
        <f t="shared" si="491"/>
        <v>#DIV/0!</v>
      </c>
      <c r="CN32" s="385">
        <f>INDEX('SO Agustus 2026 Rev.3'!$B$6:$BK$52,MATCH(B32,'SO Agustus 2026 Rev.3'!$B$6:$B$52,0),MATCH($CN$3,'SO Agustus 2026 Rev.3'!$B$5:$XK$5,0))</f>
        <v>6500</v>
      </c>
      <c r="CO32" s="385">
        <f>INDEX('Summary sales'!$A$6:$CB$50,MATCH($B32,'Summary sales'!$A$6:$A$50,0),MATCH($CN$3,'Summary sales'!$A$7:$CB$7,0))</f>
        <v>16724.739999999991</v>
      </c>
      <c r="CP32" s="385">
        <f t="shared" ref="CP32:CP41" si="579">CO32-CN32</f>
        <v>10224.739999999991</v>
      </c>
      <c r="CQ32" s="543">
        <f t="shared" si="493"/>
        <v>2.5730369230769217</v>
      </c>
      <c r="CR32" s="385">
        <f>INDEX('SO Agustus 2026 Rev.3'!$B$6:$BK$52,MATCH(B32,'SO Agustus 2026 Rev.3'!$B$6:$B$52,0),MATCH($CR$3,'SO Agustus 2026 Rev.3'!$B$5:$XK$5,0))</f>
        <v>12000</v>
      </c>
      <c r="CS32" s="385">
        <f>INDEX('Summary sales'!$A$6:$CB$50,MATCH($B32,'Summary sales'!$A$6:$A$50,0),MATCH($CR$3,'Summary sales'!$A$7:$CB$7,0))</f>
        <v>7323.3999999999069</v>
      </c>
      <c r="CT32" s="385">
        <f t="shared" ref="CT32:CT41" si="580">CS32-CR32</f>
        <v>-4676.6000000000931</v>
      </c>
      <c r="CU32" s="543">
        <f t="shared" si="495"/>
        <v>0.61028333333332552</v>
      </c>
      <c r="CV32" s="385">
        <f>INDEX('SO Agustus 2026 Rev.3'!$B$6:$BK$52,MATCH(B32,'SO Agustus 2026 Rev.3'!$B$6:$B$52,0),MATCH($CV$3,'SO Agustus 2026 Rev.3'!$B$5:$XK$5,0))</f>
        <v>16000</v>
      </c>
      <c r="CW32" s="385">
        <f>INDEX('Summary sales'!$A$6:$CB$50,MATCH($B32,'Summary sales'!$A$6:$A$50,0),MATCH($CV$3,'Summary sales'!$A$7:$CB$7,0))</f>
        <v>12850.390000000596</v>
      </c>
      <c r="CX32" s="385">
        <f t="shared" ref="CX32:CX41" si="581">CW32-CV32</f>
        <v>-3149.609999999404</v>
      </c>
      <c r="CY32" s="543">
        <f t="shared" si="497"/>
        <v>0.80314937500003725</v>
      </c>
      <c r="CZ32" s="385">
        <f>INDEX('SO Agustus 2026 Rev.3'!$B$6:$BK$52,MATCH(B32,'SO Agustus 2026 Rev.3'!$B$6:$B$52,0),MATCH($CZ$3,'SO Agustus 2026 Rev.3'!$B$5:$XK$5,0))</f>
        <v>2000</v>
      </c>
      <c r="DA32" s="385">
        <f>INDEX('Summary sales'!$A$6:$CB$50,MATCH($B32,'Summary sales'!$A$6:$A$50,0),MATCH($CZ$3,'Summary sales'!$A$7:$CB$7,0))</f>
        <v>2315.2000000001863</v>
      </c>
      <c r="DB32" s="385">
        <f t="shared" ref="DB32:DB41" si="582">DA32-CZ32</f>
        <v>315.20000000018626</v>
      </c>
      <c r="DC32" s="543">
        <f t="shared" si="499"/>
        <v>1.1576000000000932</v>
      </c>
      <c r="DD32" s="385">
        <f>INDEX('SO Agustus 2026 Rev.3'!$B$6:$BK$52,MATCH(B32,'SO Agustus 2026 Rev.3'!$B$6:$B$52,0),MATCH($DD$3,'SO Agustus 2026 Rev.3'!$B$5:$XK$5,0))</f>
        <v>800</v>
      </c>
      <c r="DE32" s="385">
        <f>INDEX('Summary sales'!$A$6:$CB$50,MATCH($B32,'Summary sales'!$A$6:$A$50,0),MATCH($DD$3,'Summary sales'!$A$7:$CB$7,0))</f>
        <v>676.39999999990687</v>
      </c>
      <c r="DF32" s="385">
        <f t="shared" ref="DF32:DF41" si="583">DE32-DD32</f>
        <v>-123.60000000009313</v>
      </c>
      <c r="DG32" s="543">
        <f t="shared" si="501"/>
        <v>0.84549999999988357</v>
      </c>
      <c r="DH32" s="385">
        <f>INDEX('SO Agustus 2026 Rev.3'!$B$6:$BK$52,MATCH(B32,'SO Agustus 2026 Rev.3'!$B$6:$B$52,0),MATCH($DH$3,'SO Agustus 2026 Rev.3'!$B$5:$XK$5,0))</f>
        <v>7200</v>
      </c>
      <c r="DI32" s="385">
        <f>INDEX('Summary sales'!$A$6:$CB$50,MATCH($B32,'Summary sales'!$A$6:$A$50,0),MATCH($DH$3,'Summary sales'!$A$7:$CB$7,0))</f>
        <v>5896</v>
      </c>
      <c r="DJ32" s="385">
        <f t="shared" ref="DJ32:DJ41" si="584">DI32-DH32</f>
        <v>-1304</v>
      </c>
      <c r="DK32" s="543">
        <f t="shared" si="503"/>
        <v>0.81888888888888889</v>
      </c>
      <c r="DL32" s="385">
        <f>INDEX('SO Agustus 2026 Rev.3'!$B$6:$BK$52,MATCH(B32,'SO Agustus 2026 Rev.3'!$B$6:$B$52,0),MATCH($DL$3,'SO Agustus 2026 Rev.3'!$B$5:$XK$5,0))</f>
        <v>0</v>
      </c>
      <c r="DM32" s="385">
        <f>INDEX('Summary sales'!$A$6:$CB$50,MATCH($B32,'Summary sales'!$A$6:$A$50,0),MATCH($DL$3,'Summary sales'!$A$7:$CB$7,0))</f>
        <v>0</v>
      </c>
      <c r="DN32" s="385">
        <f t="shared" ref="DN32:DN41" si="585">DM32-DL32</f>
        <v>0</v>
      </c>
      <c r="DO32" s="543" t="e">
        <f t="shared" si="505"/>
        <v>#DIV/0!</v>
      </c>
      <c r="DP32" s="385">
        <f>INDEX('SO Agustus 2026 Rev.3'!$B$6:$BK$52,MATCH(B32,'SO Agustus 2026 Rev.3'!$B$6:$B$52,0),MATCH($DP$3,'SO Agustus 2026 Rev.3'!$B$5:$XK$5,0))</f>
        <v>2000</v>
      </c>
      <c r="DQ32" s="385">
        <f>INDEX('Summary sales'!$A$6:$CB$50,MATCH($B32,'Summary sales'!$A$6:$A$50,0),MATCH($DP$3,'Summary sales'!$A$7:$CB$7,0))</f>
        <v>2037.589999999851</v>
      </c>
      <c r="DR32" s="385">
        <f t="shared" ref="DR32:DR41" si="586">DQ32-DP32</f>
        <v>37.589999999850988</v>
      </c>
      <c r="DS32" s="543">
        <f t="shared" si="507"/>
        <v>1.0187949999999255</v>
      </c>
      <c r="DT32" s="385">
        <f>INDEX('SO Agustus 2026 Rev.3'!$B$6:$BK$52,MATCH(B32,'SO Agustus 2026 Rev.3'!$B$6:$B$52,0),MATCH($DT$3,'SO Agustus 2026 Rev.3'!$B$5:$XK$5,0))</f>
        <v>1000</v>
      </c>
      <c r="DU32" s="385">
        <f>INDEX('Summary sales'!$A$6:$CB$50,MATCH($B32,'Summary sales'!$A$6:$A$50,0),MATCH($DT$3,'Summary sales'!$A$7:$CB$7,0))</f>
        <v>83.800000000046566</v>
      </c>
      <c r="DV32" s="385">
        <f t="shared" ref="DV32:DV41" si="587">DU32-DT32</f>
        <v>-916.19999999995343</v>
      </c>
      <c r="DW32" s="543">
        <f t="shared" si="509"/>
        <v>8.3800000000046559E-2</v>
      </c>
      <c r="DX32" s="385">
        <f>INDEX('SO Agustus 2026 Rev.3'!$B$6:$BK$52,MATCH(B32,'SO Agustus 2026 Rev.3'!$B$6:$B$52,0),MATCH($DX$3,'SO Agustus 2026 Rev.3'!$B$5:$XK$5,0))</f>
        <v>11000</v>
      </c>
      <c r="DY32" s="385">
        <f>INDEX('Summary sales'!$A$6:$CB$50,MATCH($B32,'Summary sales'!$A$6:$A$50,0),MATCH($DX$3,'Summary sales'!$A$7:$CB$7,0))</f>
        <v>12718.949999999255</v>
      </c>
      <c r="DZ32" s="385">
        <f t="shared" ref="DZ32:DZ41" si="588">DY32-DX32</f>
        <v>1718.9499999992549</v>
      </c>
      <c r="EA32" s="543">
        <f t="shared" si="511"/>
        <v>1.1562681818181142</v>
      </c>
      <c r="EB32" s="385">
        <f>INDEX('SO Agustus 2026 Rev.3'!$B$6:$BK$52,MATCH(B32,'SO Agustus 2026 Rev.3'!$B$6:$B$52,0),MATCH($EB$3,'SO Agustus 2026 Rev.3'!$B$5:$XK$5,0))</f>
        <v>2000</v>
      </c>
      <c r="EC32" s="385">
        <f>INDEX('Summary sales'!$A$6:$CB$50,MATCH($B32,'Summary sales'!$A$6:$A$50,0),MATCH($EB$3,'Summary sales'!$A$7:$CB$7,0))</f>
        <v>2605.1799999999348</v>
      </c>
      <c r="ED32" s="385">
        <f t="shared" ref="ED32:ED41" si="589">EC32-EB32</f>
        <v>605.17999999993481</v>
      </c>
      <c r="EE32" s="543">
        <f t="shared" si="513"/>
        <v>1.3025899999999675</v>
      </c>
      <c r="EF32" s="385">
        <f>INDEX('SO Agustus 2026 Rev.3'!$B$6:$BK$52,MATCH(B32,'SO Agustus 2026 Rev.3'!$B$6:$B$52,0),MATCH($EF$3,'SO Agustus 2026 Rev.3'!$B$5:$XK$5,0))</f>
        <v>5500</v>
      </c>
      <c r="EG32" s="385">
        <f>INDEX('Summary sales'!$A$6:$CB$50,MATCH($B32,'Summary sales'!$A$6:$A$50,0),MATCH($EF$3,'Summary sales'!$A$7:$CB$7,0))</f>
        <v>5126.339999999851</v>
      </c>
      <c r="EH32" s="385">
        <f t="shared" ref="EH32:EH41" si="590">EG32-EF32</f>
        <v>-373.66000000014901</v>
      </c>
      <c r="EI32" s="543">
        <f t="shared" si="515"/>
        <v>0.93206181818179112</v>
      </c>
      <c r="EJ32" s="385">
        <f>INDEX('SO Agustus 2026 Rev.3'!$B$6:$BK$52,MATCH(B32,'SO Agustus 2026 Rev.3'!$B$6:$B$52,0),MATCH($EJ$3,'SO Agustus 2026 Rev.3'!$B$5:$XK$5,0))</f>
        <v>0</v>
      </c>
      <c r="EK32" s="385">
        <f>INDEX('Summary sales'!$A$6:$CB$50,MATCH(B32,'Summary sales'!$A$6:$A$50,0),MATCH($EJ$3,'Summary sales'!$A$7:$CB$7,0))</f>
        <v>10901.570000000065</v>
      </c>
      <c r="EL32" s="385">
        <f t="shared" ref="EL32:EL41" si="591">EK32-EJ32</f>
        <v>10901.570000000065</v>
      </c>
      <c r="EM32" s="543" t="e">
        <f t="shared" si="517"/>
        <v>#DIV/0!</v>
      </c>
      <c r="EN32" s="385">
        <f>INDEX('SO Agustus 2026 Rev.3'!$B$6:$BK$52,MATCH(B32,'SO Agustus 2026 Rev.3'!$B$6:$B$52,0),MATCH($EN$3,'SO Agustus 2026 Rev.3'!$B$5:$XK$5,0))</f>
        <v>5000</v>
      </c>
      <c r="EO32" s="385">
        <f>INDEX('Summary sales'!$A$6:$CB$50,MATCH($B32,'Summary sales'!$A$6:$A$50,0),MATCH($EN$3,'Summary sales'!$A$7:$CB$7,0))</f>
        <v>10489.329999999609</v>
      </c>
      <c r="EP32" s="385">
        <f t="shared" ref="EP32:EP41" si="592">EO32-EN32</f>
        <v>5489.3299999996088</v>
      </c>
      <c r="EQ32" s="543">
        <f t="shared" si="519"/>
        <v>2.0978659999999216</v>
      </c>
      <c r="ER32" s="385">
        <f>INDEX('SO Agustus 2026 Rev.3'!$B$6:$BK$52,MATCH(B32,'SO Agustus 2026 Rev.3'!$B$6:$B$52,0),MATCH($ER$3,'SO Agustus 2026 Rev.3'!$B$5:$XK$5,0))</f>
        <v>19000</v>
      </c>
      <c r="ES32" s="385">
        <f>INDEX('Summary sales'!$A$6:$CB$50,MATCH($B32,'Summary sales'!$A$6:$A$50,0),MATCH($ER$3,'Summary sales'!$A$7:$CB$7,0))</f>
        <v>18086.190000001341</v>
      </c>
      <c r="ET32" s="385">
        <f t="shared" ref="ET32:ET41" si="593">ES32-ER32</f>
        <v>-913.8099999986589</v>
      </c>
      <c r="EU32" s="543">
        <f t="shared" si="521"/>
        <v>0.9519047368421758</v>
      </c>
      <c r="EV32" s="385">
        <f>INDEX('SO Agustus 2026 Rev.3'!$B$6:$BK$52,MATCH(B32,'SO Agustus 2026 Rev.3'!$B$6:$B$52,0),MATCH($EV$3,'SO Agustus 2026 Rev.3'!$B$5:$XK$5,0))</f>
        <v>8000</v>
      </c>
      <c r="EW32" s="385">
        <f>INDEX('Summary sales'!$A$6:$CB$50,MATCH(B32,'Summary sales'!$A$6:$A$50,0),MATCH($EV$3,'Summary sales'!$A$7:$CB$7,0))</f>
        <v>3417.4799999999814</v>
      </c>
      <c r="EX32" s="385">
        <f t="shared" ref="EX32:EX41" si="594">EW32-EV32</f>
        <v>-4582.5200000000186</v>
      </c>
      <c r="EY32" s="543">
        <f t="shared" si="523"/>
        <v>0.42718499999999765</v>
      </c>
      <c r="EZ32" s="385">
        <f>INDEX('SO Agustus 2026 Rev.3'!$B$6:$BK$52,MATCH(B32,'SO Agustus 2026 Rev.3'!$B$6:$B$52,0),MATCH($EZ$3,'SO Agustus 2026 Rev.3'!$B$5:$XK$5,0))</f>
        <v>3500</v>
      </c>
      <c r="FA32" s="385">
        <f>INDEX('Summary sales'!$A$6:$CB$50,MATCH(B32,'Summary sales'!$A$6:$A$50,0),MATCH($EZ$3,'Summary sales'!$A$7:$CB$7,0))</f>
        <v>2523.9000000003725</v>
      </c>
      <c r="FB32" s="385">
        <f t="shared" ref="FB32:FB41" si="595">FA32-EZ32</f>
        <v>-976.09999999962747</v>
      </c>
      <c r="FC32" s="543">
        <f t="shared" si="525"/>
        <v>0.72111428571439218</v>
      </c>
      <c r="FD32" s="385">
        <f>INDEX('SO Agustus 2026 Rev.3'!$B$6:$BK$52,MATCH(B32,'SO Agustus 2026 Rev.3'!$B$6:$B$52,0),MATCH($FD$3,'SO Agustus 2026 Rev.3'!$B$5:$XK$5,0))</f>
        <v>500</v>
      </c>
      <c r="FE32" s="385">
        <f>INDEX('Summary sales'!$A$6:$CB$50,MATCH(B32,'Summary sales'!$A$6:$A$50,0),MATCH($FD$3,'Summary sales'!$A$7:$CB$7,0))</f>
        <v>1114.6299999999999</v>
      </c>
      <c r="FF32" s="385">
        <f t="shared" ref="FF32:FF41" si="596">FE32-FD32</f>
        <v>614.62999999999988</v>
      </c>
      <c r="FG32" s="543">
        <f t="shared" si="527"/>
        <v>2.2292599999999996</v>
      </c>
      <c r="FH32" s="385">
        <f>INDEX('SO Agustus 2026 Rev.3'!$B$6:$BK$52,MATCH(B32,'SO Agustus 2026 Rev.3'!$B$6:$B$52,0),MATCH($FH$3,'SO Agustus 2026 Rev.3'!$B$5:$XK$5,0))</f>
        <v>0</v>
      </c>
      <c r="FI32" s="385">
        <f>INDEX('Summary sales'!$A$6:$CB$50,MATCH(B32,'Summary sales'!$A$6:$A$50,0),MATCH($FH$3,'Summary sales'!$A$7:$CB$7,0))</f>
        <v>0</v>
      </c>
      <c r="FJ32" s="385">
        <f t="shared" ref="FJ32:FJ41" si="597">FI32-FH32</f>
        <v>0</v>
      </c>
      <c r="FK32" s="543" t="e">
        <f t="shared" ref="FK32:FK41" si="598">FI32/FH32</f>
        <v>#DIV/0!</v>
      </c>
      <c r="FL32" s="385">
        <f>INDEX('SO Agustus 2026 Rev.3'!$B$6:$BK$52,MATCH(B32,'SO Agustus 2026 Rev.3'!$B$6:$B$52,0),MATCH($FL$3,'SO Agustus 2026 Rev.3'!$B$5:$XK$5,0))</f>
        <v>700</v>
      </c>
      <c r="FM32" s="385">
        <f>INDEX('Summary sales'!$A$6:$CB$50,MATCH(B32,'Summary sales'!$A$6:$A$50,0),MATCH($FL$3,'Summary sales'!$A$7:$CB$7,0))</f>
        <v>736.05000000004657</v>
      </c>
      <c r="FN32" s="385">
        <f t="shared" ref="FN32:FN41" si="599">FM32-FL32</f>
        <v>36.050000000046566</v>
      </c>
      <c r="FO32" s="543">
        <f t="shared" si="531"/>
        <v>1.0515000000000665</v>
      </c>
      <c r="FP32" s="385">
        <f>INDEX('SO Agustus 2026 Rev.3'!$B$6:$BK$52,MATCH(B32,'SO Agustus 2026 Rev.3'!$B$6:$B$52,0),MATCH($FP$3,'SO Agustus 2026 Rev.3'!$B$5:$XK$5,0))</f>
        <v>6500</v>
      </c>
      <c r="FQ32" s="385">
        <f>INDEX('Summary sales'!$A$6:$CB$50,MATCH(B32,'Summary sales'!$A$6:$A$50,0),MATCH($FP$3,'Summary sales'!$A$7:$CB$7,0))</f>
        <v>5369.9500000000116</v>
      </c>
      <c r="FR32" s="385">
        <f t="shared" ref="FR32:FR41" si="600">FQ32-FP32</f>
        <v>-1130.0499999999884</v>
      </c>
      <c r="FS32" s="543">
        <f t="shared" si="533"/>
        <v>0.82614615384615564</v>
      </c>
      <c r="FT32" s="385">
        <f>INDEX('SO Agustus 2026 Rev.3'!$B$6:$BK$52,MATCH(B32,'SO Agustus 2026 Rev.3'!$B$6:$B$52,0),MATCH($FT$3,'SO Agustus 2026 Rev.3'!$B$5:$XK$5,0))</f>
        <v>3500</v>
      </c>
      <c r="FU32" s="385">
        <f>INDEX('Summary sales'!$A$6:$CB$50,MATCH(B32,'Summary sales'!$A$6:$A$50,0),MATCH($FT$3,'Summary sales'!$A$7:$CB$7,0))</f>
        <v>3076.4699999997392</v>
      </c>
      <c r="FV32" s="385">
        <f t="shared" ref="FV32:FV41" si="601">FU32-FT32</f>
        <v>-423.53000000026077</v>
      </c>
      <c r="FW32" s="543">
        <f t="shared" si="535"/>
        <v>0.87899142857135404</v>
      </c>
      <c r="FX32" s="385">
        <f>INDEX('SO Agustus 2026 Rev.3'!$B$6:$BK$52,MATCH(B32,'SO Agustus 2026 Rev.3'!$B$6:$B$52,0),MATCH($FX$3,'SO Agustus 2026 Rev.3'!$B$5:$XK$5,0))</f>
        <v>2000</v>
      </c>
      <c r="FY32" s="385">
        <f>INDEX('Summary sales'!$A$6:$CB$50,MATCH(B32,'Summary sales'!$A$6:$A$50,0),MATCH($FX$3,'Summary sales'!$A$7:$CB$7,0))</f>
        <v>0</v>
      </c>
      <c r="FZ32" s="385">
        <f t="shared" ref="FZ32:FZ41" si="602">FY32-FX32</f>
        <v>-2000</v>
      </c>
      <c r="GA32" s="543">
        <f t="shared" si="537"/>
        <v>0</v>
      </c>
      <c r="GB32" s="385">
        <f>INDEX('SO Agustus 2026 Rev.3'!$B$6:$BK$52,MATCH(B32,'SO Agustus 2026 Rev.3'!$B$6:$B$52,0),MATCH($GB$3,'SO Agustus 2026 Rev.3'!$B$5:$XK$5,0))</f>
        <v>369.61070967741654</v>
      </c>
      <c r="GC32" s="385">
        <f>INDEX('Summary sales'!$A$6:$CB$50,MATCH(B32,'Summary sales'!$A$6:$A$50,0),MATCH($GB$3,'Summary sales'!$A$7:$CB$7,0))</f>
        <v>641.91999999992549</v>
      </c>
      <c r="GD32" s="385">
        <f t="shared" ref="GD32:GD41" si="603">GC32-GB32</f>
        <v>272.30929032250896</v>
      </c>
      <c r="GE32" s="543">
        <f t="shared" si="539"/>
        <v>1.736746212143504</v>
      </c>
      <c r="GF32" s="385">
        <f>INDEX('SO Agustus 2026 Rev.3'!$B$6:$BK$52,MATCH(B32,'SO Agustus 2026 Rev.3'!$B$6:$B$52,0),MATCH($GF$3,'SO Agustus 2026 Rev.3'!$B$5:$XK$5,0))</f>
        <v>13500</v>
      </c>
      <c r="GG32" s="385">
        <f>INDEX('Summary sales'!$A$6:$CB$50,MATCH(B32,'Summary sales'!$A$6:$A$50,0),MATCH($GF$3,'Summary sales'!$A$7:$CB$7,0))</f>
        <v>16056.721</v>
      </c>
      <c r="GH32" s="385">
        <f t="shared" ref="GH32:GH41" si="604">GG32-GF32</f>
        <v>2556.7209999999995</v>
      </c>
      <c r="GI32" s="543">
        <f t="shared" si="541"/>
        <v>1.1893867407407408</v>
      </c>
      <c r="GJ32" s="385">
        <f>INDEX('SO Agustus 2026 Rev.3'!$B$6:$BK$52,MATCH(B32,'SO Agustus 2026 Rev.3'!$B$6:$B$52,0),MATCH($GJ$3,'SO Agustus 2026 Rev.3'!$B$5:$XK$5,0))</f>
        <v>0</v>
      </c>
      <c r="GK32" s="385">
        <f>INDEX('Summary sales'!$A$6:$CB$50,MATCH($B32,'Summary sales'!$A$6:$A$50,0),MATCH($GJ$3,'Summary sales'!$A$7:$CB$7,0))</f>
        <v>441.54000000003725</v>
      </c>
      <c r="GL32" s="385">
        <f t="shared" ref="GL32:GL41" si="605">GK32-GJ32</f>
        <v>441.54000000003725</v>
      </c>
      <c r="GM32" s="543" t="e">
        <f t="shared" si="543"/>
        <v>#DIV/0!</v>
      </c>
      <c r="GN32" s="385">
        <f>INDEX('SO Agustus 2026 Rev.3'!$B$6:$BK$52,MATCH(B32,'SO Agustus 2026 Rev.3'!$B$6:$B$52,0),MATCH($GN$3,'SO Agustus 2026 Rev.3'!$B$5:$XK$5,0))</f>
        <v>2499.7025806451697</v>
      </c>
      <c r="GO32" s="385">
        <f>INDEX('Summary sales'!$A$6:$CB$50,MATCH(B32,'Summary sales'!$A$6:$A$50,0),MATCH($GN$3,'Summary sales'!$A$7:$CB$7,0))</f>
        <v>2707.2399999999907</v>
      </c>
      <c r="GP32" s="385">
        <f t="shared" ref="GP32:GP41" si="606">GO32-GN32</f>
        <v>207.53741935482094</v>
      </c>
      <c r="GQ32" s="543">
        <f t="shared" si="545"/>
        <v>1.0830248450202646</v>
      </c>
      <c r="GR32" s="385">
        <f>INDEX('SO Agustus 2026 Rev.3'!$B$6:$BK$52,MATCH(B32,'SO Agustus 2026 Rev.3'!$B$6:$B$52,0),MATCH($GR$3,'SO Agustus 2026 Rev.3'!$B$5:$XK$5,0))</f>
        <v>3587.0967741935483</v>
      </c>
      <c r="GS32" s="385">
        <f>INDEX('Summary sales'!$A$6:$CB$50,MATCH(B32,'Summary sales'!$A$6:$A$50,0),MATCH($GR$3,'Summary sales'!$A$7:$CB$7,0))</f>
        <v>1627.0200000000041</v>
      </c>
      <c r="GT32" s="385">
        <f t="shared" si="546"/>
        <v>-1960.0767741935442</v>
      </c>
      <c r="GU32" s="543">
        <f t="shared" si="547"/>
        <v>0.45357571942446157</v>
      </c>
      <c r="GV32" s="385">
        <f>INDEX('SO Agustus 2026 Rev.3'!$B$6:$BK$52,MATCH(B32,'SO Agustus 2026 Rev.3'!$B$6:$B$52,0),MATCH($GV$3,'SO Agustus 2026 Rev.3'!$B$5:$XK$5,0))</f>
        <v>2499.7025806451697</v>
      </c>
      <c r="GW32" s="385">
        <f>INDEX('Summary sales'!$A$6:$CB$50,MATCH(B32,'Summary sales'!$A$6:$A$50,0),MATCH($GV$3,'Summary sales'!$A$7:$CB$7,0))</f>
        <v>3249.2399999997579</v>
      </c>
      <c r="GX32" s="385">
        <f t="shared" ref="GX32:GX41" si="607">GW32-GV32</f>
        <v>749.53741935458811</v>
      </c>
      <c r="GY32" s="543">
        <f t="shared" si="549"/>
        <v>1.2998506402954282</v>
      </c>
      <c r="GZ32" s="385">
        <f>INDEX('SO Agustus 2026 Rev.3'!$B$6:$BK$52,MATCH(B32,'SO Agustus 2026 Rev.3'!$B$6:$B$52,0),MATCH($GZ$3,'SO Agustus 2026 Rev.3'!$B$5:$XK$5,0))</f>
        <v>0</v>
      </c>
      <c r="HA32" s="385">
        <f>INDEX('Summary sales'!$A$6:$CB$50,MATCH(B32,'Summary sales'!$A$6:$A$50,0),MATCH($GZ$3,'Summary sales'!$A$7:$CB$7,0))</f>
        <v>0</v>
      </c>
      <c r="HB32" s="385">
        <f t="shared" ref="HB32:HB41" si="608">HA32-GZ32</f>
        <v>0</v>
      </c>
      <c r="HC32" s="543" t="e">
        <f t="shared" si="551"/>
        <v>#DIV/0!</v>
      </c>
    </row>
    <row r="33" spans="1:211" ht="15" customHeight="1">
      <c r="A33" s="844">
        <f>WEEKNUM(B33)</f>
        <v>35</v>
      </c>
      <c r="B33" s="469">
        <f t="shared" si="552"/>
        <v>46257</v>
      </c>
      <c r="C33" s="469" t="str">
        <f t="shared" si="553"/>
        <v>Mgg</v>
      </c>
      <c r="D33" s="385">
        <f t="shared" si="554"/>
        <v>148281.52558064513</v>
      </c>
      <c r="E33" s="385">
        <f t="shared" ca="1" si="555"/>
        <v>163391.91200000024</v>
      </c>
      <c r="F33" s="385">
        <f t="shared" ca="1" si="556"/>
        <v>15110.386419355113</v>
      </c>
      <c r="G33" s="543">
        <f t="shared" ca="1" si="557"/>
        <v>1.1019033649686663</v>
      </c>
      <c r="H33" s="385">
        <f>INDEX('SO Agustus 2026 Rev.3'!$B$6:$BK$52,MATCH(B33,'SO Agustus 2026 Rev.3'!$B$6:$B$52,0),MATCH($H$3,'SO Agustus 2026 Rev.3'!$B$5:$XK$5,0))</f>
        <v>700</v>
      </c>
      <c r="I33" s="385">
        <f>INDEX('Summary sales'!$A$6:$CB$50,MATCH($B33,'Summary sales'!$A$6:$A$50,0),MATCH($H$3,'Summary sales'!$A$7:$CB$7,0))</f>
        <v>740.81000000005588</v>
      </c>
      <c r="J33" s="385">
        <f t="shared" si="558"/>
        <v>40.810000000055879</v>
      </c>
      <c r="K33" s="543">
        <f t="shared" si="451"/>
        <v>1.0583000000000797</v>
      </c>
      <c r="L33" s="385">
        <f>INDEX('SO Agustus 2026 Rev.3'!$B$6:$BK$52,MATCH(B33,'SO Agustus 2026 Rev.3'!$B$6:$B$52,0),MATCH($L$3,'SO Agustus 2026 Rev.3'!$B$5:$XK$5,0))</f>
        <v>500</v>
      </c>
      <c r="M33" s="385">
        <f>INDEX('Summary sales'!$A$6:$CB$50,MATCH($B33,'Summary sales'!$A$6:$A$50,0),MATCH($L$3,'Summary sales'!$A$7:$CB$7,0))</f>
        <v>1118.5399999991059</v>
      </c>
      <c r="N33" s="385">
        <f t="shared" si="559"/>
        <v>618.53999999910593</v>
      </c>
      <c r="O33" s="543">
        <f t="shared" si="453"/>
        <v>2.2370799999982118</v>
      </c>
      <c r="P33" s="385">
        <f>INDEX('SO Agustus 2026 Rev.3'!$B$6:$BK$52,MATCH(B33,'SO Agustus 2026 Rev.3'!$B$6:$B$52,0),MATCH($P$3,'SO Agustus 2026 Rev.3'!$B$5:$XK$5,0))</f>
        <v>1000</v>
      </c>
      <c r="Q33" s="385">
        <f>INDEX('Summary sales'!$A$6:$CB$50,MATCH($B33,'Summary sales'!$A$6:$A$50,0),MATCH($P$3,'Summary sales'!$A$7:$CB$7,0))</f>
        <v>608.90000000037253</v>
      </c>
      <c r="R33" s="385">
        <f t="shared" si="560"/>
        <v>-391.09999999962747</v>
      </c>
      <c r="S33" s="543">
        <f t="shared" si="455"/>
        <v>0.60890000000037248</v>
      </c>
      <c r="T33" s="385">
        <f>INDEX('SO Agustus 2026 Rev.3'!$B$6:$BK$52,MATCH(B33,'SO Agustus 2026 Rev.3'!$B$6:$B$52,0),MATCH($T$3,'SO Agustus 2026 Rev.3'!$B$5:$XK$5,0))</f>
        <v>999.51612903226578</v>
      </c>
      <c r="U33" s="385">
        <f>INDEX('Summary sales'!$A$6:$CB$50,MATCH($B33,'Summary sales'!$A$6:$A$50,0),MATCH($T$3,'Summary sales'!$A$7:$CB$7,0))</f>
        <v>0</v>
      </c>
      <c r="V33" s="385">
        <f t="shared" si="561"/>
        <v>-999.51612903226578</v>
      </c>
      <c r="W33" s="543">
        <f t="shared" si="457"/>
        <v>0</v>
      </c>
      <c r="X33" s="385">
        <f>INDEX('SO Agustus 2026 Rev.3'!$B$6:$BK$52,MATCH(B33,'SO Agustus 2026 Rev.3'!$B$6:$B$52,0),MATCH($X$3,'SO Agustus 2026 Rev.3'!$B$5:$XK$5,0))</f>
        <v>500</v>
      </c>
      <c r="Y33" s="385">
        <f>INDEX('Summary sales'!$A$6:$CB$50,MATCH($B33,'Summary sales'!$A$6:$A$50,0),MATCH($X$3,'Summary sales'!$A$7:$CB$7,0))</f>
        <v>490.73000000009779</v>
      </c>
      <c r="Z33" s="385">
        <f t="shared" si="562"/>
        <v>-9.2699999999022111</v>
      </c>
      <c r="AA33" s="543">
        <f t="shared" si="459"/>
        <v>0.98146000000019562</v>
      </c>
      <c r="AB33" s="385">
        <f>INDEX('SO Agustus 2026 Rev.3'!$B$6:$BK$52,MATCH(B33,'SO Agustus 2026 Rev.3'!$B$6:$B$52,0),MATCH($AB$3,'SO Agustus 2026 Rev.3'!$B$5:$XK$5,0))</f>
        <v>0</v>
      </c>
      <c r="AC33" s="385">
        <f>INDEX('Summary sales'!$A$6:$CB$50,MATCH($B33,'Summary sales'!$A$6:$A$50,0),MATCH($AB$3,'Summary sales'!$A$7:$CB$7,0))</f>
        <v>12.309999999997672</v>
      </c>
      <c r="AD33" s="385">
        <f t="shared" si="563"/>
        <v>12.309999999997672</v>
      </c>
      <c r="AE33" s="543" t="e">
        <f t="shared" si="461"/>
        <v>#DIV/0!</v>
      </c>
      <c r="AF33" s="385">
        <f>INDEX('SO Agustus 2026 Rev.3'!$B$6:$BK$52,MATCH(B33,'SO Agustus 2026 Rev.3'!$B$6:$B$52,0),MATCH($AF$3,'SO Agustus 2026 Rev.3'!$B$5:$XK$5,0))</f>
        <v>603.76322580644887</v>
      </c>
      <c r="AG33" s="385">
        <f>INDEX('Summary sales'!$A$6:$CB$50,MATCH($B33,'Summary sales'!$A$6:$A$50,0),MATCH($AF$3,'Summary sales'!$A$7:$CB$7,0))</f>
        <v>629.47999999998137</v>
      </c>
      <c r="AH33" s="385">
        <f t="shared" si="564"/>
        <v>25.716774193532501</v>
      </c>
      <c r="AI33" s="543">
        <f t="shared" si="463"/>
        <v>1.042594138056657</v>
      </c>
      <c r="AJ33" s="385">
        <f>INDEX('SO Agustus 2026 Rev.3'!$B$6:$BK$52,MATCH(B33,'SO Agustus 2026 Rev.3'!$B$6:$B$52,0),MATCH($AJ$3,'SO Agustus 2026 Rev.3'!$B$5:$XK$5,0))</f>
        <v>673.27548387096704</v>
      </c>
      <c r="AK33" s="385">
        <f>INDEX('Summary sales'!$A$6:$CB$50,MATCH($B33,'Summary sales'!$A$6:$A$50,0),MATCH($AJ$3,'Summary sales'!$A$7:$CB$7,0))</f>
        <v>394.41999999992549</v>
      </c>
      <c r="AL33" s="385">
        <f t="shared" si="565"/>
        <v>-278.85548387104154</v>
      </c>
      <c r="AM33" s="543">
        <f t="shared" si="465"/>
        <v>0.58582260820225551</v>
      </c>
      <c r="AN33" s="385">
        <f>INDEX('SO Agustus 2026 Rev.3'!$B$6:$BK$52,MATCH(B33,'SO Agustus 2026 Rev.3'!$B$6:$B$52,0),MATCH($AN$3,'SO Agustus 2026 Rev.3'!$B$5:$XK$5,0))</f>
        <v>0</v>
      </c>
      <c r="AO33" s="385">
        <f>INDEX('Summary sales'!$A$6:$CB$50,MATCH($B33,'Summary sales'!$A$6:$A$50,0),MATCH($AN$3,'Summary sales'!$A$7:$CB$7,0))</f>
        <v>0</v>
      </c>
      <c r="AP33" s="385">
        <f t="shared" si="566"/>
        <v>0</v>
      </c>
      <c r="AQ33" s="543" t="e">
        <f t="shared" si="467"/>
        <v>#DIV/0!</v>
      </c>
      <c r="AR33" s="385">
        <f>INDEX('SO Agustus 2026 Rev.3'!$B$6:$BK$52,MATCH(B33,'SO Agustus 2026 Rev.3'!$B$6:$B$52,0),MATCH($AR$3,'SO Agustus 2026 Rev.3'!$B$5:$XK$5,0))</f>
        <v>2000</v>
      </c>
      <c r="AS33" s="385">
        <f ca="1">INDEX('Summary sales'!$A$6:$CB$50,MATCH($B33,'Summary sales'!$A$6:$A$50,0),MATCH($AR$3,'Summary sales'!$A$7:$CB$7,0))</f>
        <v>2405.7199999997392</v>
      </c>
      <c r="AT33" s="385">
        <f t="shared" ca="1" si="567"/>
        <v>405.71999999973923</v>
      </c>
      <c r="AU33" s="543">
        <f t="shared" ca="1" si="469"/>
        <v>1.2028599999998697</v>
      </c>
      <c r="AV33" s="385">
        <f>INDEX('SO Agustus 2026 Rev.3'!$B$6:$BK$52,MATCH(B33,'SO Agustus 2026 Rev.3'!$B$6:$B$52,0),MATCH($AV$3,'SO Agustus 2026 Rev.3'!$B$5:$XK$5,0))</f>
        <v>300</v>
      </c>
      <c r="AW33" s="385">
        <f>INDEX('Summary sales'!$A$6:$CB$50,MATCH($B33,'Summary sales'!$A$6:$A$50,0),MATCH($AV$3,'Summary sales'!$A$7:$CB$7,0))</f>
        <v>0</v>
      </c>
      <c r="AX33" s="385">
        <f t="shared" si="568"/>
        <v>-300</v>
      </c>
      <c r="AY33" s="543">
        <f t="shared" si="471"/>
        <v>0</v>
      </c>
      <c r="AZ33" s="385">
        <f>INDEX('SO Agustus 2026 Rev.3'!$B$6:$BK$52,MATCH(B33,'SO Agustus 2026 Rev.3'!$B$6:$B$52,0),MATCH($AZ$3,'SO Agustus 2026 Rev.3'!$B$5:$XK$5,0))</f>
        <v>500</v>
      </c>
      <c r="BA33" s="385">
        <f>INDEX('Summary sales'!$A$6:$CB$50,MATCH($B33,'Summary sales'!$A$6:$A$50,0),MATCH($AZ$3,'Summary sales'!$A$7:$CB$7,0))</f>
        <v>0</v>
      </c>
      <c r="BB33" s="385">
        <f t="shared" si="569"/>
        <v>-500</v>
      </c>
      <c r="BC33" s="543">
        <f t="shared" si="473"/>
        <v>0</v>
      </c>
      <c r="BD33" s="385">
        <f>INDEX('SO Agustus 2026 Rev.3'!$B$6:$BK$52,MATCH(B33,'SO Agustus 2026 Rev.3'!$B$6:$B$52,0),MATCH($BD$3,'SO Agustus 2026 Rev.3'!$B$5:$XK$5,0))</f>
        <v>10300</v>
      </c>
      <c r="BE33" s="385">
        <f>INDEX('Summary sales'!$A$6:$CB$50,MATCH($B33,'Summary sales'!$A$6:$A$50,0),MATCH($BD$3,'Summary sales'!$A$7:$CB$7,0))</f>
        <v>14871.39000000013</v>
      </c>
      <c r="BF33" s="385">
        <f t="shared" si="570"/>
        <v>4571.3900000001304</v>
      </c>
      <c r="BG33" s="543">
        <f t="shared" si="475"/>
        <v>1.4438242718446728</v>
      </c>
      <c r="BH33" s="385">
        <f>INDEX('SO Agustus 2026 Rev.3'!$B$6:$BK$52,MATCH(B33,'SO Agustus 2026 Rev.3'!$B$6:$B$52,0),MATCH($BH$3,'SO Agustus 2026 Rev.3'!$B$5:$XK$5,0))</f>
        <v>5000</v>
      </c>
      <c r="BI33" s="385">
        <f>INDEX('Summary sales'!$A$6:$CB$50,MATCH($B33,'Summary sales'!$A$6:$A$50,0),MATCH($BH$3,'Summary sales'!$A$7:$CB$7,0))</f>
        <v>4434.3599999998696</v>
      </c>
      <c r="BJ33" s="385">
        <f t="shared" si="571"/>
        <v>-565.64000000013039</v>
      </c>
      <c r="BK33" s="543">
        <f t="shared" si="477"/>
        <v>0.8868719999999739</v>
      </c>
      <c r="BL33" s="385">
        <f>INDEX('SO Agustus 2026 Rev.3'!$B$6:$BK$52,MATCH(B33,'SO Agustus 2026 Rev.3'!$B$6:$B$52,0),MATCH($BL$3,'SO Agustus 2026 Rev.3'!$B$5:$XK$5,0))</f>
        <v>0</v>
      </c>
      <c r="BM33" s="385">
        <f>INDEX('Summary sales'!$A$6:$CB$50,MATCH($B33,'Summary sales'!$A$6:$A$50,0),MATCH($BL$3,'Summary sales'!$A$7:$CB$7,0))</f>
        <v>0</v>
      </c>
      <c r="BN33" s="385">
        <f t="shared" si="572"/>
        <v>0</v>
      </c>
      <c r="BO33" s="543" t="e">
        <f t="shared" si="479"/>
        <v>#DIV/0!</v>
      </c>
      <c r="BP33" s="385">
        <f>INDEX('SO Agustus 2026 Rev.3'!$B$6:$BK$52,MATCH(B33,'SO Agustus 2026 Rev.3'!$B$6:$B$52,0),MATCH($BP$3,'SO Agustus 2026 Rev.3'!$B$5:$XK$5,0))</f>
        <v>2500</v>
      </c>
      <c r="BQ33" s="385">
        <f ca="1">INDEX('Summary sales'!$A$6:$CB$50,MATCH($B33,'Summary sales'!$A$6:$A$50,0),MATCH($BP$3,'Summary sales'!$A$7:$CB$7,0))</f>
        <v>4613.66</v>
      </c>
      <c r="BR33" s="385">
        <f t="shared" ca="1" si="573"/>
        <v>2113.66</v>
      </c>
      <c r="BS33" s="543">
        <f t="shared" ca="1" si="481"/>
        <v>1.845464</v>
      </c>
      <c r="BT33" s="385">
        <f>INDEX('SO Agustus 2026 Rev.3'!$B$6:$BK$52,MATCH(B33,'SO Agustus 2026 Rev.3'!$B$6:$B$52,0),MATCH($BT$3,'SO Agustus 2026 Rev.3'!$B$5:$XK$5,0))</f>
        <v>0</v>
      </c>
      <c r="BU33" s="385">
        <f>INDEX('Summary sales'!$A$6:$CB$50,MATCH($B33,'Summary sales'!$A$6:$A$50,0),MATCH($BT$3,'Summary sales'!$A$7:$CB$7,0))</f>
        <v>0</v>
      </c>
      <c r="BV33" s="385">
        <f t="shared" si="574"/>
        <v>0</v>
      </c>
      <c r="BW33" s="543" t="e">
        <f t="shared" si="483"/>
        <v>#DIV/0!</v>
      </c>
      <c r="BX33" s="385">
        <f>INDEX('SO Agustus 2026 Rev.3'!$B$6:$BK$52,MATCH(B33,'SO Agustus 2026 Rev.3'!$B$6:$B$52,0),MATCH($BX$3,'SO Agustus 2026 Rev.3'!$B$5:$XK$5,0))</f>
        <v>89.451612903225808</v>
      </c>
      <c r="BY33" s="385">
        <f>INDEX('Summary sales'!$A$6:$CB$50,MATCH($B33,'Summary sales'!$A$6:$A$50,0),MATCH($BX$3,'Summary sales'!$A$7:$CB$7,0))</f>
        <v>93.349999999991269</v>
      </c>
      <c r="BZ33" s="385">
        <f t="shared" si="575"/>
        <v>3.898387096765461</v>
      </c>
      <c r="CA33" s="543">
        <f t="shared" si="485"/>
        <v>1.0435809592498122</v>
      </c>
      <c r="CB33" s="385">
        <f>INDEX('SO Agustus 2026 Rev.3'!$B$6:$BK$52,MATCH(B33,'SO Agustus 2026 Rev.3'!$B$6:$B$52,0),MATCH($CB$3,'SO Agustus 2026 Rev.3'!$B$5:$XK$5,0))</f>
        <v>1000</v>
      </c>
      <c r="CC33" s="385">
        <f>INDEX('Summary sales'!$A$6:$CB$50,MATCH($B33,'Summary sales'!$A$6:$A$50,0),MATCH($CB$3,'Summary sales'!$A$7:$CB$7,0))</f>
        <v>3711.7999999998137</v>
      </c>
      <c r="CD33" s="385">
        <f t="shared" si="576"/>
        <v>2711.7999999998137</v>
      </c>
      <c r="CE33" s="543">
        <f t="shared" si="487"/>
        <v>3.7117999999998137</v>
      </c>
      <c r="CF33" s="385">
        <f>INDEX('SO Agustus 2026 Rev.3'!$B$6:$BK$52,MATCH(B33,'SO Agustus 2026 Rev.3'!$B$6:$B$52,0),MATCH($CF$3,'SO Agustus 2026 Rev.3'!$B$5:$XK$5,0))</f>
        <v>1300</v>
      </c>
      <c r="CG33" s="385">
        <f>INDEX('Summary sales'!$A$6:$CB$50,MATCH($B33,'Summary sales'!$A$6:$A$50,0),MATCH($CF$3,'Summary sales'!$A$7:$CB$7,0))</f>
        <v>2036.109999999986</v>
      </c>
      <c r="CH33" s="385">
        <f t="shared" si="577"/>
        <v>736.10999999998603</v>
      </c>
      <c r="CI33" s="543">
        <f t="shared" si="489"/>
        <v>1.5662384615384508</v>
      </c>
      <c r="CJ33" s="385">
        <f>INDEX('SO Agustus 2026 Rev.3'!$B$6:$BK$52,MATCH(B33,'SO Agustus 2026 Rev.3'!$B$6:$B$52,0),MATCH($CJ$3,'SO Agustus 2026 Rev.3'!$B$5:$XK$5,0))</f>
        <v>0</v>
      </c>
      <c r="CK33" s="385">
        <f>INDEX('Summary sales'!$A$6:$CB$50,MATCH($B33,'Summary sales'!$A$6:$A$50,0),MATCH($CJ$3,'Summary sales'!$A$7:$CB$7,0))</f>
        <v>0</v>
      </c>
      <c r="CL33" s="385">
        <f t="shared" si="578"/>
        <v>0</v>
      </c>
      <c r="CM33" s="543" t="e">
        <f t="shared" si="491"/>
        <v>#DIV/0!</v>
      </c>
      <c r="CN33" s="385">
        <f>INDEX('SO Agustus 2026 Rev.3'!$B$6:$BK$52,MATCH(B33,'SO Agustus 2026 Rev.3'!$B$6:$B$52,0),MATCH($CN$3,'SO Agustus 2026 Rev.3'!$B$5:$XK$5,0))</f>
        <v>6500</v>
      </c>
      <c r="CO33" s="385">
        <f>INDEX('Summary sales'!$A$6:$CB$50,MATCH($B33,'Summary sales'!$A$6:$A$50,0),MATCH($CN$3,'Summary sales'!$A$7:$CB$7,0))</f>
        <v>17581.979999999981</v>
      </c>
      <c r="CP33" s="385">
        <f t="shared" si="579"/>
        <v>11081.979999999981</v>
      </c>
      <c r="CQ33" s="543">
        <f t="shared" si="493"/>
        <v>2.7049199999999973</v>
      </c>
      <c r="CR33" s="385">
        <f>INDEX('SO Agustus 2026 Rev.3'!$B$6:$BK$52,MATCH(B33,'SO Agustus 2026 Rev.3'!$B$6:$B$52,0),MATCH($CR$3,'SO Agustus 2026 Rev.3'!$B$5:$XK$5,0))</f>
        <v>12000</v>
      </c>
      <c r="CS33" s="385">
        <f>INDEX('Summary sales'!$A$6:$CB$50,MATCH($B33,'Summary sales'!$A$6:$A$50,0),MATCH($CR$3,'Summary sales'!$A$7:$CB$7,0))</f>
        <v>6512.8000000002794</v>
      </c>
      <c r="CT33" s="385">
        <f t="shared" si="580"/>
        <v>-5487.1999999997206</v>
      </c>
      <c r="CU33" s="543">
        <f t="shared" si="495"/>
        <v>0.5427333333333566</v>
      </c>
      <c r="CV33" s="385">
        <f>INDEX('SO Agustus 2026 Rev.3'!$B$6:$BK$52,MATCH(B33,'SO Agustus 2026 Rev.3'!$B$6:$B$52,0),MATCH($CV$3,'SO Agustus 2026 Rev.3'!$B$5:$XK$5,0))</f>
        <v>6659.5545483870847</v>
      </c>
      <c r="CW33" s="385">
        <f>INDEX('Summary sales'!$A$6:$CB$50,MATCH($B33,'Summary sales'!$A$6:$A$50,0),MATCH($CV$3,'Summary sales'!$A$7:$CB$7,0))</f>
        <v>9593.8269999995828</v>
      </c>
      <c r="CX33" s="385">
        <f t="shared" si="581"/>
        <v>2934.2724516124981</v>
      </c>
      <c r="CY33" s="543">
        <f t="shared" si="497"/>
        <v>1.4406109192878622</v>
      </c>
      <c r="CZ33" s="385">
        <f>INDEX('SO Agustus 2026 Rev.3'!$B$6:$BK$52,MATCH(B33,'SO Agustus 2026 Rev.3'!$B$6:$B$52,0),MATCH($CZ$3,'SO Agustus 2026 Rev.3'!$B$5:$XK$5,0))</f>
        <v>500</v>
      </c>
      <c r="DA33" s="385">
        <f>INDEX('Summary sales'!$A$6:$CB$50,MATCH($B33,'Summary sales'!$A$6:$A$50,0),MATCH($CZ$3,'Summary sales'!$A$7:$CB$7,0))</f>
        <v>10.910000000149012</v>
      </c>
      <c r="DB33" s="385">
        <f t="shared" si="582"/>
        <v>-489.08999999985099</v>
      </c>
      <c r="DC33" s="543">
        <f t="shared" si="499"/>
        <v>2.1820000000298025E-2</v>
      </c>
      <c r="DD33" s="385">
        <f>INDEX('SO Agustus 2026 Rev.3'!$B$6:$BK$52,MATCH(B33,'SO Agustus 2026 Rev.3'!$B$6:$B$52,0),MATCH($DD$3,'SO Agustus 2026 Rev.3'!$B$5:$XK$5,0))</f>
        <v>0</v>
      </c>
      <c r="DE33" s="385">
        <f>INDEX('Summary sales'!$A$6:$CB$50,MATCH($B33,'Summary sales'!$A$6:$A$50,0),MATCH($DD$3,'Summary sales'!$A$7:$CB$7,0))</f>
        <v>50.619999999995343</v>
      </c>
      <c r="DF33" s="385">
        <f t="shared" si="583"/>
        <v>50.619999999995343</v>
      </c>
      <c r="DG33" s="543" t="e">
        <f t="shared" si="501"/>
        <v>#DIV/0!</v>
      </c>
      <c r="DH33" s="385">
        <f>INDEX('SO Agustus 2026 Rev.3'!$B$6:$BK$52,MATCH(B33,'SO Agustus 2026 Rev.3'!$B$6:$B$52,0),MATCH($DH$3,'SO Agustus 2026 Rev.3'!$B$5:$XK$5,0))</f>
        <v>2999.8519354838745</v>
      </c>
      <c r="DI33" s="385">
        <f>INDEX('Summary sales'!$A$6:$CB$50,MATCH($B33,'Summary sales'!$A$6:$A$50,0),MATCH($DH$3,'Summary sales'!$A$7:$CB$7,0))</f>
        <v>1119.570000000298</v>
      </c>
      <c r="DJ33" s="385">
        <f t="shared" si="584"/>
        <v>-1880.2819354835765</v>
      </c>
      <c r="DK33" s="543">
        <f t="shared" si="503"/>
        <v>0.3732084196414554</v>
      </c>
      <c r="DL33" s="385">
        <f>INDEX('SO Agustus 2026 Rev.3'!$B$6:$BK$52,MATCH(B33,'SO Agustus 2026 Rev.3'!$B$6:$B$52,0),MATCH($DL$3,'SO Agustus 2026 Rev.3'!$B$5:$XK$5,0))</f>
        <v>0</v>
      </c>
      <c r="DM33" s="385">
        <f>INDEX('Summary sales'!$A$6:$CB$50,MATCH($B33,'Summary sales'!$A$6:$A$50,0),MATCH($DL$3,'Summary sales'!$A$7:$CB$7,0))</f>
        <v>0</v>
      </c>
      <c r="DN33" s="385">
        <f t="shared" si="585"/>
        <v>0</v>
      </c>
      <c r="DO33" s="543" t="e">
        <f t="shared" si="505"/>
        <v>#DIV/0!</v>
      </c>
      <c r="DP33" s="385">
        <f>INDEX('SO Agustus 2026 Rev.3'!$B$6:$BK$52,MATCH(B33,'SO Agustus 2026 Rev.3'!$B$6:$B$52,0),MATCH($DP$3,'SO Agustus 2026 Rev.3'!$B$5:$XK$5,0))</f>
        <v>2000</v>
      </c>
      <c r="DQ33" s="385">
        <f>INDEX('Summary sales'!$A$6:$CB$50,MATCH($B33,'Summary sales'!$A$6:$A$50,0),MATCH($DP$3,'Summary sales'!$A$7:$CB$7,0))</f>
        <v>1887.6899999999441</v>
      </c>
      <c r="DR33" s="385">
        <f t="shared" si="586"/>
        <v>-112.31000000005588</v>
      </c>
      <c r="DS33" s="543">
        <f t="shared" si="507"/>
        <v>0.94384499999997207</v>
      </c>
      <c r="DT33" s="385">
        <f>INDEX('SO Agustus 2026 Rev.3'!$B$6:$BK$52,MATCH(B33,'SO Agustus 2026 Rev.3'!$B$6:$B$52,0),MATCH($DT$3,'SO Agustus 2026 Rev.3'!$B$5:$XK$5,0))</f>
        <v>0</v>
      </c>
      <c r="DU33" s="385">
        <f>INDEX('Summary sales'!$A$6:$CB$50,MATCH($B33,'Summary sales'!$A$6:$A$50,0),MATCH($DT$3,'Summary sales'!$A$7:$CB$7,0))</f>
        <v>0</v>
      </c>
      <c r="DV33" s="385">
        <f t="shared" si="587"/>
        <v>0</v>
      </c>
      <c r="DW33" s="543" t="e">
        <f t="shared" si="509"/>
        <v>#DIV/0!</v>
      </c>
      <c r="DX33" s="385">
        <f>INDEX('SO Agustus 2026 Rev.3'!$B$6:$BK$52,MATCH(B33,'SO Agustus 2026 Rev.3'!$B$6:$B$52,0),MATCH($DX$3,'SO Agustus 2026 Rev.3'!$B$5:$XK$5,0))</f>
        <v>11000</v>
      </c>
      <c r="DY33" s="385">
        <f>INDEX('Summary sales'!$A$6:$CB$50,MATCH($B33,'Summary sales'!$A$6:$A$50,0),MATCH($DX$3,'Summary sales'!$A$7:$CB$7,0))</f>
        <v>10897.720000000671</v>
      </c>
      <c r="DZ33" s="385">
        <f t="shared" si="588"/>
        <v>-102.27999999932945</v>
      </c>
      <c r="EA33" s="543">
        <f t="shared" si="511"/>
        <v>0.99070181818187919</v>
      </c>
      <c r="EB33" s="385">
        <f>INDEX('SO Agustus 2026 Rev.3'!$B$6:$BK$52,MATCH(B33,'SO Agustus 2026 Rev.3'!$B$6:$B$52,0),MATCH($EB$3,'SO Agustus 2026 Rev.3'!$B$5:$XK$5,0))</f>
        <v>2000</v>
      </c>
      <c r="EC33" s="385">
        <f>INDEX('Summary sales'!$A$6:$CB$50,MATCH($B33,'Summary sales'!$A$6:$A$50,0),MATCH($EB$3,'Summary sales'!$A$7:$CB$7,0))</f>
        <v>2322.8800000001211</v>
      </c>
      <c r="ED33" s="385">
        <f t="shared" si="589"/>
        <v>322.88000000012107</v>
      </c>
      <c r="EE33" s="543">
        <f t="shared" si="513"/>
        <v>1.1614400000000606</v>
      </c>
      <c r="EF33" s="385">
        <f>INDEX('SO Agustus 2026 Rev.3'!$B$6:$BK$52,MATCH(B33,'SO Agustus 2026 Rev.3'!$B$6:$B$52,0),MATCH($EF$3,'SO Agustus 2026 Rev.3'!$B$5:$XK$5,0))</f>
        <v>5500</v>
      </c>
      <c r="EG33" s="385">
        <f>INDEX('Summary sales'!$A$6:$CB$50,MATCH($B33,'Summary sales'!$A$6:$A$50,0),MATCH($EF$3,'Summary sales'!$A$7:$CB$7,0))</f>
        <v>6626.6500000003725</v>
      </c>
      <c r="EH33" s="385">
        <f t="shared" si="590"/>
        <v>1126.6500000003725</v>
      </c>
      <c r="EI33" s="543">
        <f t="shared" si="515"/>
        <v>1.2048454545455223</v>
      </c>
      <c r="EJ33" s="385">
        <f>INDEX('SO Agustus 2026 Rev.3'!$B$6:$BK$52,MATCH(B33,'SO Agustus 2026 Rev.3'!$B$6:$B$52,0),MATCH($EJ$3,'SO Agustus 2026 Rev.3'!$B$5:$XK$5,0))</f>
        <v>0</v>
      </c>
      <c r="EK33" s="385">
        <f>INDEX('Summary sales'!$A$6:$CB$50,MATCH(B33,'Summary sales'!$A$6:$A$50,0),MATCH($EJ$3,'Summary sales'!$A$7:$CB$7,0))</f>
        <v>3541.1099999998696</v>
      </c>
      <c r="EL33" s="385">
        <f t="shared" si="591"/>
        <v>3541.1099999998696</v>
      </c>
      <c r="EM33" s="543" t="e">
        <f t="shared" si="517"/>
        <v>#DIV/0!</v>
      </c>
      <c r="EN33" s="385">
        <f>INDEX('SO Agustus 2026 Rev.3'!$B$6:$BK$52,MATCH(B33,'SO Agustus 2026 Rev.3'!$B$6:$B$52,0),MATCH($EN$3,'SO Agustus 2026 Rev.3'!$B$5:$XK$5,0))</f>
        <v>5000</v>
      </c>
      <c r="EO33" s="385">
        <f>INDEX('Summary sales'!$A$6:$CB$50,MATCH($B33,'Summary sales'!$A$6:$A$50,0),MATCH($EN$3,'Summary sales'!$A$7:$CB$7,0))</f>
        <v>4435.3300000000745</v>
      </c>
      <c r="EP33" s="385">
        <f t="shared" si="592"/>
        <v>-564.66999999992549</v>
      </c>
      <c r="EQ33" s="543">
        <f t="shared" si="519"/>
        <v>0.8870660000000149</v>
      </c>
      <c r="ER33" s="385">
        <f>INDEX('SO Agustus 2026 Rev.3'!$B$6:$BK$52,MATCH(B33,'SO Agustus 2026 Rev.3'!$B$6:$B$52,0),MATCH($ER$3,'SO Agustus 2026 Rev.3'!$B$5:$XK$5,0))</f>
        <v>19000</v>
      </c>
      <c r="ES33" s="385">
        <f>INDEX('Summary sales'!$A$6:$CB$50,MATCH($B33,'Summary sales'!$A$6:$A$50,0),MATCH($ER$3,'Summary sales'!$A$7:$CB$7,0))</f>
        <v>24522.080000000075</v>
      </c>
      <c r="ET33" s="385">
        <f t="shared" si="593"/>
        <v>5522.0800000000745</v>
      </c>
      <c r="EU33" s="543">
        <f t="shared" si="521"/>
        <v>1.2906357894736882</v>
      </c>
      <c r="EV33" s="385">
        <f>INDEX('SO Agustus 2026 Rev.3'!$B$6:$BK$52,MATCH(B33,'SO Agustus 2026 Rev.3'!$B$6:$B$52,0),MATCH($EV$3,'SO Agustus 2026 Rev.3'!$B$5:$XK$5,0))</f>
        <v>8000</v>
      </c>
      <c r="EW33" s="385">
        <f>INDEX('Summary sales'!$A$6:$CB$50,MATCH(B33,'Summary sales'!$A$6:$A$50,0),MATCH($EV$3,'Summary sales'!$A$7:$CB$7,0))</f>
        <v>5763.2900000000373</v>
      </c>
      <c r="EX33" s="385">
        <f t="shared" si="594"/>
        <v>-2236.7099999999627</v>
      </c>
      <c r="EY33" s="543">
        <f t="shared" si="523"/>
        <v>0.72041125000000461</v>
      </c>
      <c r="EZ33" s="385">
        <f>INDEX('SO Agustus 2026 Rev.3'!$B$6:$BK$52,MATCH(B33,'SO Agustus 2026 Rev.3'!$B$6:$B$52,0),MATCH($EZ$3,'SO Agustus 2026 Rev.3'!$B$5:$XK$5,0))</f>
        <v>3500</v>
      </c>
      <c r="FA33" s="385">
        <f>INDEX('Summary sales'!$A$6:$CB$50,MATCH(B33,'Summary sales'!$A$6:$A$50,0),MATCH($EZ$3,'Summary sales'!$A$7:$CB$7,0))</f>
        <v>2895.0999999996275</v>
      </c>
      <c r="FB33" s="385">
        <f t="shared" si="595"/>
        <v>-604.90000000037253</v>
      </c>
      <c r="FC33" s="543">
        <f t="shared" si="525"/>
        <v>0.82717142857132209</v>
      </c>
      <c r="FD33" s="385">
        <f>INDEX('SO Agustus 2026 Rev.3'!$B$6:$BK$52,MATCH(B33,'SO Agustus 2026 Rev.3'!$B$6:$B$52,0),MATCH($FD$3,'SO Agustus 2026 Rev.3'!$B$5:$XK$5,0))</f>
        <v>500</v>
      </c>
      <c r="FE33" s="385">
        <f>INDEX('Summary sales'!$A$6:$CB$50,MATCH(B33,'Summary sales'!$A$6:$A$50,0),MATCH($FD$3,'Summary sales'!$A$7:$CB$7,0))</f>
        <v>190.01000000000022</v>
      </c>
      <c r="FF33" s="385">
        <f t="shared" si="596"/>
        <v>-309.98999999999978</v>
      </c>
      <c r="FG33" s="543">
        <f t="shared" si="527"/>
        <v>0.38002000000000041</v>
      </c>
      <c r="FH33" s="385">
        <f>INDEX('SO Agustus 2026 Rev.3'!$B$6:$BK$52,MATCH(B33,'SO Agustus 2026 Rev.3'!$B$6:$B$52,0),MATCH($FH$3,'SO Agustus 2026 Rev.3'!$B$5:$XK$5,0))</f>
        <v>0</v>
      </c>
      <c r="FI33" s="385">
        <f>INDEX('Summary sales'!$A$6:$CB$50,MATCH(B33,'Summary sales'!$A$6:$A$50,0),MATCH($FH$3,'Summary sales'!$A$7:$CB$7,0))</f>
        <v>0</v>
      </c>
      <c r="FJ33" s="385">
        <f t="shared" si="597"/>
        <v>0</v>
      </c>
      <c r="FK33" s="543" t="e">
        <f t="shared" si="598"/>
        <v>#DIV/0!</v>
      </c>
      <c r="FL33" s="385">
        <f>INDEX('SO Agustus 2026 Rev.3'!$B$6:$BK$52,MATCH(B33,'SO Agustus 2026 Rev.3'!$B$6:$B$52,0),MATCH($FL$3,'SO Agustus 2026 Rev.3'!$B$5:$XK$5,0))</f>
        <v>700</v>
      </c>
      <c r="FM33" s="385">
        <f>INDEX('Summary sales'!$A$6:$CB$50,MATCH(B33,'Summary sales'!$A$6:$A$50,0),MATCH($FL$3,'Summary sales'!$A$7:$CB$7,0))</f>
        <v>728.91999999992549</v>
      </c>
      <c r="FN33" s="385">
        <f t="shared" si="599"/>
        <v>28.919999999925494</v>
      </c>
      <c r="FO33" s="543">
        <f t="shared" si="531"/>
        <v>1.0413142857141793</v>
      </c>
      <c r="FP33" s="385">
        <f>INDEX('SO Agustus 2026 Rev.3'!$B$6:$BK$52,MATCH(B33,'SO Agustus 2026 Rev.3'!$B$6:$B$52,0),MATCH($FP$3,'SO Agustus 2026 Rev.3'!$B$5:$XK$5,0))</f>
        <v>6500</v>
      </c>
      <c r="FQ33" s="385">
        <f>INDEX('Summary sales'!$A$6:$CB$50,MATCH(B33,'Summary sales'!$A$6:$A$50,0),MATCH($FP$3,'Summary sales'!$A$7:$CB$7,0))</f>
        <v>5981.4699999999721</v>
      </c>
      <c r="FR33" s="385">
        <f t="shared" si="600"/>
        <v>-518.53000000002794</v>
      </c>
      <c r="FS33" s="543">
        <f t="shared" si="533"/>
        <v>0.92022615384614959</v>
      </c>
      <c r="FT33" s="385">
        <f>INDEX('SO Agustus 2026 Rev.3'!$B$6:$BK$52,MATCH(B33,'SO Agustus 2026 Rev.3'!$B$6:$B$52,0),MATCH($FT$3,'SO Agustus 2026 Rev.3'!$B$5:$XK$5,0))</f>
        <v>3500</v>
      </c>
      <c r="FU33" s="385">
        <f>INDEX('Summary sales'!$A$6:$CB$50,MATCH(B33,'Summary sales'!$A$6:$A$50,0),MATCH($FT$3,'Summary sales'!$A$7:$CB$7,0))</f>
        <v>4648.8700000001118</v>
      </c>
      <c r="FV33" s="385">
        <f t="shared" si="601"/>
        <v>1148.8700000001118</v>
      </c>
      <c r="FW33" s="543">
        <f t="shared" si="535"/>
        <v>1.3282485714286034</v>
      </c>
      <c r="FX33" s="385">
        <f>INDEX('SO Agustus 2026 Rev.3'!$B$6:$BK$52,MATCH(B33,'SO Agustus 2026 Rev.3'!$B$6:$B$52,0),MATCH($FX$3,'SO Agustus 2026 Rev.3'!$B$5:$XK$5,0))</f>
        <v>2000</v>
      </c>
      <c r="FY33" s="385">
        <f>INDEX('Summary sales'!$A$6:$CB$50,MATCH(B33,'Summary sales'!$A$6:$A$50,0),MATCH($FX$3,'Summary sales'!$A$7:$CB$7,0))</f>
        <v>0</v>
      </c>
      <c r="FZ33" s="385">
        <f t="shared" si="602"/>
        <v>-2000</v>
      </c>
      <c r="GA33" s="543">
        <f t="shared" si="537"/>
        <v>0</v>
      </c>
      <c r="GB33" s="385">
        <f>INDEX('SO Agustus 2026 Rev.3'!$B$6:$BK$52,MATCH(B33,'SO Agustus 2026 Rev.3'!$B$6:$B$52,0),MATCH($GB$3,'SO Agustus 2026 Rev.3'!$B$5:$XK$5,0))</f>
        <v>369.61070967741654</v>
      </c>
      <c r="GC33" s="385">
        <f>INDEX('Summary sales'!$A$6:$CB$50,MATCH(B33,'Summary sales'!$A$6:$A$50,0),MATCH($GB$3,'Summary sales'!$A$7:$CB$7,0))</f>
        <v>450.20000000006985</v>
      </c>
      <c r="GD33" s="385">
        <f t="shared" si="603"/>
        <v>80.589290322653312</v>
      </c>
      <c r="GE33" s="543">
        <f t="shared" si="539"/>
        <v>1.2180382987089007</v>
      </c>
      <c r="GF33" s="385">
        <f>INDEX('SO Agustus 2026 Rev.3'!$B$6:$BK$52,MATCH(B33,'SO Agustus 2026 Rev.3'!$B$6:$B$52,0),MATCH($GF$3,'SO Agustus 2026 Rev.3'!$B$5:$XK$5,0))</f>
        <v>13500</v>
      </c>
      <c r="GG33" s="385">
        <f>INDEX('Summary sales'!$A$6:$CB$50,MATCH(B33,'Summary sales'!$A$6:$A$50,0),MATCH($GF$3,'Summary sales'!$A$7:$CB$7,0))</f>
        <v>12051.705</v>
      </c>
      <c r="GH33" s="385">
        <f t="shared" si="604"/>
        <v>-1448.2950000000001</v>
      </c>
      <c r="GI33" s="543">
        <f t="shared" si="541"/>
        <v>0.89271888888888884</v>
      </c>
      <c r="GJ33" s="385">
        <f>INDEX('SO Agustus 2026 Rev.3'!$B$6:$BK$52,MATCH(B33,'SO Agustus 2026 Rev.3'!$B$6:$B$52,0),MATCH($GJ$3,'SO Agustus 2026 Rev.3'!$B$5:$XK$5,0))</f>
        <v>0</v>
      </c>
      <c r="GK33" s="385">
        <f>INDEX('Summary sales'!$A$6:$CB$50,MATCH($B33,'Summary sales'!$A$6:$A$50,0),MATCH($GJ$3,'Summary sales'!$A$7:$CB$7,0))</f>
        <v>0</v>
      </c>
      <c r="GL33" s="385">
        <f t="shared" si="605"/>
        <v>0</v>
      </c>
      <c r="GM33" s="543" t="e">
        <f t="shared" si="543"/>
        <v>#DIV/0!</v>
      </c>
      <c r="GN33" s="385">
        <f>INDEX('SO Agustus 2026 Rev.3'!$B$6:$BK$52,MATCH(B33,'SO Agustus 2026 Rev.3'!$B$6:$B$52,0),MATCH($GN$3,'SO Agustus 2026 Rev.3'!$B$5:$XK$5,0))</f>
        <v>2499.7025806451697</v>
      </c>
      <c r="GO33" s="385">
        <f>INDEX('Summary sales'!$A$6:$CB$50,MATCH(B33,'Summary sales'!$A$6:$A$50,0),MATCH($GN$3,'Summary sales'!$A$7:$CB$7,0))</f>
        <v>2457.6900000000023</v>
      </c>
      <c r="GP33" s="385">
        <f t="shared" si="606"/>
        <v>-42.012580645167418</v>
      </c>
      <c r="GQ33" s="543">
        <f t="shared" si="545"/>
        <v>0.98319296824731683</v>
      </c>
      <c r="GR33" s="385">
        <f>INDEX('SO Agustus 2026 Rev.3'!$B$6:$BK$52,MATCH(B33,'SO Agustus 2026 Rev.3'!$B$6:$B$52,0),MATCH($GR$3,'SO Agustus 2026 Rev.3'!$B$5:$XK$5,0))</f>
        <v>3587.0967741935483</v>
      </c>
      <c r="GS33" s="385">
        <f>INDEX('Summary sales'!$A$6:$CB$50,MATCH(B33,'Summary sales'!$A$6:$A$50,0),MATCH($GR$3,'Summary sales'!$A$7:$CB$7,0))</f>
        <v>1024.4300000000076</v>
      </c>
      <c r="GT33" s="385">
        <f t="shared" si="546"/>
        <v>-2562.6667741935407</v>
      </c>
      <c r="GU33" s="543">
        <f t="shared" si="547"/>
        <v>0.2855875000000021</v>
      </c>
      <c r="GV33" s="385">
        <f>INDEX('SO Agustus 2026 Rev.3'!$B$6:$BK$52,MATCH(B33,'SO Agustus 2026 Rev.3'!$B$6:$B$52,0),MATCH($GV$3,'SO Agustus 2026 Rev.3'!$B$5:$XK$5,0))</f>
        <v>2499.7025806451697</v>
      </c>
      <c r="GW33" s="385">
        <f>INDEX('Summary sales'!$A$6:$CB$50,MATCH(B33,'Summary sales'!$A$6:$A$50,0),MATCH($GV$3,'Summary sales'!$A$7:$CB$7,0))</f>
        <v>1935.4799999999814</v>
      </c>
      <c r="GX33" s="385">
        <f t="shared" si="607"/>
        <v>-564.22258064518837</v>
      </c>
      <c r="GY33" s="543">
        <f t="shared" si="549"/>
        <v>0.77428411483274806</v>
      </c>
      <c r="GZ33" s="385">
        <f>INDEX('SO Agustus 2026 Rev.3'!$B$6:$BK$52,MATCH(B33,'SO Agustus 2026 Rev.3'!$B$6:$B$52,0),MATCH($GZ$3,'SO Agustus 2026 Rev.3'!$B$5:$XK$5,0))</f>
        <v>0</v>
      </c>
      <c r="HA33" s="385">
        <f>INDEX('Summary sales'!$A$6:$CB$50,MATCH(B33,'Summary sales'!$A$6:$A$50,0),MATCH($GZ$3,'Summary sales'!$A$7:$CB$7,0))</f>
        <v>0</v>
      </c>
      <c r="HB33" s="385">
        <f t="shared" si="608"/>
        <v>0</v>
      </c>
      <c r="HC33" s="543" t="e">
        <f t="shared" si="551"/>
        <v>#DIV/0!</v>
      </c>
    </row>
    <row r="34" spans="1:211" ht="15" customHeight="1">
      <c r="A34" s="845"/>
      <c r="B34" s="466" t="s">
        <v>18</v>
      </c>
      <c r="C34" s="466"/>
      <c r="D34" s="545">
        <f>SUM(D27:D33)</f>
        <v>1187953.2646774191</v>
      </c>
      <c r="E34" s="545">
        <f t="shared" ref="E34:BP34" ca="1" si="609">SUM(E27:E33)</f>
        <v>1195393.0499999998</v>
      </c>
      <c r="F34" s="545">
        <f t="shared" ca="1" si="609"/>
        <v>7439.7853225808212</v>
      </c>
      <c r="G34" s="734">
        <f ca="1">AVERAGE(G27:G33)</f>
        <v>1.0136487662281859</v>
      </c>
      <c r="H34" s="545">
        <f t="shared" si="609"/>
        <v>6198.2916129032274</v>
      </c>
      <c r="I34" s="545">
        <f t="shared" si="609"/>
        <v>2906.2399999999907</v>
      </c>
      <c r="J34" s="545">
        <f t="shared" si="609"/>
        <v>-3292.0516129032367</v>
      </c>
      <c r="K34" s="734" t="e">
        <f>AVERAGE(K27:K33)</f>
        <v>#DIV/0!</v>
      </c>
      <c r="L34" s="545">
        <f t="shared" si="609"/>
        <v>6200</v>
      </c>
      <c r="M34" s="545">
        <f t="shared" si="609"/>
        <v>9976.0999999996275</v>
      </c>
      <c r="N34" s="545">
        <f t="shared" si="609"/>
        <v>3776.0999999996275</v>
      </c>
      <c r="O34" s="734" t="e">
        <f>AVERAGE(O27:O33)</f>
        <v>#DIV/0!</v>
      </c>
      <c r="P34" s="545">
        <f t="shared" si="609"/>
        <v>8000</v>
      </c>
      <c r="Q34" s="545">
        <f t="shared" si="609"/>
        <v>6986.5100000002421</v>
      </c>
      <c r="R34" s="545">
        <f t="shared" si="609"/>
        <v>-1013.4899999997579</v>
      </c>
      <c r="S34" s="734">
        <f>AVERAGE(S27:S33)</f>
        <v>0.86879142857146707</v>
      </c>
      <c r="T34" s="545">
        <f t="shared" si="609"/>
        <v>18499.516129032265</v>
      </c>
      <c r="U34" s="545">
        <f t="shared" si="609"/>
        <v>12850.990000000224</v>
      </c>
      <c r="V34" s="545">
        <f t="shared" si="609"/>
        <v>-5648.5261290320423</v>
      </c>
      <c r="W34" s="734">
        <f>AVERAGE(W27:W33)</f>
        <v>0.55631991341992315</v>
      </c>
      <c r="X34" s="545">
        <f t="shared" si="609"/>
        <v>5000</v>
      </c>
      <c r="Y34" s="545">
        <f t="shared" si="609"/>
        <v>5230.4300000000512</v>
      </c>
      <c r="Z34" s="545">
        <f t="shared" si="609"/>
        <v>230.43000000005122</v>
      </c>
      <c r="AA34" s="734">
        <f>AVERAGE(AA27:AA33)</f>
        <v>1.0754575000000186</v>
      </c>
      <c r="AB34" s="545">
        <f t="shared" si="609"/>
        <v>750</v>
      </c>
      <c r="AC34" s="545">
        <f t="shared" si="609"/>
        <v>510.17999999999302</v>
      </c>
      <c r="AD34" s="545">
        <f t="shared" si="609"/>
        <v>-239.82000000000698</v>
      </c>
      <c r="AE34" s="734" t="e">
        <f>AVERAGE(AE27:AE33)</f>
        <v>#DIV/0!</v>
      </c>
      <c r="AF34" s="545">
        <f t="shared" si="609"/>
        <v>4226.3425806451414</v>
      </c>
      <c r="AG34" s="545">
        <f t="shared" si="609"/>
        <v>5221.8699999999953</v>
      </c>
      <c r="AH34" s="545">
        <f t="shared" si="609"/>
        <v>995.52741935485324</v>
      </c>
      <c r="AI34" s="734">
        <f>AVERAGE(AI27:AI33)</f>
        <v>1.2355529397720733</v>
      </c>
      <c r="AJ34" s="545">
        <f t="shared" si="609"/>
        <v>4712.9283870967693</v>
      </c>
      <c r="AK34" s="545">
        <f t="shared" si="609"/>
        <v>4378.9599999999627</v>
      </c>
      <c r="AL34" s="545">
        <f t="shared" si="609"/>
        <v>-333.96838709680651</v>
      </c>
      <c r="AM34" s="734">
        <f>AVERAGE(AM27:AM33)</f>
        <v>0.92913781842916243</v>
      </c>
      <c r="AN34" s="545">
        <f t="shared" si="609"/>
        <v>26500</v>
      </c>
      <c r="AO34" s="545">
        <f t="shared" si="609"/>
        <v>25011.900000000373</v>
      </c>
      <c r="AP34" s="545">
        <f t="shared" si="609"/>
        <v>-1488.0999999996275</v>
      </c>
      <c r="AQ34" s="734" t="e">
        <f>AVERAGE(AQ27:AQ33)</f>
        <v>#DIV/0!</v>
      </c>
      <c r="AR34" s="545">
        <f t="shared" si="609"/>
        <v>24000</v>
      </c>
      <c r="AS34" s="545">
        <f t="shared" ca="1" si="609"/>
        <v>24516.540000000037</v>
      </c>
      <c r="AT34" s="545">
        <f t="shared" ca="1" si="609"/>
        <v>516.54000000003725</v>
      </c>
      <c r="AU34" s="734" t="e">
        <f ca="1">AVERAGE(AU27:AU33)</f>
        <v>#DIV/0!</v>
      </c>
      <c r="AV34" s="545">
        <f t="shared" si="609"/>
        <v>11600</v>
      </c>
      <c r="AW34" s="545">
        <f t="shared" si="609"/>
        <v>10103.530000000028</v>
      </c>
      <c r="AX34" s="545">
        <f t="shared" si="609"/>
        <v>-1496.4699999999721</v>
      </c>
      <c r="AY34" s="734">
        <f>AVERAGE(AY27:AY33)</f>
        <v>0.62484019047624562</v>
      </c>
      <c r="AZ34" s="545">
        <f t="shared" si="609"/>
        <v>3000</v>
      </c>
      <c r="BA34" s="545">
        <f t="shared" si="609"/>
        <v>5535.0299999999988</v>
      </c>
      <c r="BB34" s="545">
        <f t="shared" si="609"/>
        <v>2535.0299999999988</v>
      </c>
      <c r="BC34" s="734" t="e">
        <f>AVERAGE(BC27:BC33)</f>
        <v>#DIV/0!</v>
      </c>
      <c r="BD34" s="545">
        <f t="shared" si="609"/>
        <v>72100</v>
      </c>
      <c r="BE34" s="545">
        <f t="shared" si="609"/>
        <v>72021.069999999832</v>
      </c>
      <c r="BF34" s="545">
        <f t="shared" si="609"/>
        <v>-78.930000000167638</v>
      </c>
      <c r="BG34" s="734">
        <f>AVERAGE(BG27:BG33)</f>
        <v>0.99890527045769517</v>
      </c>
      <c r="BH34" s="545">
        <f t="shared" si="609"/>
        <v>51500.228387096766</v>
      </c>
      <c r="BI34" s="545">
        <f t="shared" si="609"/>
        <v>61349.310000000056</v>
      </c>
      <c r="BJ34" s="545">
        <f t="shared" si="609"/>
        <v>9849.0816129032901</v>
      </c>
      <c r="BK34" s="734">
        <f>AVERAGE(BK27:BK33)</f>
        <v>1.1680836398393559</v>
      </c>
      <c r="BL34" s="545">
        <f t="shared" si="609"/>
        <v>5000</v>
      </c>
      <c r="BM34" s="545">
        <f t="shared" si="609"/>
        <v>5838.0239999999758</v>
      </c>
      <c r="BN34" s="545">
        <f t="shared" si="609"/>
        <v>838.02399999997579</v>
      </c>
      <c r="BO34" s="734" t="e">
        <f>AVERAGE(BO27:BO33)</f>
        <v>#DIV/0!</v>
      </c>
      <c r="BP34" s="545">
        <f t="shared" si="609"/>
        <v>30000</v>
      </c>
      <c r="BQ34" s="545">
        <f t="shared" ref="BQ34:EB34" ca="1" si="610">SUM(BQ27:BQ33)</f>
        <v>31483.05</v>
      </c>
      <c r="BR34" s="545">
        <f t="shared" ca="1" si="610"/>
        <v>1483.0499999999997</v>
      </c>
      <c r="BS34" s="734" t="e">
        <f ca="1">AVERAGE(BS27:BS33)</f>
        <v>#DIV/0!</v>
      </c>
      <c r="BT34" s="545">
        <f t="shared" si="610"/>
        <v>5000</v>
      </c>
      <c r="BU34" s="545">
        <f t="shared" si="610"/>
        <v>0</v>
      </c>
      <c r="BV34" s="545">
        <f t="shared" si="610"/>
        <v>-5000</v>
      </c>
      <c r="BW34" s="734" t="e">
        <f>AVERAGE(BW27:BW33)</f>
        <v>#DIV/0!</v>
      </c>
      <c r="BX34" s="545">
        <f t="shared" si="610"/>
        <v>626.16129032258073</v>
      </c>
      <c r="BY34" s="545">
        <f t="shared" si="610"/>
        <v>546.42099999998754</v>
      </c>
      <c r="BZ34" s="545">
        <f t="shared" si="610"/>
        <v>-79.740290322593111</v>
      </c>
      <c r="CA34" s="734">
        <f>AVERAGE(CA27:CA33)</f>
        <v>0.87265215599400403</v>
      </c>
      <c r="CB34" s="545">
        <f t="shared" si="610"/>
        <v>18500</v>
      </c>
      <c r="CC34" s="545">
        <f t="shared" si="610"/>
        <v>21799.799999999814</v>
      </c>
      <c r="CD34" s="545">
        <f t="shared" si="610"/>
        <v>3299.7999999998137</v>
      </c>
      <c r="CE34" s="734" t="e">
        <f>AVERAGE(CE27:CE33)</f>
        <v>#DIV/0!</v>
      </c>
      <c r="CF34" s="545">
        <f t="shared" si="610"/>
        <v>9100</v>
      </c>
      <c r="CG34" s="545">
        <f t="shared" si="610"/>
        <v>9965.2099999999627</v>
      </c>
      <c r="CH34" s="545">
        <f t="shared" si="610"/>
        <v>865.20999999996275</v>
      </c>
      <c r="CI34" s="734">
        <f>AVERAGE(CI27:CI33)</f>
        <v>1.0950780219780178</v>
      </c>
      <c r="CJ34" s="545">
        <f t="shared" si="610"/>
        <v>12000</v>
      </c>
      <c r="CK34" s="545">
        <f t="shared" si="610"/>
        <v>28326</v>
      </c>
      <c r="CL34" s="545">
        <f t="shared" si="610"/>
        <v>16326</v>
      </c>
      <c r="CM34" s="734" t="e">
        <f>AVERAGE(CM27:CM33)</f>
        <v>#DIV/0!</v>
      </c>
      <c r="CN34" s="545">
        <f t="shared" si="610"/>
        <v>45500</v>
      </c>
      <c r="CO34" s="545">
        <f t="shared" si="610"/>
        <v>70447.579999999842</v>
      </c>
      <c r="CP34" s="545">
        <f t="shared" si="610"/>
        <v>24947.579999999842</v>
      </c>
      <c r="CQ34" s="734">
        <f>AVERAGE(CQ27:CQ33)</f>
        <v>1.5482984615384581</v>
      </c>
      <c r="CR34" s="545">
        <f t="shared" si="610"/>
        <v>24000</v>
      </c>
      <c r="CS34" s="545">
        <f t="shared" si="610"/>
        <v>13836.200000000186</v>
      </c>
      <c r="CT34" s="545">
        <f t="shared" si="610"/>
        <v>-10163.799999999814</v>
      </c>
      <c r="CU34" s="734" t="e">
        <f>AVERAGE(CU27:CU33)</f>
        <v>#DIV/0!</v>
      </c>
      <c r="CV34" s="545">
        <f t="shared" si="610"/>
        <v>93159.554548387081</v>
      </c>
      <c r="CW34" s="545">
        <f t="shared" si="610"/>
        <v>85028.800999999046</v>
      </c>
      <c r="CX34" s="545">
        <f t="shared" si="610"/>
        <v>-8130.7535483880383</v>
      </c>
      <c r="CY34" s="734">
        <f>AVERAGE(CY27:CY33)</f>
        <v>0.98937698778283456</v>
      </c>
      <c r="CZ34" s="545">
        <f t="shared" si="610"/>
        <v>10500</v>
      </c>
      <c r="DA34" s="545">
        <f t="shared" si="610"/>
        <v>10205.049999999814</v>
      </c>
      <c r="DB34" s="545">
        <f t="shared" si="610"/>
        <v>-294.95000000018626</v>
      </c>
      <c r="DC34" s="734" t="e">
        <f>AVERAGE(DC27:DC33)</f>
        <v>#DIV/0!</v>
      </c>
      <c r="DD34" s="545">
        <f t="shared" si="610"/>
        <v>4000</v>
      </c>
      <c r="DE34" s="545">
        <f t="shared" si="610"/>
        <v>3448.1699999999255</v>
      </c>
      <c r="DF34" s="545">
        <f t="shared" si="610"/>
        <v>-551.83000000007451</v>
      </c>
      <c r="DG34" s="734" t="e">
        <f>AVERAGE(DG27:DG33)</f>
        <v>#DIV/0!</v>
      </c>
      <c r="DH34" s="545">
        <f t="shared" si="610"/>
        <v>46199.851935483872</v>
      </c>
      <c r="DI34" s="545">
        <f t="shared" si="610"/>
        <v>40784.009999999776</v>
      </c>
      <c r="DJ34" s="545">
        <f t="shared" si="610"/>
        <v>-5415.841935484098</v>
      </c>
      <c r="DK34" s="734">
        <f>AVERAGE(DK27:DK33)</f>
        <v>0.84030834566305479</v>
      </c>
      <c r="DL34" s="545">
        <f t="shared" si="610"/>
        <v>8000</v>
      </c>
      <c r="DM34" s="545">
        <f t="shared" si="610"/>
        <v>6975.75</v>
      </c>
      <c r="DN34" s="545">
        <f t="shared" si="610"/>
        <v>-1024.25</v>
      </c>
      <c r="DO34" s="734" t="e">
        <f>AVERAGE(DO27:DO33)</f>
        <v>#DIV/0!</v>
      </c>
      <c r="DP34" s="545">
        <f t="shared" si="610"/>
        <v>12000</v>
      </c>
      <c r="DQ34" s="545">
        <f t="shared" si="610"/>
        <v>11604.879999999888</v>
      </c>
      <c r="DR34" s="545">
        <f t="shared" si="610"/>
        <v>-395.12000000011176</v>
      </c>
      <c r="DS34" s="734" t="e">
        <f>AVERAGE(DS27:DS33)</f>
        <v>#DIV/0!</v>
      </c>
      <c r="DT34" s="545">
        <f t="shared" si="610"/>
        <v>5000</v>
      </c>
      <c r="DU34" s="545">
        <f t="shared" si="610"/>
        <v>3137.9900000001071</v>
      </c>
      <c r="DV34" s="545">
        <f t="shared" si="610"/>
        <v>-1862.0099999998929</v>
      </c>
      <c r="DW34" s="734" t="e">
        <f>AVERAGE(DW27:DW33)</f>
        <v>#DIV/0!</v>
      </c>
      <c r="DX34" s="545">
        <f t="shared" si="610"/>
        <v>71000</v>
      </c>
      <c r="DY34" s="545">
        <f t="shared" si="610"/>
        <v>74755.620000000112</v>
      </c>
      <c r="DZ34" s="545">
        <f t="shared" si="610"/>
        <v>3755.6200000001118</v>
      </c>
      <c r="EA34" s="734">
        <f>AVERAGE(EA27:EA33)</f>
        <v>1.1399529350649347</v>
      </c>
      <c r="EB34" s="545">
        <f t="shared" si="610"/>
        <v>13000</v>
      </c>
      <c r="EC34" s="545">
        <f t="shared" ref="EC34:GN34" si="611">SUM(EC27:EC33)</f>
        <v>16206.110000000102</v>
      </c>
      <c r="ED34" s="545">
        <f t="shared" si="611"/>
        <v>3206.1100000001024</v>
      </c>
      <c r="EE34" s="734">
        <f>AVERAGE(EE27:EE33)</f>
        <v>1.367811428571436</v>
      </c>
      <c r="EF34" s="545">
        <f t="shared" si="611"/>
        <v>27000</v>
      </c>
      <c r="EG34" s="545">
        <f t="shared" si="611"/>
        <v>29806.830000000075</v>
      </c>
      <c r="EH34" s="545">
        <f t="shared" si="611"/>
        <v>2806.8300000000745</v>
      </c>
      <c r="EI34" s="734" t="e">
        <f>AVERAGE(EI27:EI33)</f>
        <v>#DIV/0!</v>
      </c>
      <c r="EJ34" s="545">
        <f t="shared" si="611"/>
        <v>28000</v>
      </c>
      <c r="EK34" s="545">
        <f t="shared" si="611"/>
        <v>47924.879999999888</v>
      </c>
      <c r="EL34" s="545">
        <f t="shared" si="611"/>
        <v>19924.879999999888</v>
      </c>
      <c r="EM34" s="734" t="e">
        <f>AVERAGE(EM27:EM33)</f>
        <v>#DIV/0!</v>
      </c>
      <c r="EN34" s="545">
        <f t="shared" si="611"/>
        <v>30000</v>
      </c>
      <c r="EO34" s="545">
        <f t="shared" si="611"/>
        <v>50630.709999999963</v>
      </c>
      <c r="EP34" s="545">
        <f t="shared" si="611"/>
        <v>20630.709999999963</v>
      </c>
      <c r="EQ34" s="734" t="e">
        <f>AVERAGE(EQ27:EQ33)</f>
        <v>#DIV/0!</v>
      </c>
      <c r="ER34" s="545">
        <f t="shared" si="611"/>
        <v>133000</v>
      </c>
      <c r="ES34" s="545">
        <f t="shared" si="611"/>
        <v>139038.36000000127</v>
      </c>
      <c r="ET34" s="545">
        <f t="shared" si="611"/>
        <v>6038.3600000012666</v>
      </c>
      <c r="EU34" s="734">
        <f>AVERAGE(EU27:EU33)</f>
        <v>1.0454012030075284</v>
      </c>
      <c r="EV34" s="545">
        <f t="shared" si="611"/>
        <v>40000</v>
      </c>
      <c r="EW34" s="545">
        <f t="shared" si="611"/>
        <v>20950.020000000019</v>
      </c>
      <c r="EX34" s="545">
        <f t="shared" si="611"/>
        <v>-19049.979999999981</v>
      </c>
      <c r="EY34" s="734">
        <f>AVERAGE(EY27:EY33)</f>
        <v>0.57780196428571684</v>
      </c>
      <c r="EZ34" s="545">
        <f t="shared" si="611"/>
        <v>21000</v>
      </c>
      <c r="FA34" s="545">
        <f t="shared" si="611"/>
        <v>20379</v>
      </c>
      <c r="FB34" s="545">
        <f t="shared" si="611"/>
        <v>-621</v>
      </c>
      <c r="FC34" s="734" t="e">
        <f>AVERAGE(FC27:FC33)</f>
        <v>#DIV/0!</v>
      </c>
      <c r="FD34" s="545">
        <f t="shared" si="611"/>
        <v>3500</v>
      </c>
      <c r="FE34" s="545">
        <f t="shared" si="611"/>
        <v>2570.5700000000002</v>
      </c>
      <c r="FF34" s="545">
        <f t="shared" si="611"/>
        <v>-929.42999999999984</v>
      </c>
      <c r="FG34" s="734">
        <f>AVERAGE(FG27:FG33)</f>
        <v>0.73444857142857145</v>
      </c>
      <c r="FH34" s="545">
        <f t="shared" si="611"/>
        <v>0</v>
      </c>
      <c r="FI34" s="545">
        <f t="shared" si="611"/>
        <v>0</v>
      </c>
      <c r="FJ34" s="545">
        <f t="shared" si="611"/>
        <v>0</v>
      </c>
      <c r="FK34" s="545" t="e">
        <f t="shared" si="611"/>
        <v>#DIV/0!</v>
      </c>
      <c r="FL34" s="545">
        <f t="shared" si="611"/>
        <v>4900</v>
      </c>
      <c r="FM34" s="545">
        <f t="shared" si="611"/>
        <v>5030.5299999999115</v>
      </c>
      <c r="FN34" s="545">
        <f t="shared" si="611"/>
        <v>130.52999999991152</v>
      </c>
      <c r="FO34" s="734">
        <f>AVERAGE(FO27:FO33)</f>
        <v>1.026638775510186</v>
      </c>
      <c r="FP34" s="545">
        <f t="shared" si="611"/>
        <v>45500</v>
      </c>
      <c r="FQ34" s="545">
        <f t="shared" si="611"/>
        <v>34484.51999999996</v>
      </c>
      <c r="FR34" s="545">
        <f t="shared" si="611"/>
        <v>-11015.48000000004</v>
      </c>
      <c r="FS34" s="734">
        <f>AVERAGE(FS27:FS33)</f>
        <v>0.75790153846153763</v>
      </c>
      <c r="FT34" s="545">
        <f t="shared" si="611"/>
        <v>24500</v>
      </c>
      <c r="FU34" s="545">
        <f t="shared" si="611"/>
        <v>18266.160000000149</v>
      </c>
      <c r="FV34" s="545">
        <f t="shared" si="611"/>
        <v>-6233.839999999851</v>
      </c>
      <c r="FW34" s="734">
        <f>AVERAGE(FW27:FW33)</f>
        <v>0.74555755102041421</v>
      </c>
      <c r="FX34" s="545">
        <f t="shared" si="611"/>
        <v>14000</v>
      </c>
      <c r="FY34" s="545">
        <f t="shared" si="611"/>
        <v>12321.840000000084</v>
      </c>
      <c r="FZ34" s="545">
        <f t="shared" si="611"/>
        <v>-1678.1599999999162</v>
      </c>
      <c r="GA34" s="734">
        <f>AVERAGE(GA27:GA33)</f>
        <v>0.88013142857143456</v>
      </c>
      <c r="GB34" s="545">
        <f t="shared" si="611"/>
        <v>2587.274967741916</v>
      </c>
      <c r="GC34" s="545">
        <f t="shared" si="611"/>
        <v>2184.7800000000279</v>
      </c>
      <c r="GD34" s="545">
        <f t="shared" si="611"/>
        <v>-402.49496774188776</v>
      </c>
      <c r="GE34" s="734">
        <f>AVERAGE(GE27:GE33)</f>
        <v>0.84443285976164673</v>
      </c>
      <c r="GF34" s="545">
        <f t="shared" si="611"/>
        <v>94500</v>
      </c>
      <c r="GG34" s="545">
        <f t="shared" si="611"/>
        <v>68861.66399999999</v>
      </c>
      <c r="GH34" s="545">
        <f t="shared" si="611"/>
        <v>-25638.335999999996</v>
      </c>
      <c r="GI34" s="734">
        <f>AVERAGE(GI27:GI33)</f>
        <v>0.72869485714285709</v>
      </c>
      <c r="GJ34" s="545">
        <f t="shared" si="611"/>
        <v>4487.6012903225401</v>
      </c>
      <c r="GK34" s="545">
        <f t="shared" si="611"/>
        <v>4042.9199999999255</v>
      </c>
      <c r="GL34" s="545">
        <f t="shared" si="611"/>
        <v>-444.68129032261459</v>
      </c>
      <c r="GM34" s="734" t="e">
        <f>AVERAGE(GM27:GM33)</f>
        <v>#DIV/0!</v>
      </c>
      <c r="GN34" s="545">
        <f t="shared" si="611"/>
        <v>17497.918064516187</v>
      </c>
      <c r="GO34" s="545">
        <f t="shared" ref="GO34:HB34" si="612">SUM(GO27:GO33)</f>
        <v>18643.97</v>
      </c>
      <c r="GP34" s="545">
        <f t="shared" si="612"/>
        <v>1146.0519354838129</v>
      </c>
      <c r="GQ34" s="734">
        <f>AVERAGE(GQ27:GQ33)</f>
        <v>1.0654964739952621</v>
      </c>
      <c r="GR34" s="545">
        <f t="shared" si="612"/>
        <v>25109.677419354841</v>
      </c>
      <c r="GS34" s="545">
        <f t="shared" si="612"/>
        <v>22541.290000000008</v>
      </c>
      <c r="GT34" s="545">
        <f t="shared" si="612"/>
        <v>-2568.3874193548299</v>
      </c>
      <c r="GU34" s="734">
        <f>AVERAGE(GU27:GU33)</f>
        <v>0.89771324511819128</v>
      </c>
      <c r="GV34" s="545">
        <f t="shared" si="612"/>
        <v>17497.918064516187</v>
      </c>
      <c r="GW34" s="545">
        <f t="shared" si="612"/>
        <v>16727.679999999702</v>
      </c>
      <c r="GX34" s="545">
        <f t="shared" si="612"/>
        <v>-770.23806451648625</v>
      </c>
      <c r="GY34" s="734">
        <f>AVERAGE(GY27:GY33)</f>
        <v>0.95598115949128581</v>
      </c>
      <c r="GZ34" s="545">
        <f t="shared" si="612"/>
        <v>0</v>
      </c>
      <c r="HA34" s="545">
        <f t="shared" si="612"/>
        <v>0</v>
      </c>
      <c r="HB34" s="545">
        <f t="shared" si="612"/>
        <v>0</v>
      </c>
      <c r="HC34" s="734" t="e">
        <f>AVERAGE(HC27:HC33)</f>
        <v>#DIV/0!</v>
      </c>
    </row>
    <row r="35" spans="1:211" ht="15" customHeight="1">
      <c r="A35" s="845"/>
      <c r="B35" s="466"/>
      <c r="C35" s="466"/>
      <c r="D35" s="725"/>
      <c r="E35" s="725"/>
      <c r="F35" s="725"/>
      <c r="G35" s="726"/>
      <c r="H35" s="725"/>
      <c r="I35" s="725"/>
      <c r="J35" s="725"/>
      <c r="K35" s="726"/>
      <c r="L35" s="725"/>
      <c r="M35" s="725"/>
      <c r="N35" s="725"/>
      <c r="O35" s="726"/>
      <c r="P35" s="725"/>
      <c r="Q35" s="725"/>
      <c r="R35" s="725"/>
      <c r="S35" s="726"/>
      <c r="T35" s="725"/>
      <c r="U35" s="725"/>
      <c r="V35" s="725"/>
      <c r="W35" s="726"/>
      <c r="X35" s="725"/>
      <c r="Y35" s="725"/>
      <c r="Z35" s="725"/>
      <c r="AA35" s="726"/>
      <c r="AB35" s="725"/>
      <c r="AC35" s="725"/>
      <c r="AD35" s="725"/>
      <c r="AE35" s="726"/>
      <c r="AF35" s="725"/>
      <c r="AG35" s="725"/>
      <c r="AH35" s="725"/>
      <c r="AI35" s="726"/>
      <c r="AJ35" s="725"/>
      <c r="AK35" s="725"/>
      <c r="AL35" s="725"/>
      <c r="AM35" s="726"/>
      <c r="AN35" s="725"/>
      <c r="AO35" s="725"/>
      <c r="AP35" s="725"/>
      <c r="AQ35" s="726"/>
      <c r="AR35" s="725"/>
      <c r="AS35" s="725"/>
      <c r="AT35" s="725"/>
      <c r="AU35" s="726"/>
      <c r="AV35" s="725"/>
      <c r="AW35" s="725"/>
      <c r="AX35" s="725"/>
      <c r="AY35" s="726"/>
      <c r="AZ35" s="725"/>
      <c r="BA35" s="725"/>
      <c r="BB35" s="725"/>
      <c r="BC35" s="726"/>
      <c r="BD35" s="725"/>
      <c r="BE35" s="725"/>
      <c r="BF35" s="725"/>
      <c r="BG35" s="726"/>
      <c r="BH35" s="725"/>
      <c r="BI35" s="725"/>
      <c r="BJ35" s="725"/>
      <c r="BK35" s="726"/>
      <c r="BL35" s="725"/>
      <c r="BM35" s="725"/>
      <c r="BN35" s="725"/>
      <c r="BO35" s="726"/>
      <c r="BP35" s="725"/>
      <c r="BQ35" s="725"/>
      <c r="BR35" s="725"/>
      <c r="BS35" s="726"/>
      <c r="BT35" s="725"/>
      <c r="BU35" s="725"/>
      <c r="BV35" s="725"/>
      <c r="BW35" s="726"/>
      <c r="BX35" s="725"/>
      <c r="BY35" s="725"/>
      <c r="BZ35" s="725"/>
      <c r="CA35" s="726"/>
      <c r="CB35" s="725"/>
      <c r="CC35" s="725"/>
      <c r="CD35" s="725"/>
      <c r="CE35" s="726"/>
      <c r="CF35" s="725"/>
      <c r="CG35" s="725"/>
      <c r="CH35" s="725"/>
      <c r="CI35" s="726"/>
      <c r="CJ35" s="725"/>
      <c r="CK35" s="725"/>
      <c r="CL35" s="725"/>
      <c r="CM35" s="726"/>
      <c r="CN35" s="725"/>
      <c r="CO35" s="725"/>
      <c r="CP35" s="725"/>
      <c r="CQ35" s="726"/>
      <c r="CR35" s="725"/>
      <c r="CS35" s="725"/>
      <c r="CT35" s="725"/>
      <c r="CU35" s="726"/>
      <c r="CV35" s="725"/>
      <c r="CW35" s="725"/>
      <c r="CX35" s="725"/>
      <c r="CY35" s="726"/>
      <c r="CZ35" s="725"/>
      <c r="DA35" s="725"/>
      <c r="DB35" s="725"/>
      <c r="DC35" s="726"/>
      <c r="DD35" s="725"/>
      <c r="DE35" s="725"/>
      <c r="DF35" s="725"/>
      <c r="DG35" s="726"/>
      <c r="DH35" s="725"/>
      <c r="DI35" s="725"/>
      <c r="DJ35" s="725"/>
      <c r="DK35" s="726"/>
      <c r="DL35" s="725"/>
      <c r="DM35" s="725"/>
      <c r="DN35" s="725"/>
      <c r="DO35" s="726"/>
      <c r="DP35" s="725"/>
      <c r="DQ35" s="725"/>
      <c r="DR35" s="725"/>
      <c r="DS35" s="726"/>
      <c r="DT35" s="725"/>
      <c r="DU35" s="725"/>
      <c r="DV35" s="725"/>
      <c r="DW35" s="726"/>
      <c r="DX35" s="725"/>
      <c r="DY35" s="725"/>
      <c r="DZ35" s="725"/>
      <c r="EA35" s="726"/>
      <c r="EB35" s="725"/>
      <c r="EC35" s="725"/>
      <c r="ED35" s="725"/>
      <c r="EE35" s="726"/>
      <c r="EF35" s="725"/>
      <c r="EG35" s="725"/>
      <c r="EH35" s="725"/>
      <c r="EI35" s="726"/>
      <c r="EJ35" s="725"/>
      <c r="EK35" s="725"/>
      <c r="EL35" s="725"/>
      <c r="EM35" s="726"/>
      <c r="EN35" s="725"/>
      <c r="EO35" s="725"/>
      <c r="EP35" s="725"/>
      <c r="EQ35" s="726"/>
      <c r="ER35" s="725"/>
      <c r="ES35" s="725"/>
      <c r="ET35" s="725"/>
      <c r="EU35" s="726"/>
      <c r="EV35" s="725"/>
      <c r="EW35" s="725"/>
      <c r="EX35" s="725"/>
      <c r="EY35" s="726"/>
      <c r="EZ35" s="725"/>
      <c r="FA35" s="725"/>
      <c r="FB35" s="725"/>
      <c r="FC35" s="726"/>
      <c r="FD35" s="725"/>
      <c r="FE35" s="725"/>
      <c r="FF35" s="725"/>
      <c r="FG35" s="726"/>
      <c r="FH35" s="725"/>
      <c r="FI35" s="725"/>
      <c r="FJ35" s="725"/>
      <c r="FK35" s="726"/>
      <c r="FL35" s="725"/>
      <c r="FM35" s="725"/>
      <c r="FN35" s="725"/>
      <c r="FO35" s="726"/>
      <c r="FP35" s="725"/>
      <c r="FQ35" s="725"/>
      <c r="FR35" s="725"/>
      <c r="FS35" s="726"/>
      <c r="FT35" s="725"/>
      <c r="FU35" s="725"/>
      <c r="FV35" s="725"/>
      <c r="FW35" s="726"/>
      <c r="FX35" s="725"/>
      <c r="FY35" s="725"/>
      <c r="FZ35" s="725"/>
      <c r="GA35" s="726"/>
      <c r="GB35" s="725"/>
      <c r="GC35" s="725"/>
      <c r="GD35" s="725"/>
      <c r="GE35" s="726"/>
      <c r="GF35" s="725"/>
      <c r="GG35" s="725"/>
      <c r="GH35" s="725"/>
      <c r="GI35" s="726"/>
      <c r="GJ35" s="725"/>
      <c r="GK35" s="725"/>
      <c r="GL35" s="725"/>
      <c r="GM35" s="726"/>
      <c r="GN35" s="725"/>
      <c r="GO35" s="725"/>
      <c r="GP35" s="725"/>
      <c r="GQ35" s="726"/>
      <c r="GR35" s="725"/>
      <c r="GS35" s="725"/>
      <c r="GT35" s="725"/>
      <c r="GU35" s="726"/>
      <c r="GV35" s="725"/>
      <c r="GW35" s="725"/>
      <c r="GX35" s="725"/>
      <c r="GY35" s="726"/>
      <c r="GZ35" s="725"/>
      <c r="HA35" s="725"/>
      <c r="HB35" s="725"/>
      <c r="HC35" s="726"/>
    </row>
    <row r="36" spans="1:211" ht="15" customHeight="1">
      <c r="A36" s="845"/>
      <c r="B36" s="466">
        <f>B33+1</f>
        <v>46258</v>
      </c>
      <c r="C36" s="466" t="str">
        <f t="shared" si="553"/>
        <v>Sen</v>
      </c>
      <c r="D36" s="385">
        <f t="shared" si="554"/>
        <v>203194.13329032253</v>
      </c>
      <c r="E36" s="385">
        <f t="shared" ca="1" si="555"/>
        <v>195058.22499999832</v>
      </c>
      <c r="F36" s="385">
        <f t="shared" ca="1" si="556"/>
        <v>-8135.9082903242088</v>
      </c>
      <c r="G36" s="543">
        <f t="shared" ca="1" si="557"/>
        <v>0.9599599252272718</v>
      </c>
      <c r="H36" s="385">
        <f>INDEX('SO Agustus 2026 Rev.3'!$B$6:$BK$52,MATCH(B36,'SO Agustus 2026 Rev.3'!$B$6:$B$52,0),MATCH($H$3,'SO Agustus 2026 Rev.3'!$B$5:$XK$5,0))</f>
        <v>1199.5729032258068</v>
      </c>
      <c r="I36" s="385">
        <f>INDEX('Summary sales'!$A$6:$CB$50,MATCH($B36,'Summary sales'!$A$6:$A$50,0),MATCH($H$3,'Summary sales'!$A$7:$CB$7,0))</f>
        <v>841.43999999994412</v>
      </c>
      <c r="J36" s="385">
        <f t="shared" si="558"/>
        <v>-358.13290322586272</v>
      </c>
      <c r="K36" s="543">
        <f t="shared" si="451"/>
        <v>0.70144965573764051</v>
      </c>
      <c r="L36" s="385">
        <f>INDEX('SO Agustus 2026 Rev.3'!$B$6:$BK$52,MATCH(B36,'SO Agustus 2026 Rev.3'!$B$6:$B$52,0),MATCH($L$3,'SO Agustus 2026 Rev.3'!$B$5:$XK$5,0))</f>
        <v>1300</v>
      </c>
      <c r="M36" s="385">
        <f>INDEX('Summary sales'!$A$6:$CB$50,MATCH($B36,'Summary sales'!$A$6:$A$50,0),MATCH($L$3,'Summary sales'!$A$7:$CB$7,0))</f>
        <v>0</v>
      </c>
      <c r="N36" s="385">
        <f t="shared" si="559"/>
        <v>-1300</v>
      </c>
      <c r="O36" s="543">
        <f t="shared" si="453"/>
        <v>0</v>
      </c>
      <c r="P36" s="385">
        <f>INDEX('SO Agustus 2026 Rev.3'!$B$6:$BK$52,MATCH(B36,'SO Agustus 2026 Rev.3'!$B$6:$B$52,0),MATCH($P$3,'SO Agustus 2026 Rev.3'!$B$5:$XK$5,0))</f>
        <v>1200</v>
      </c>
      <c r="Q36" s="385">
        <f>INDEX('Summary sales'!$A$6:$CB$50,MATCH($B36,'Summary sales'!$A$6:$A$50,0),MATCH($P$3,'Summary sales'!$A$7:$CB$7,0))</f>
        <v>1348.3299999996088</v>
      </c>
      <c r="R36" s="385">
        <f t="shared" si="560"/>
        <v>148.32999999960884</v>
      </c>
      <c r="S36" s="543">
        <f t="shared" si="455"/>
        <v>1.1236083333330074</v>
      </c>
      <c r="T36" s="385">
        <f>INDEX('SO Agustus 2026 Rev.3'!$B$6:$BK$52,MATCH(B36,'SO Agustus 2026 Rev.3'!$B$6:$B$52,0),MATCH($T$3,'SO Agustus 2026 Rev.3'!$B$5:$XK$5,0))</f>
        <v>3300</v>
      </c>
      <c r="U36" s="385">
        <f>INDEX('Summary sales'!$A$6:$CB$50,MATCH($B36,'Summary sales'!$A$6:$A$50,0),MATCH($T$3,'Summary sales'!$A$7:$CB$7,0))</f>
        <v>1112.2700000000186</v>
      </c>
      <c r="V36" s="385">
        <f t="shared" si="561"/>
        <v>-2187.7299999999814</v>
      </c>
      <c r="W36" s="543">
        <f t="shared" si="457"/>
        <v>0.33705151515152082</v>
      </c>
      <c r="X36" s="385">
        <f>INDEX('SO Agustus 2026 Rev.3'!$B$6:$BK$52,MATCH(B36,'SO Agustus 2026 Rev.3'!$B$6:$B$52,0),MATCH($X$3,'SO Agustus 2026 Rev.3'!$B$5:$XK$5,0))</f>
        <v>800</v>
      </c>
      <c r="Y36" s="385">
        <f>INDEX('Summary sales'!$A$6:$CB$50,MATCH($B36,'Summary sales'!$A$6:$A$50,0),MATCH($X$3,'Summary sales'!$A$7:$CB$7,0))</f>
        <v>811.0099999998929</v>
      </c>
      <c r="Z36" s="385">
        <f t="shared" si="562"/>
        <v>11.009999999892898</v>
      </c>
      <c r="AA36" s="543">
        <f t="shared" si="459"/>
        <v>1.0137624999998662</v>
      </c>
      <c r="AB36" s="385">
        <f>INDEX('SO Agustus 2026 Rev.3'!$B$6:$BK$52,MATCH(B36,'SO Agustus 2026 Rev.3'!$B$6:$B$52,0),MATCH($AB$3,'SO Agustus 2026 Rev.3'!$B$5:$XK$5,0))</f>
        <v>150</v>
      </c>
      <c r="AC36" s="385">
        <f>INDEX('Summary sales'!$A$6:$CB$50,MATCH($B36,'Summary sales'!$A$6:$A$50,0),MATCH($AB$3,'Summary sales'!$A$7:$CB$7,0))</f>
        <v>52.89000000001397</v>
      </c>
      <c r="AD36" s="385">
        <f t="shared" si="563"/>
        <v>-97.10999999998603</v>
      </c>
      <c r="AE36" s="543">
        <f t="shared" si="461"/>
        <v>0.35260000000009312</v>
      </c>
      <c r="AF36" s="385">
        <f>INDEX('SO Agustus 2026 Rev.3'!$B$6:$BK$52,MATCH(B36,'SO Agustus 2026 Rev.3'!$B$6:$B$52,0),MATCH($AF$3,'SO Agustus 2026 Rev.3'!$B$5:$XK$5,0))</f>
        <v>603.76322580644887</v>
      </c>
      <c r="AG36" s="385">
        <f>INDEX('Summary sales'!$A$6:$CB$50,MATCH($B36,'Summary sales'!$A$6:$A$50,0),MATCH($AF$3,'Summary sales'!$A$7:$CB$7,0))</f>
        <v>905.97999999998137</v>
      </c>
      <c r="AH36" s="385">
        <f t="shared" si="564"/>
        <v>302.2167741935325</v>
      </c>
      <c r="AI36" s="543">
        <f t="shared" si="463"/>
        <v>1.5005551204114169</v>
      </c>
      <c r="AJ36" s="385">
        <f>INDEX('SO Agustus 2026 Rev.3'!$B$6:$BK$52,MATCH(B36,'SO Agustus 2026 Rev.3'!$B$6:$B$52,0),MATCH($AJ$3,'SO Agustus 2026 Rev.3'!$B$5:$XK$5,0))</f>
        <v>673.27548387096704</v>
      </c>
      <c r="AK36" s="385">
        <f>INDEX('Summary sales'!$A$6:$CB$50,MATCH($B36,'Summary sales'!$A$6:$A$50,0),MATCH($AJ$3,'Summary sales'!$A$7:$CB$7,0))</f>
        <v>501.5</v>
      </c>
      <c r="AL36" s="385">
        <f t="shared" si="565"/>
        <v>-171.77548387096704</v>
      </c>
      <c r="AM36" s="543">
        <f t="shared" si="465"/>
        <v>0.74486597539041277</v>
      </c>
      <c r="AN36" s="385">
        <f>INDEX('SO Agustus 2026 Rev.3'!$B$6:$BK$52,MATCH(B36,'SO Agustus 2026 Rev.3'!$B$6:$B$52,0),MATCH($AN$3,'SO Agustus 2026 Rev.3'!$B$5:$XK$5,0))</f>
        <v>5500</v>
      </c>
      <c r="AO36" s="385">
        <f>INDEX('Summary sales'!$A$6:$CB$50,MATCH($B36,'Summary sales'!$A$6:$A$50,0),MATCH($AN$3,'Summary sales'!$A$7:$CB$7,0))</f>
        <v>0</v>
      </c>
      <c r="AP36" s="385">
        <f t="shared" si="566"/>
        <v>-5500</v>
      </c>
      <c r="AQ36" s="543">
        <f t="shared" si="467"/>
        <v>0</v>
      </c>
      <c r="AR36" s="385">
        <f>INDEX('SO Agustus 2026 Rev.3'!$B$6:$BK$52,MATCH(B36,'SO Agustus 2026 Rev.3'!$B$6:$B$52,0),MATCH($AR$3,'SO Agustus 2026 Rev.3'!$B$5:$XK$5,0))</f>
        <v>5000</v>
      </c>
      <c r="AS36" s="385">
        <f ca="1">INDEX('Summary sales'!$A$6:$CB$50,MATCH($B36,'Summary sales'!$A$6:$A$50,0),MATCH($AR$3,'Summary sales'!$A$7:$CB$7,0))</f>
        <v>3585.4300000006333</v>
      </c>
      <c r="AT36" s="385">
        <f t="shared" ca="1" si="567"/>
        <v>-1414.5699999993667</v>
      </c>
      <c r="AU36" s="543">
        <f t="shared" ca="1" si="469"/>
        <v>0.71708600000012668</v>
      </c>
      <c r="AV36" s="385">
        <f>INDEX('SO Agustus 2026 Rev.3'!$B$6:$BK$52,MATCH(B36,'SO Agustus 2026 Rev.3'!$B$6:$B$52,0),MATCH($AV$3,'SO Agustus 2026 Rev.3'!$B$5:$XK$5,0))</f>
        <v>2500</v>
      </c>
      <c r="AW36" s="385">
        <f>INDEX('Summary sales'!$A$6:$CB$50,MATCH($B36,'Summary sales'!$A$6:$A$50,0),MATCH($AV$3,'Summary sales'!$A$7:$CB$7,0))</f>
        <v>11.160000000149012</v>
      </c>
      <c r="AX36" s="385">
        <f t="shared" si="568"/>
        <v>-2488.839999999851</v>
      </c>
      <c r="AY36" s="543">
        <f t="shared" si="471"/>
        <v>4.4640000000596043E-3</v>
      </c>
      <c r="AZ36" s="385">
        <f>INDEX('SO Agustus 2026 Rev.3'!$B$6:$BK$52,MATCH(B36,'SO Agustus 2026 Rev.3'!$B$6:$B$52,0),MATCH($AZ$3,'SO Agustus 2026 Rev.3'!$B$5:$XK$5,0))</f>
        <v>500</v>
      </c>
      <c r="BA36" s="385">
        <f>INDEX('Summary sales'!$A$6:$CB$50,MATCH($B36,'Summary sales'!$A$6:$A$50,0),MATCH($AZ$3,'Summary sales'!$A$7:$CB$7,0))</f>
        <v>0</v>
      </c>
      <c r="BB36" s="385">
        <f t="shared" si="569"/>
        <v>-500</v>
      </c>
      <c r="BC36" s="543">
        <f t="shared" si="473"/>
        <v>0</v>
      </c>
      <c r="BD36" s="385">
        <f>INDEX('SO Agustus 2026 Rev.3'!$B$6:$BK$52,MATCH(B36,'SO Agustus 2026 Rev.3'!$B$6:$B$52,0),MATCH($BD$3,'SO Agustus 2026 Rev.3'!$B$5:$XK$5,0))</f>
        <v>10300</v>
      </c>
      <c r="BE36" s="385">
        <f>INDEX('Summary sales'!$A$6:$CB$50,MATCH($B36,'Summary sales'!$A$6:$A$50,0),MATCH($BD$3,'Summary sales'!$A$7:$CB$7,0))</f>
        <v>14805.810000000056</v>
      </c>
      <c r="BF36" s="385">
        <f t="shared" si="570"/>
        <v>4505.8100000000559</v>
      </c>
      <c r="BG36" s="543">
        <f t="shared" si="475"/>
        <v>1.4374572815534035</v>
      </c>
      <c r="BH36" s="385">
        <f>INDEX('SO Agustus 2026 Rev.3'!$B$6:$BK$52,MATCH(B36,'SO Agustus 2026 Rev.3'!$B$6:$B$52,0),MATCH($BH$3,'SO Agustus 2026 Rev.3'!$B$5:$XK$5,0))</f>
        <v>9000.0570967741915</v>
      </c>
      <c r="BI36" s="385">
        <f>INDEX('Summary sales'!$A$6:$CB$50,MATCH($B36,'Summary sales'!$A$6:$A$50,0),MATCH($BH$3,'Summary sales'!$A$7:$CB$7,0))</f>
        <v>7666.410000000149</v>
      </c>
      <c r="BJ36" s="385">
        <f t="shared" si="571"/>
        <v>-1333.6470967740424</v>
      </c>
      <c r="BK36" s="543">
        <f t="shared" si="477"/>
        <v>0.85181792932713174</v>
      </c>
      <c r="BL36" s="385">
        <f>INDEX('SO Agustus 2026 Rev.3'!$B$6:$BK$52,MATCH(B36,'SO Agustus 2026 Rev.3'!$B$6:$B$52,0),MATCH($BL$3,'SO Agustus 2026 Rev.3'!$B$5:$XK$5,0))</f>
        <v>1000</v>
      </c>
      <c r="BM36" s="385">
        <f>INDEX('Summary sales'!$A$6:$CB$50,MATCH($B36,'Summary sales'!$A$6:$A$50,0),MATCH($BL$3,'Summary sales'!$A$7:$CB$7,0))</f>
        <v>1505.5409999999683</v>
      </c>
      <c r="BN36" s="385">
        <f t="shared" si="572"/>
        <v>505.54099999996834</v>
      </c>
      <c r="BO36" s="543">
        <f t="shared" si="479"/>
        <v>1.5055409999999683</v>
      </c>
      <c r="BP36" s="385">
        <f>INDEX('SO Agustus 2026 Rev.3'!$B$6:$BK$52,MATCH(B36,'SO Agustus 2026 Rev.3'!$B$6:$B$52,0),MATCH($BP$3,'SO Agustus 2026 Rev.3'!$B$5:$XK$5,0))</f>
        <v>5500</v>
      </c>
      <c r="BQ36" s="385">
        <f ca="1">INDEX('Summary sales'!$A$6:$CB$50,MATCH($B36,'Summary sales'!$A$6:$A$50,0),MATCH($BP$3,'Summary sales'!$A$7:$CB$7,0))</f>
        <v>5095.76</v>
      </c>
      <c r="BR36" s="385">
        <f t="shared" ca="1" si="573"/>
        <v>-404.23999999999978</v>
      </c>
      <c r="BS36" s="543">
        <f t="shared" ca="1" si="481"/>
        <v>0.9265018181818182</v>
      </c>
      <c r="BT36" s="385">
        <f>INDEX('SO Agustus 2026 Rev.3'!$B$6:$BK$52,MATCH(B36,'SO Agustus 2026 Rev.3'!$B$6:$B$52,0),MATCH($BT$3,'SO Agustus 2026 Rev.3'!$B$5:$XK$5,0))</f>
        <v>1000</v>
      </c>
      <c r="BU36" s="385">
        <f>INDEX('Summary sales'!$A$6:$CB$50,MATCH($B36,'Summary sales'!$A$6:$A$50,0),MATCH($BT$3,'Summary sales'!$A$7:$CB$7,0))</f>
        <v>0</v>
      </c>
      <c r="BV36" s="385">
        <f t="shared" si="574"/>
        <v>-1000</v>
      </c>
      <c r="BW36" s="543">
        <f t="shared" si="483"/>
        <v>0</v>
      </c>
      <c r="BX36" s="385">
        <f>INDEX('SO Agustus 2026 Rev.3'!$B$6:$BK$52,MATCH(B36,'SO Agustus 2026 Rev.3'!$B$6:$B$52,0),MATCH($BX$3,'SO Agustus 2026 Rev.3'!$B$5:$XK$5,0))</f>
        <v>89.451612903225808</v>
      </c>
      <c r="BY36" s="385">
        <f>INDEX('Summary sales'!$A$6:$CB$50,MATCH($B36,'Summary sales'!$A$6:$A$50,0),MATCH($BX$3,'Summary sales'!$A$7:$CB$7,0))</f>
        <v>70.100000000005821</v>
      </c>
      <c r="BZ36" s="385">
        <f t="shared" si="575"/>
        <v>-19.351612903219987</v>
      </c>
      <c r="CA36" s="543">
        <f t="shared" si="485"/>
        <v>0.78366390191135249</v>
      </c>
      <c r="CB36" s="385">
        <f>INDEX('SO Agustus 2026 Rev.3'!$B$6:$BK$52,MATCH(B36,'SO Agustus 2026 Rev.3'!$B$6:$B$52,0),MATCH($CB$3,'SO Agustus 2026 Rev.3'!$B$5:$XK$5,0))</f>
        <v>3500</v>
      </c>
      <c r="CC36" s="385">
        <f>INDEX('Summary sales'!$A$6:$CB$50,MATCH($B36,'Summary sales'!$A$6:$A$50,0),MATCH($CB$3,'Summary sales'!$A$7:$CB$7,0))</f>
        <v>0</v>
      </c>
      <c r="CD36" s="385">
        <f t="shared" si="576"/>
        <v>-3500</v>
      </c>
      <c r="CE36" s="543">
        <f t="shared" si="487"/>
        <v>0</v>
      </c>
      <c r="CF36" s="385">
        <f>INDEX('SO Agustus 2026 Rev.3'!$B$6:$BK$52,MATCH(B36,'SO Agustus 2026 Rev.3'!$B$6:$B$52,0),MATCH($CF$3,'SO Agustus 2026 Rev.3'!$B$5:$XK$5,0))</f>
        <v>1300</v>
      </c>
      <c r="CG36" s="385">
        <f>INDEX('Summary sales'!$A$6:$CB$50,MATCH($B36,'Summary sales'!$A$6:$A$50,0),MATCH($CF$3,'Summary sales'!$A$7:$CB$7,0))</f>
        <v>888.9100000000326</v>
      </c>
      <c r="CH36" s="385">
        <f t="shared" si="577"/>
        <v>-411.0899999999674</v>
      </c>
      <c r="CI36" s="543">
        <f t="shared" si="489"/>
        <v>0.68377692307694815</v>
      </c>
      <c r="CJ36" s="385">
        <f>INDEX('SO Agustus 2026 Rev.3'!$B$6:$BK$52,MATCH(B36,'SO Agustus 2026 Rev.3'!$B$6:$B$52,0),MATCH($CJ$3,'SO Agustus 2026 Rev.3'!$B$5:$XK$5,0))</f>
        <v>3000</v>
      </c>
      <c r="CK36" s="385">
        <f>INDEX('Summary sales'!$A$6:$CB$50,MATCH($B36,'Summary sales'!$A$6:$A$50,0),MATCH($CJ$3,'Summary sales'!$A$7:$CB$7,0))</f>
        <v>4344.6999999992549</v>
      </c>
      <c r="CL36" s="385">
        <f t="shared" si="578"/>
        <v>1344.6999999992549</v>
      </c>
      <c r="CM36" s="543">
        <f t="shared" si="491"/>
        <v>1.448233333333085</v>
      </c>
      <c r="CN36" s="385">
        <f>INDEX('SO Agustus 2026 Rev.3'!$B$6:$BK$52,MATCH(B36,'SO Agustus 2026 Rev.3'!$B$6:$B$52,0),MATCH($CN$3,'SO Agustus 2026 Rev.3'!$B$5:$XK$5,0))</f>
        <v>6500</v>
      </c>
      <c r="CO36" s="385">
        <f>INDEX('Summary sales'!$A$6:$CB$50,MATCH($B36,'Summary sales'!$A$6:$A$50,0),MATCH($CN$3,'Summary sales'!$A$7:$CB$7,0))</f>
        <v>13491.290000000037</v>
      </c>
      <c r="CP36" s="385">
        <f t="shared" si="579"/>
        <v>6991.2900000000373</v>
      </c>
      <c r="CQ36" s="543">
        <f t="shared" si="493"/>
        <v>2.0755830769230825</v>
      </c>
      <c r="CR36" s="385">
        <f>INDEX('SO Agustus 2026 Rev.3'!$B$6:$BK$52,MATCH(B36,'SO Agustus 2026 Rev.3'!$B$6:$B$52,0),MATCH($CR$3,'SO Agustus 2026 Rev.3'!$B$5:$XK$5,0))</f>
        <v>12000</v>
      </c>
      <c r="CS36" s="385">
        <f>INDEX('Summary sales'!$A$6:$CB$50,MATCH($B36,'Summary sales'!$A$6:$A$50,0),MATCH($CR$3,'Summary sales'!$A$7:$CB$7,0))</f>
        <v>7111</v>
      </c>
      <c r="CT36" s="385">
        <f t="shared" si="580"/>
        <v>-4889</v>
      </c>
      <c r="CU36" s="543">
        <f t="shared" si="495"/>
        <v>0.59258333333333335</v>
      </c>
      <c r="CV36" s="385">
        <f>INDEX('SO Agustus 2026 Rev.3'!$B$6:$BK$52,MATCH(B36,'SO Agustus 2026 Rev.3'!$B$6:$B$52,0),MATCH($CV$3,'SO Agustus 2026 Rev.3'!$B$5:$XK$5,0))</f>
        <v>16000</v>
      </c>
      <c r="CW36" s="385">
        <f>INDEX('Summary sales'!$A$6:$CB$50,MATCH($B36,'Summary sales'!$A$6:$A$50,0),MATCH($CV$3,'Summary sales'!$A$7:$CB$7,0))</f>
        <v>11425.076999999583</v>
      </c>
      <c r="CX36" s="385">
        <f t="shared" si="581"/>
        <v>-4574.9230000004172</v>
      </c>
      <c r="CY36" s="543">
        <f t="shared" si="497"/>
        <v>0.71406731249997391</v>
      </c>
      <c r="CZ36" s="385">
        <f>INDEX('SO Agustus 2026 Rev.3'!$B$6:$BK$52,MATCH(B36,'SO Agustus 2026 Rev.3'!$B$6:$B$52,0),MATCH($CZ$3,'SO Agustus 2026 Rev.3'!$B$5:$XK$5,0))</f>
        <v>2000</v>
      </c>
      <c r="DA36" s="385">
        <f>INDEX('Summary sales'!$A$6:$CB$50,MATCH($B36,'Summary sales'!$A$6:$A$50,0),MATCH($CZ$3,'Summary sales'!$A$7:$CB$7,0))</f>
        <v>2227.0999999996275</v>
      </c>
      <c r="DB36" s="385">
        <f t="shared" si="582"/>
        <v>227.09999999962747</v>
      </c>
      <c r="DC36" s="543">
        <f t="shared" si="499"/>
        <v>1.1135499999998137</v>
      </c>
      <c r="DD36" s="385">
        <f>INDEX('SO Agustus 2026 Rev.3'!$B$6:$BK$52,MATCH(B36,'SO Agustus 2026 Rev.3'!$B$6:$B$52,0),MATCH($DD$3,'SO Agustus 2026 Rev.3'!$B$5:$XK$5,0))</f>
        <v>800</v>
      </c>
      <c r="DE36" s="385">
        <f>INDEX('Summary sales'!$A$6:$CB$50,MATCH($B36,'Summary sales'!$A$6:$A$50,0),MATCH($DD$3,'Summary sales'!$A$7:$CB$7,0))</f>
        <v>995.20000000006985</v>
      </c>
      <c r="DF36" s="385">
        <f t="shared" si="583"/>
        <v>195.20000000006985</v>
      </c>
      <c r="DG36" s="543">
        <f t="shared" si="501"/>
        <v>1.2440000000000873</v>
      </c>
      <c r="DH36" s="385">
        <f>INDEX('SO Agustus 2026 Rev.3'!$B$6:$BK$52,MATCH(B36,'SO Agustus 2026 Rev.3'!$B$6:$B$52,0),MATCH($DH$3,'SO Agustus 2026 Rev.3'!$B$5:$XK$5,0))</f>
        <v>7200</v>
      </c>
      <c r="DI36" s="385">
        <f>INDEX('Summary sales'!$A$6:$CB$50,MATCH($B36,'Summary sales'!$A$6:$A$50,0),MATCH($DH$3,'Summary sales'!$A$7:$CB$7,0))</f>
        <v>9096.0800000000745</v>
      </c>
      <c r="DJ36" s="385">
        <f t="shared" si="584"/>
        <v>1896.0800000000745</v>
      </c>
      <c r="DK36" s="543">
        <f t="shared" si="503"/>
        <v>1.2633444444444548</v>
      </c>
      <c r="DL36" s="385">
        <f>INDEX('SO Agustus 2026 Rev.3'!$B$6:$BK$52,MATCH(B36,'SO Agustus 2026 Rev.3'!$B$6:$B$52,0),MATCH($DL$3,'SO Agustus 2026 Rev.3'!$B$5:$XK$5,0))</f>
        <v>2000</v>
      </c>
      <c r="DM36" s="385">
        <f>INDEX('Summary sales'!$A$6:$CB$50,MATCH($B36,'Summary sales'!$A$6:$A$50,0),MATCH($DL$3,'Summary sales'!$A$7:$CB$7,0))</f>
        <v>1822.710000000021</v>
      </c>
      <c r="DN36" s="385">
        <f t="shared" si="585"/>
        <v>-177.28999999997905</v>
      </c>
      <c r="DO36" s="543">
        <f t="shared" si="505"/>
        <v>0.91135500000001046</v>
      </c>
      <c r="DP36" s="385">
        <f>INDEX('SO Agustus 2026 Rev.3'!$B$6:$BK$52,MATCH(B36,'SO Agustus 2026 Rev.3'!$B$6:$B$52,0),MATCH($DP$3,'SO Agustus 2026 Rev.3'!$B$5:$XK$5,0))</f>
        <v>2000</v>
      </c>
      <c r="DQ36" s="385">
        <f>INDEX('Summary sales'!$A$6:$CB$50,MATCH($B36,'Summary sales'!$A$6:$A$50,0),MATCH($DP$3,'Summary sales'!$A$7:$CB$7,0))</f>
        <v>1968.0800000000745</v>
      </c>
      <c r="DR36" s="385">
        <f t="shared" si="586"/>
        <v>-31.919999999925494</v>
      </c>
      <c r="DS36" s="543">
        <f t="shared" si="507"/>
        <v>0.98404000000003722</v>
      </c>
      <c r="DT36" s="385">
        <f>INDEX('SO Agustus 2026 Rev.3'!$B$6:$BK$52,MATCH(B36,'SO Agustus 2026 Rev.3'!$B$6:$B$52,0),MATCH($DT$3,'SO Agustus 2026 Rev.3'!$B$5:$XK$5,0))</f>
        <v>1000</v>
      </c>
      <c r="DU36" s="385">
        <f>INDEX('Summary sales'!$A$6:$CB$50,MATCH($B36,'Summary sales'!$A$6:$A$50,0),MATCH($DT$3,'Summary sales'!$A$7:$CB$7,0))</f>
        <v>0</v>
      </c>
      <c r="DV36" s="385">
        <f t="shared" si="587"/>
        <v>-1000</v>
      </c>
      <c r="DW36" s="543">
        <f t="shared" si="509"/>
        <v>0</v>
      </c>
      <c r="DX36" s="385">
        <f>INDEX('SO Agustus 2026 Rev.3'!$B$6:$BK$52,MATCH(B36,'SO Agustus 2026 Rev.3'!$B$6:$B$52,0),MATCH($DX$3,'SO Agustus 2026 Rev.3'!$B$5:$XK$5,0))</f>
        <v>11000</v>
      </c>
      <c r="DY36" s="385">
        <f>INDEX('Summary sales'!$A$6:$CB$50,MATCH($B36,'Summary sales'!$A$6:$A$50,0),MATCH($DX$3,'Summary sales'!$A$7:$CB$7,0))</f>
        <v>10380.959999999963</v>
      </c>
      <c r="DZ36" s="385">
        <f t="shared" si="588"/>
        <v>-619.04000000003725</v>
      </c>
      <c r="EA36" s="543">
        <f t="shared" si="511"/>
        <v>0.94372363636363299</v>
      </c>
      <c r="EB36" s="385">
        <f>INDEX('SO Agustus 2026 Rev.3'!$B$6:$BK$52,MATCH(B36,'SO Agustus 2026 Rev.3'!$B$6:$B$52,0),MATCH($EB$3,'SO Agustus 2026 Rev.3'!$B$5:$XK$5,0))</f>
        <v>2000</v>
      </c>
      <c r="EC36" s="385">
        <f>INDEX('Summary sales'!$A$6:$CB$50,MATCH($B36,'Summary sales'!$A$6:$A$50,0),MATCH($EB$3,'Summary sales'!$A$7:$CB$7,0))</f>
        <v>2565.9099999999162</v>
      </c>
      <c r="ED36" s="385">
        <f t="shared" si="589"/>
        <v>565.90999999991618</v>
      </c>
      <c r="EE36" s="543">
        <f t="shared" si="513"/>
        <v>1.2829549999999581</v>
      </c>
      <c r="EF36" s="385">
        <f>INDEX('SO Agustus 2026 Rev.3'!$B$6:$BK$52,MATCH(B36,'SO Agustus 2026 Rev.3'!$B$6:$B$52,0),MATCH($EF$3,'SO Agustus 2026 Rev.3'!$B$5:$XK$5,0))</f>
        <v>4000</v>
      </c>
      <c r="EG36" s="385">
        <f>INDEX('Summary sales'!$A$6:$CB$50,MATCH($B36,'Summary sales'!$A$6:$A$50,0),MATCH($EF$3,'Summary sales'!$A$7:$CB$7,0))</f>
        <v>11501.849999999627</v>
      </c>
      <c r="EH36" s="385">
        <f t="shared" si="590"/>
        <v>7501.8499999996275</v>
      </c>
      <c r="EI36" s="543">
        <f t="shared" si="515"/>
        <v>2.875462499999907</v>
      </c>
      <c r="EJ36" s="385">
        <f>INDEX('SO Agustus 2026 Rev.3'!$B$6:$BK$52,MATCH(B36,'SO Agustus 2026 Rev.3'!$B$6:$B$52,0),MATCH($EJ$3,'SO Agustus 2026 Rev.3'!$B$5:$XK$5,0))</f>
        <v>7000</v>
      </c>
      <c r="EK36" s="385">
        <f>INDEX('Summary sales'!$A$6:$CB$50,MATCH(B36,'Summary sales'!$A$6:$A$50,0),MATCH($EJ$3,'Summary sales'!$A$7:$CB$7,0))</f>
        <v>5430.0200000000186</v>
      </c>
      <c r="EL36" s="385">
        <f t="shared" si="591"/>
        <v>-1569.9799999999814</v>
      </c>
      <c r="EM36" s="543">
        <f t="shared" si="517"/>
        <v>0.77571714285714555</v>
      </c>
      <c r="EN36" s="385">
        <f>INDEX('SO Agustus 2026 Rev.3'!$B$6:$BK$52,MATCH(B36,'SO Agustus 2026 Rev.3'!$B$6:$B$52,0),MATCH($EN$3,'SO Agustus 2026 Rev.3'!$B$5:$XK$5,0))</f>
        <v>5000</v>
      </c>
      <c r="EO36" s="385">
        <f>INDEX('Summary sales'!$A$6:$CB$50,MATCH($B36,'Summary sales'!$A$6:$A$50,0),MATCH($EN$3,'Summary sales'!$A$7:$CB$7,0))</f>
        <v>2107.6100000003353</v>
      </c>
      <c r="EP36" s="385">
        <f t="shared" si="592"/>
        <v>-2892.3899999996647</v>
      </c>
      <c r="EQ36" s="543">
        <f t="shared" si="519"/>
        <v>0.42152200000006707</v>
      </c>
      <c r="ER36" s="385">
        <f>INDEX('SO Agustus 2026 Rev.3'!$B$6:$BK$52,MATCH(B36,'SO Agustus 2026 Rev.3'!$B$6:$B$52,0),MATCH($ER$3,'SO Agustus 2026 Rev.3'!$B$5:$XK$5,0))</f>
        <v>19000</v>
      </c>
      <c r="ES36" s="385">
        <f>INDEX('Summary sales'!$A$6:$CB$50,MATCH($B36,'Summary sales'!$A$6:$A$50,0),MATCH($ER$3,'Summary sales'!$A$7:$CB$7,0))</f>
        <v>24472.109999999404</v>
      </c>
      <c r="ET36" s="385">
        <f t="shared" si="593"/>
        <v>5472.109999999404</v>
      </c>
      <c r="EU36" s="543">
        <f t="shared" si="521"/>
        <v>1.2880057894736527</v>
      </c>
      <c r="EV36" s="385">
        <f>INDEX('SO Agustus 2026 Rev.3'!$B$6:$BK$52,MATCH(B36,'SO Agustus 2026 Rev.3'!$B$6:$B$52,0),MATCH($EV$3,'SO Agustus 2026 Rev.3'!$B$5:$XK$5,0))</f>
        <v>8000</v>
      </c>
      <c r="EW36" s="385">
        <f>INDEX('Summary sales'!$A$6:$CB$50,MATCH(B36,'Summary sales'!$A$6:$A$50,0),MATCH($EV$3,'Summary sales'!$A$7:$CB$7,0))</f>
        <v>2246.8199999998324</v>
      </c>
      <c r="EX36" s="385">
        <f t="shared" si="594"/>
        <v>-5753.1800000001676</v>
      </c>
      <c r="EY36" s="543">
        <f t="shared" si="523"/>
        <v>0.28085249999997902</v>
      </c>
      <c r="EZ36" s="385">
        <f>INDEX('SO Agustus 2026 Rev.3'!$B$6:$BK$52,MATCH(B36,'SO Agustus 2026 Rev.3'!$B$6:$B$52,0),MATCH($EZ$3,'SO Agustus 2026 Rev.3'!$B$5:$XK$5,0))</f>
        <v>3500</v>
      </c>
      <c r="FA36" s="385">
        <f>INDEX('Summary sales'!$A$6:$CB$50,MATCH(B36,'Summary sales'!$A$6:$A$50,0),MATCH($EZ$3,'Summary sales'!$A$7:$CB$7,0))</f>
        <v>2412.9000000003725</v>
      </c>
      <c r="FB36" s="385">
        <f t="shared" si="595"/>
        <v>-1087.0999999996275</v>
      </c>
      <c r="FC36" s="543">
        <f t="shared" si="525"/>
        <v>0.68940000000010648</v>
      </c>
      <c r="FD36" s="385">
        <f>INDEX('SO Agustus 2026 Rev.3'!$B$6:$BK$52,MATCH(B36,'SO Agustus 2026 Rev.3'!$B$6:$B$52,0),MATCH($FD$3,'SO Agustus 2026 Rev.3'!$B$5:$XK$5,0))</f>
        <v>500</v>
      </c>
      <c r="FE36" s="385">
        <f>INDEX('Summary sales'!$A$6:$CB$50,MATCH(B36,'Summary sales'!$A$6:$A$50,0),MATCH($FD$3,'Summary sales'!$A$7:$CB$7,0))</f>
        <v>0</v>
      </c>
      <c r="FF36" s="385">
        <f t="shared" si="596"/>
        <v>-500</v>
      </c>
      <c r="FG36" s="543">
        <f t="shared" si="527"/>
        <v>0</v>
      </c>
      <c r="FH36" s="385">
        <f>INDEX('SO Agustus 2026 Rev.3'!$B$6:$BK$52,MATCH(B36,'SO Agustus 2026 Rev.3'!$B$6:$B$52,0),MATCH($FH$3,'SO Agustus 2026 Rev.3'!$B$5:$XK$5,0))</f>
        <v>0</v>
      </c>
      <c r="FI36" s="385">
        <f>INDEX('Summary sales'!$A$6:$CB$50,MATCH(B36,'Summary sales'!$A$6:$A$50,0),MATCH($FH$3,'Summary sales'!$A$7:$CB$7,0))</f>
        <v>0</v>
      </c>
      <c r="FJ36" s="385">
        <f t="shared" si="597"/>
        <v>0</v>
      </c>
      <c r="FK36" s="543" t="e">
        <f t="shared" si="598"/>
        <v>#DIV/0!</v>
      </c>
      <c r="FL36" s="385">
        <f>INDEX('SO Agustus 2026 Rev.3'!$B$6:$BK$52,MATCH(B36,'SO Agustus 2026 Rev.3'!$B$6:$B$52,0),MATCH($FL$3,'SO Agustus 2026 Rev.3'!$B$5:$XK$5,0))</f>
        <v>700</v>
      </c>
      <c r="FM36" s="385">
        <f>INDEX('Summary sales'!$A$6:$CB$50,MATCH(B36,'Summary sales'!$A$6:$A$50,0),MATCH($FL$3,'Summary sales'!$A$7:$CB$7,0))</f>
        <v>580.82000000006519</v>
      </c>
      <c r="FN36" s="385">
        <f t="shared" si="599"/>
        <v>-119.17999999993481</v>
      </c>
      <c r="FO36" s="543">
        <f t="shared" si="531"/>
        <v>0.82974285714295026</v>
      </c>
      <c r="FP36" s="385">
        <f>INDEX('SO Agustus 2026 Rev.3'!$B$6:$BK$52,MATCH(B36,'SO Agustus 2026 Rev.3'!$B$6:$B$52,0),MATCH($FP$3,'SO Agustus 2026 Rev.3'!$B$5:$XK$5,0))</f>
        <v>6500</v>
      </c>
      <c r="FQ36" s="385">
        <f>INDEX('Summary sales'!$A$6:$CB$50,MATCH(B36,'Summary sales'!$A$6:$A$50,0),MATCH($FP$3,'Summary sales'!$A$7:$CB$7,0))</f>
        <v>7330.4699999999721</v>
      </c>
      <c r="FR36" s="385">
        <f t="shared" si="600"/>
        <v>830.46999999997206</v>
      </c>
      <c r="FS36" s="543">
        <f t="shared" si="533"/>
        <v>1.127764615384611</v>
      </c>
      <c r="FT36" s="385">
        <f>INDEX('SO Agustus 2026 Rev.3'!$B$6:$BK$52,MATCH(B36,'SO Agustus 2026 Rev.3'!$B$6:$B$52,0),MATCH($FT$3,'SO Agustus 2026 Rev.3'!$B$5:$XK$5,0))</f>
        <v>3500</v>
      </c>
      <c r="FU36" s="385">
        <f>INDEX('Summary sales'!$A$6:$CB$50,MATCH(B36,'Summary sales'!$A$6:$A$50,0),MATCH($FT$3,'Summary sales'!$A$7:$CB$7,0))</f>
        <v>4034.9399999999441</v>
      </c>
      <c r="FV36" s="385">
        <f t="shared" si="601"/>
        <v>534.93999999994412</v>
      </c>
      <c r="FW36" s="543">
        <f t="shared" si="535"/>
        <v>1.1528399999999841</v>
      </c>
      <c r="FX36" s="385">
        <f>INDEX('SO Agustus 2026 Rev.3'!$B$6:$BK$52,MATCH(B36,'SO Agustus 2026 Rev.3'!$B$6:$B$52,0),MATCH($FX$3,'SO Agustus 2026 Rev.3'!$B$5:$XK$5,0))</f>
        <v>2000</v>
      </c>
      <c r="FY36" s="385">
        <f>INDEX('Summary sales'!$A$6:$CB$50,MATCH(B36,'Summary sales'!$A$6:$A$50,0),MATCH($FX$3,'Summary sales'!$A$7:$CB$7,0))</f>
        <v>3796.2999999998137</v>
      </c>
      <c r="FZ36" s="385">
        <f t="shared" si="602"/>
        <v>1796.2999999998137</v>
      </c>
      <c r="GA36" s="543">
        <f t="shared" si="537"/>
        <v>1.898149999999907</v>
      </c>
      <c r="GB36" s="385">
        <f>INDEX('SO Agustus 2026 Rev.3'!$B$6:$BK$52,MATCH(B36,'SO Agustus 2026 Rev.3'!$B$6:$B$52,0),MATCH($GB$3,'SO Agustus 2026 Rev.3'!$B$5:$XK$5,0))</f>
        <v>369.61070967741654</v>
      </c>
      <c r="GC36" s="385">
        <f>INDEX('Summary sales'!$A$6:$CB$50,MATCH(B36,'Summary sales'!$A$6:$A$50,0),MATCH($GB$3,'Summary sales'!$A$7:$CB$7,0))</f>
        <v>0</v>
      </c>
      <c r="GD36" s="385">
        <f t="shared" si="603"/>
        <v>-369.61070967741654</v>
      </c>
      <c r="GE36" s="543">
        <f t="shared" si="539"/>
        <v>0</v>
      </c>
      <c r="GF36" s="385">
        <f>INDEX('SO Agustus 2026 Rev.3'!$B$6:$BK$52,MATCH(B36,'SO Agustus 2026 Rev.3'!$B$6:$B$52,0),MATCH($GF$3,'SO Agustus 2026 Rev.3'!$B$5:$XK$5,0))</f>
        <v>13500</v>
      </c>
      <c r="GG36" s="385">
        <f>INDEX('Summary sales'!$A$6:$CB$50,MATCH(B36,'Summary sales'!$A$6:$A$50,0),MATCH($GF$3,'Summary sales'!$A$7:$CB$7,0))</f>
        <v>11991.897000000001</v>
      </c>
      <c r="GH36" s="385">
        <f t="shared" si="604"/>
        <v>-1508.1029999999992</v>
      </c>
      <c r="GI36" s="543">
        <f t="shared" si="541"/>
        <v>0.88828866666666673</v>
      </c>
      <c r="GJ36" s="385">
        <f>INDEX('SO Agustus 2026 Rev.3'!$B$6:$BK$52,MATCH(B36,'SO Agustus 2026 Rev.3'!$B$6:$B$52,0),MATCH($GJ$3,'SO Agustus 2026 Rev.3'!$B$5:$XK$5,0))</f>
        <v>1121.900322580635</v>
      </c>
      <c r="GK36" s="385">
        <f>INDEX('Summary sales'!$A$6:$CB$50,MATCH($B36,'Summary sales'!$A$6:$A$50,0),MATCH($GJ$3,'Summary sales'!$A$7:$CB$7,0))</f>
        <v>232.14999999990687</v>
      </c>
      <c r="GL36" s="385">
        <f t="shared" si="605"/>
        <v>-889.75032258072815</v>
      </c>
      <c r="GM36" s="543">
        <f t="shared" si="543"/>
        <v>0.20692569146063455</v>
      </c>
      <c r="GN36" s="385">
        <f>INDEX('SO Agustus 2026 Rev.3'!$B$6:$BK$52,MATCH(B36,'SO Agustus 2026 Rev.3'!$B$6:$B$52,0),MATCH($GN$3,'SO Agustus 2026 Rev.3'!$B$5:$XK$5,0))</f>
        <v>2499.7025806451697</v>
      </c>
      <c r="GO36" s="385">
        <f>INDEX('Summary sales'!$A$6:$CB$50,MATCH(B36,'Summary sales'!$A$6:$A$50,0),MATCH($GN$3,'Summary sales'!$A$7:$CB$7,0))</f>
        <v>2617.4400000000023</v>
      </c>
      <c r="GP36" s="385">
        <f t="shared" si="606"/>
        <v>117.73741935483258</v>
      </c>
      <c r="GQ36" s="543">
        <f t="shared" si="545"/>
        <v>1.0471005711905312</v>
      </c>
      <c r="GR36" s="385">
        <f>INDEX('SO Agustus 2026 Rev.3'!$B$6:$BK$52,MATCH(B36,'SO Agustus 2026 Rev.3'!$B$6:$B$52,0),MATCH($GR$3,'SO Agustus 2026 Rev.3'!$B$5:$XK$5,0))</f>
        <v>3587.0967741935483</v>
      </c>
      <c r="GS36" s="385">
        <f>INDEX('Summary sales'!$A$6:$CB$50,MATCH(B36,'Summary sales'!$A$6:$A$50,0),MATCH($GR$3,'Summary sales'!$A$7:$CB$7,0))</f>
        <v>6813.5599999999977</v>
      </c>
      <c r="GT36" s="385">
        <f t="shared" ref="GT36:GT42" si="613">GS36-GR36</f>
        <v>3226.4632258064494</v>
      </c>
      <c r="GU36" s="543">
        <f t="shared" si="547"/>
        <v>1.8994636690647475</v>
      </c>
      <c r="GV36" s="385">
        <f>INDEX('SO Agustus 2026 Rev.3'!$B$6:$BK$52,MATCH(B36,'SO Agustus 2026 Rev.3'!$B$6:$B$52,0),MATCH($GV$3,'SO Agustus 2026 Rev.3'!$B$5:$XK$5,0))</f>
        <v>2499.7025806451697</v>
      </c>
      <c r="GW36" s="385">
        <f>INDEX('Summary sales'!$A$6:$CB$50,MATCH(B36,'Summary sales'!$A$6:$A$50,0),MATCH($GV$3,'Summary sales'!$A$7:$CB$7,0))</f>
        <v>4858.6899999999441</v>
      </c>
      <c r="GX36" s="385">
        <f t="shared" si="607"/>
        <v>2358.9874193547744</v>
      </c>
      <c r="GY36" s="543">
        <f t="shared" si="549"/>
        <v>1.9437072384611145</v>
      </c>
      <c r="GZ36" s="385">
        <f>INDEX('SO Agustus 2026 Rev.3'!$B$6:$BK$52,MATCH(B36,'SO Agustus 2026 Rev.3'!$B$6:$B$52,0),MATCH($GZ$3,'SO Agustus 2026 Rev.3'!$B$5:$XK$5,0))</f>
        <v>0</v>
      </c>
      <c r="HA36" s="385">
        <f>INDEX('Summary sales'!$A$6:$CB$50,MATCH(B36,'Summary sales'!$A$6:$A$50,0),MATCH($GZ$3,'Summary sales'!$A$7:$CB$7,0))</f>
        <v>0</v>
      </c>
      <c r="HB36" s="385">
        <f t="shared" si="608"/>
        <v>0</v>
      </c>
      <c r="HC36" s="543" t="e">
        <f t="shared" si="551"/>
        <v>#DIV/0!</v>
      </c>
    </row>
    <row r="37" spans="1:211" ht="15" customHeight="1">
      <c r="A37" s="845"/>
      <c r="B37" s="466">
        <f>B36+1</f>
        <v>46259</v>
      </c>
      <c r="C37" s="466" t="str">
        <f t="shared" ref="C37:C45" si="614">TEXT(B37,"ddd")</f>
        <v>Sel</v>
      </c>
      <c r="D37" s="385">
        <f t="shared" si="554"/>
        <v>187194.13329032253</v>
      </c>
      <c r="E37" s="385">
        <f t="shared" ca="1" si="555"/>
        <v>152811.94699999911</v>
      </c>
      <c r="F37" s="385">
        <f t="shared" ca="1" si="556"/>
        <v>-34382.186290323414</v>
      </c>
      <c r="G37" s="543">
        <f t="shared" ca="1" si="557"/>
        <v>0.81632871882261659</v>
      </c>
      <c r="H37" s="385">
        <f>INDEX('SO Agustus 2026 Rev.3'!$B$6:$BK$52,MATCH(B37,'SO Agustus 2026 Rev.3'!$B$6:$B$52,0),MATCH($H$3,'SO Agustus 2026 Rev.3'!$B$5:$XK$5,0))</f>
        <v>1199.5729032258068</v>
      </c>
      <c r="I37" s="385">
        <f>INDEX('Summary sales'!$A$6:$CB$50,MATCH($B37,'Summary sales'!$A$6:$A$50,0),MATCH($H$3,'Summary sales'!$A$7:$CB$7,0))</f>
        <v>968.76000000000931</v>
      </c>
      <c r="J37" s="385">
        <f t="shared" si="558"/>
        <v>-230.81290322579753</v>
      </c>
      <c r="K37" s="543">
        <f t="shared" si="451"/>
        <v>0.80758743165579039</v>
      </c>
      <c r="L37" s="385">
        <f>INDEX('SO Agustus 2026 Rev.3'!$B$6:$BK$52,MATCH(B37,'SO Agustus 2026 Rev.3'!$B$6:$B$52,0),MATCH($L$3,'SO Agustus 2026 Rev.3'!$B$5:$XK$5,0))</f>
        <v>1300</v>
      </c>
      <c r="M37" s="385">
        <f>INDEX('Summary sales'!$A$6:$CB$50,MATCH($B37,'Summary sales'!$A$6:$A$50,0),MATCH($L$3,'Summary sales'!$A$7:$CB$7,0))</f>
        <v>553.77000000141561</v>
      </c>
      <c r="N37" s="385">
        <f t="shared" si="559"/>
        <v>-746.22999999858439</v>
      </c>
      <c r="O37" s="543">
        <f t="shared" si="453"/>
        <v>0.42597692307801199</v>
      </c>
      <c r="P37" s="385">
        <f>INDEX('SO Agustus 2026 Rev.3'!$B$6:$BK$52,MATCH(B37,'SO Agustus 2026 Rev.3'!$B$6:$B$52,0),MATCH($P$3,'SO Agustus 2026 Rev.3'!$B$5:$XK$5,0))</f>
        <v>1200</v>
      </c>
      <c r="Q37" s="385">
        <f>INDEX('Summary sales'!$A$6:$CB$50,MATCH($B37,'Summary sales'!$A$6:$A$50,0),MATCH($P$3,'Summary sales'!$A$7:$CB$7,0))</f>
        <v>437.18000000016764</v>
      </c>
      <c r="R37" s="385">
        <f t="shared" si="560"/>
        <v>-762.81999999983236</v>
      </c>
      <c r="S37" s="543">
        <f t="shared" si="455"/>
        <v>0.36431666666680634</v>
      </c>
      <c r="T37" s="385">
        <f>INDEX('SO Agustus 2026 Rev.3'!$B$6:$BK$52,MATCH(B37,'SO Agustus 2026 Rev.3'!$B$6:$B$52,0),MATCH($T$3,'SO Agustus 2026 Rev.3'!$B$5:$XK$5,0))</f>
        <v>3300</v>
      </c>
      <c r="U37" s="385">
        <f>INDEX('Summary sales'!$A$6:$CB$50,MATCH($B37,'Summary sales'!$A$6:$A$50,0),MATCH($T$3,'Summary sales'!$A$7:$CB$7,0))</f>
        <v>0</v>
      </c>
      <c r="V37" s="385">
        <f t="shared" si="561"/>
        <v>-3300</v>
      </c>
      <c r="W37" s="543">
        <f t="shared" si="457"/>
        <v>0</v>
      </c>
      <c r="X37" s="385">
        <f>INDEX('SO Agustus 2026 Rev.3'!$B$6:$BK$52,MATCH(B37,'SO Agustus 2026 Rev.3'!$B$6:$B$52,0),MATCH($X$3,'SO Agustus 2026 Rev.3'!$B$5:$XK$5,0))</f>
        <v>800</v>
      </c>
      <c r="Y37" s="385">
        <f>INDEX('Summary sales'!$A$6:$CB$50,MATCH($B37,'Summary sales'!$A$6:$A$50,0),MATCH($X$3,'Summary sales'!$A$7:$CB$7,0))</f>
        <v>439.59000000008382</v>
      </c>
      <c r="Z37" s="385">
        <f t="shared" si="562"/>
        <v>-360.40999999991618</v>
      </c>
      <c r="AA37" s="543">
        <f t="shared" si="459"/>
        <v>0.54948750000010482</v>
      </c>
      <c r="AB37" s="385">
        <f>INDEX('SO Agustus 2026 Rev.3'!$B$6:$BK$52,MATCH(B37,'SO Agustus 2026 Rev.3'!$B$6:$B$52,0),MATCH($AB$3,'SO Agustus 2026 Rev.3'!$B$5:$XK$5,0))</f>
        <v>150</v>
      </c>
      <c r="AC37" s="385">
        <f>INDEX('Summary sales'!$A$6:$CB$50,MATCH($B37,'Summary sales'!$A$6:$A$50,0),MATCH($AB$3,'Summary sales'!$A$7:$CB$7,0))</f>
        <v>0</v>
      </c>
      <c r="AD37" s="385">
        <f t="shared" si="563"/>
        <v>-150</v>
      </c>
      <c r="AE37" s="543">
        <f t="shared" si="461"/>
        <v>0</v>
      </c>
      <c r="AF37" s="385">
        <f>INDEX('SO Agustus 2026 Rev.3'!$B$6:$BK$52,MATCH(B37,'SO Agustus 2026 Rev.3'!$B$6:$B$52,0),MATCH($AF$3,'SO Agustus 2026 Rev.3'!$B$5:$XK$5,0))</f>
        <v>603.76322580644887</v>
      </c>
      <c r="AG37" s="385">
        <f>INDEX('Summary sales'!$A$6:$CB$50,MATCH($B37,'Summary sales'!$A$6:$A$50,0),MATCH($AF$3,'Summary sales'!$A$7:$CB$7,0))</f>
        <v>537.20999999996275</v>
      </c>
      <c r="AH37" s="385">
        <f t="shared" si="564"/>
        <v>-66.553225806486125</v>
      </c>
      <c r="AI37" s="543">
        <f t="shared" si="463"/>
        <v>0.88976932850192936</v>
      </c>
      <c r="AJ37" s="385">
        <f>INDEX('SO Agustus 2026 Rev.3'!$B$6:$BK$52,MATCH(B37,'SO Agustus 2026 Rev.3'!$B$6:$B$52,0),MATCH($AJ$3,'SO Agustus 2026 Rev.3'!$B$5:$XK$5,0))</f>
        <v>673.27548387096704</v>
      </c>
      <c r="AK37" s="385">
        <f>INDEX('Summary sales'!$A$6:$CB$50,MATCH($B37,'Summary sales'!$A$6:$A$50,0),MATCH($AJ$3,'Summary sales'!$A$7:$CB$7,0))</f>
        <v>413.5899999999674</v>
      </c>
      <c r="AL37" s="385">
        <f t="shared" si="565"/>
        <v>-259.68548387099963</v>
      </c>
      <c r="AM37" s="543">
        <f t="shared" si="465"/>
        <v>0.61429535146898617</v>
      </c>
      <c r="AN37" s="385">
        <f>INDEX('SO Agustus 2026 Rev.3'!$B$6:$BK$52,MATCH(B37,'SO Agustus 2026 Rev.3'!$B$6:$B$52,0),MATCH($AN$3,'SO Agustus 2026 Rev.3'!$B$5:$XK$5,0))</f>
        <v>5500</v>
      </c>
      <c r="AO37" s="385">
        <f>INDEX('Summary sales'!$A$6:$CB$50,MATCH($B37,'Summary sales'!$A$6:$A$50,0),MATCH($AN$3,'Summary sales'!$A$7:$CB$7,0))</f>
        <v>5325.2999999988824</v>
      </c>
      <c r="AP37" s="385">
        <f t="shared" si="566"/>
        <v>-174.70000000111759</v>
      </c>
      <c r="AQ37" s="543">
        <f t="shared" si="467"/>
        <v>0.96823636363616039</v>
      </c>
      <c r="AR37" s="385">
        <f>INDEX('SO Agustus 2026 Rev.3'!$B$6:$BK$52,MATCH(B37,'SO Agustus 2026 Rev.3'!$B$6:$B$52,0),MATCH($AR$3,'SO Agustus 2026 Rev.3'!$B$5:$XK$5,0))</f>
        <v>5000</v>
      </c>
      <c r="AS37" s="385">
        <f ca="1">INDEX('Summary sales'!$A$6:$CB$50,MATCH($B37,'Summary sales'!$A$6:$A$50,0),MATCH($AR$3,'Summary sales'!$A$7:$CB$7,0))</f>
        <v>255.02999999932945</v>
      </c>
      <c r="AT37" s="385">
        <f t="shared" ca="1" si="567"/>
        <v>-4744.9700000006706</v>
      </c>
      <c r="AU37" s="543">
        <f t="shared" ca="1" si="469"/>
        <v>5.1005999999865888E-2</v>
      </c>
      <c r="AV37" s="385">
        <f>INDEX('SO Agustus 2026 Rev.3'!$B$6:$BK$52,MATCH(B37,'SO Agustus 2026 Rev.3'!$B$6:$B$52,0),MATCH($AV$3,'SO Agustus 2026 Rev.3'!$B$5:$XK$5,0))</f>
        <v>2500</v>
      </c>
      <c r="AW37" s="385">
        <f>INDEX('Summary sales'!$A$6:$CB$50,MATCH($B37,'Summary sales'!$A$6:$A$50,0),MATCH($AV$3,'Summary sales'!$A$7:$CB$7,0))</f>
        <v>631.85999999986961</v>
      </c>
      <c r="AX37" s="385">
        <f t="shared" si="568"/>
        <v>-1868.1400000001304</v>
      </c>
      <c r="AY37" s="543">
        <f t="shared" si="471"/>
        <v>0.25274399999994784</v>
      </c>
      <c r="AZ37" s="385">
        <f>INDEX('SO Agustus 2026 Rev.3'!$B$6:$BK$52,MATCH(B37,'SO Agustus 2026 Rev.3'!$B$6:$B$52,0),MATCH($AZ$3,'SO Agustus 2026 Rev.3'!$B$5:$XK$5,0))</f>
        <v>500</v>
      </c>
      <c r="BA37" s="385">
        <f>INDEX('Summary sales'!$A$6:$CB$50,MATCH($B37,'Summary sales'!$A$6:$A$50,0),MATCH($AZ$3,'Summary sales'!$A$7:$CB$7,0))</f>
        <v>373.80000000000291</v>
      </c>
      <c r="BB37" s="385">
        <f t="shared" si="569"/>
        <v>-126.19999999999709</v>
      </c>
      <c r="BC37" s="543">
        <f t="shared" si="473"/>
        <v>0.74760000000000582</v>
      </c>
      <c r="BD37" s="385">
        <f>INDEX('SO Agustus 2026 Rev.3'!$B$6:$BK$52,MATCH(B37,'SO Agustus 2026 Rev.3'!$B$6:$B$52,0),MATCH($BD$3,'SO Agustus 2026 Rev.3'!$B$5:$XK$5,0))</f>
        <v>10300</v>
      </c>
      <c r="BE37" s="385">
        <f>INDEX('Summary sales'!$A$6:$CB$50,MATCH($B37,'Summary sales'!$A$6:$A$50,0),MATCH($BD$3,'Summary sales'!$A$7:$CB$7,0))</f>
        <v>14663.620000000112</v>
      </c>
      <c r="BF37" s="385">
        <f t="shared" si="570"/>
        <v>4363.6200000001118</v>
      </c>
      <c r="BG37" s="543">
        <f t="shared" si="475"/>
        <v>1.4236524271844768</v>
      </c>
      <c r="BH37" s="385">
        <f>INDEX('SO Agustus 2026 Rev.3'!$B$6:$BK$52,MATCH(B37,'SO Agustus 2026 Rev.3'!$B$6:$B$52,0),MATCH($BH$3,'SO Agustus 2026 Rev.3'!$B$5:$XK$5,0))</f>
        <v>9000.0570967741915</v>
      </c>
      <c r="BI37" s="385">
        <f>INDEX('Summary sales'!$A$6:$CB$50,MATCH($B37,'Summary sales'!$A$6:$A$50,0),MATCH($BH$3,'Summary sales'!$A$7:$CB$7,0))</f>
        <v>4520.1000000000931</v>
      </c>
      <c r="BJ37" s="385">
        <f t="shared" si="571"/>
        <v>-4479.9570967740983</v>
      </c>
      <c r="BK37" s="543">
        <f t="shared" si="477"/>
        <v>0.50223014714208769</v>
      </c>
      <c r="BL37" s="385">
        <f>INDEX('SO Agustus 2026 Rev.3'!$B$6:$BK$52,MATCH(B37,'SO Agustus 2026 Rev.3'!$B$6:$B$52,0),MATCH($BL$3,'SO Agustus 2026 Rev.3'!$B$5:$XK$5,0))</f>
        <v>1000</v>
      </c>
      <c r="BM37" s="385">
        <f>INDEX('Summary sales'!$A$6:$CB$50,MATCH($B37,'Summary sales'!$A$6:$A$50,0),MATCH($BL$3,'Summary sales'!$A$7:$CB$7,0))</f>
        <v>0</v>
      </c>
      <c r="BN37" s="385">
        <f t="shared" si="572"/>
        <v>-1000</v>
      </c>
      <c r="BO37" s="543">
        <f t="shared" si="479"/>
        <v>0</v>
      </c>
      <c r="BP37" s="385">
        <f>INDEX('SO Agustus 2026 Rev.3'!$B$6:$BK$52,MATCH(B37,'SO Agustus 2026 Rev.3'!$B$6:$B$52,0),MATCH($BP$3,'SO Agustus 2026 Rev.3'!$B$5:$XK$5,0))</f>
        <v>5500</v>
      </c>
      <c r="BQ37" s="385">
        <f ca="1">INDEX('Summary sales'!$A$6:$CB$50,MATCH($B37,'Summary sales'!$A$6:$A$50,0),MATCH($BP$3,'Summary sales'!$A$7:$CB$7,0))</f>
        <v>0</v>
      </c>
      <c r="BR37" s="385">
        <f t="shared" ca="1" si="573"/>
        <v>-5500</v>
      </c>
      <c r="BS37" s="543">
        <f t="shared" ca="1" si="481"/>
        <v>0</v>
      </c>
      <c r="BT37" s="385">
        <f>INDEX('SO Agustus 2026 Rev.3'!$B$6:$BK$52,MATCH(B37,'SO Agustus 2026 Rev.3'!$B$6:$B$52,0),MATCH($BT$3,'SO Agustus 2026 Rev.3'!$B$5:$XK$5,0))</f>
        <v>0</v>
      </c>
      <c r="BU37" s="385">
        <f>INDEX('Summary sales'!$A$6:$CB$50,MATCH($B37,'Summary sales'!$A$6:$A$50,0),MATCH($BT$3,'Summary sales'!$A$7:$CB$7,0))</f>
        <v>0</v>
      </c>
      <c r="BV37" s="385">
        <f t="shared" si="574"/>
        <v>0</v>
      </c>
      <c r="BW37" s="543" t="e">
        <f t="shared" si="483"/>
        <v>#DIV/0!</v>
      </c>
      <c r="BX37" s="385">
        <f>INDEX('SO Agustus 2026 Rev.3'!$B$6:$BK$52,MATCH(B37,'SO Agustus 2026 Rev.3'!$B$6:$B$52,0),MATCH($BX$3,'SO Agustus 2026 Rev.3'!$B$5:$XK$5,0))</f>
        <v>89.451612903225808</v>
      </c>
      <c r="BY37" s="385">
        <f>INDEX('Summary sales'!$A$6:$CB$50,MATCH($B37,'Summary sales'!$A$6:$A$50,0),MATCH($BX$3,'Summary sales'!$A$7:$CB$7,0))</f>
        <v>93</v>
      </c>
      <c r="BZ37" s="385">
        <f t="shared" si="575"/>
        <v>3.5483870967741922</v>
      </c>
      <c r="CA37" s="543">
        <f t="shared" si="485"/>
        <v>1.0396682293544897</v>
      </c>
      <c r="CB37" s="385">
        <f>INDEX('SO Agustus 2026 Rev.3'!$B$6:$BK$52,MATCH(B37,'SO Agustus 2026 Rev.3'!$B$6:$B$52,0),MATCH($CB$3,'SO Agustus 2026 Rev.3'!$B$5:$XK$5,0))</f>
        <v>3500</v>
      </c>
      <c r="CC37" s="385">
        <f>INDEX('Summary sales'!$A$6:$CB$50,MATCH($B37,'Summary sales'!$A$6:$A$50,0),MATCH($CB$3,'Summary sales'!$A$7:$CB$7,0))</f>
        <v>52.200000000186265</v>
      </c>
      <c r="CD37" s="385">
        <f t="shared" si="576"/>
        <v>-3447.7999999998137</v>
      </c>
      <c r="CE37" s="543">
        <f t="shared" si="487"/>
        <v>1.4914285714338933E-2</v>
      </c>
      <c r="CF37" s="385">
        <f>INDEX('SO Agustus 2026 Rev.3'!$B$6:$BK$52,MATCH(B37,'SO Agustus 2026 Rev.3'!$B$6:$B$52,0),MATCH($CF$3,'SO Agustus 2026 Rev.3'!$B$5:$XK$5,0))</f>
        <v>1300</v>
      </c>
      <c r="CG37" s="385">
        <f>INDEX('Summary sales'!$A$6:$CB$50,MATCH($B37,'Summary sales'!$A$6:$A$50,0),MATCH($CF$3,'Summary sales'!$A$7:$CB$7,0))</f>
        <v>966.79000000003725</v>
      </c>
      <c r="CH37" s="385">
        <f t="shared" si="577"/>
        <v>-333.20999999996275</v>
      </c>
      <c r="CI37" s="543">
        <f t="shared" si="489"/>
        <v>0.74368461538464403</v>
      </c>
      <c r="CJ37" s="385">
        <f>INDEX('SO Agustus 2026 Rev.3'!$B$6:$BK$52,MATCH(B37,'SO Agustus 2026 Rev.3'!$B$6:$B$52,0),MATCH($CJ$3,'SO Agustus 2026 Rev.3'!$B$5:$XK$5,0))</f>
        <v>0</v>
      </c>
      <c r="CK37" s="385">
        <f>INDEX('Summary sales'!$A$6:$CB$50,MATCH($B37,'Summary sales'!$A$6:$A$50,0),MATCH($CJ$3,'Summary sales'!$A$7:$CB$7,0))</f>
        <v>4291.7000000001863</v>
      </c>
      <c r="CL37" s="385">
        <f t="shared" si="578"/>
        <v>4291.7000000001863</v>
      </c>
      <c r="CM37" s="543" t="e">
        <f t="shared" si="491"/>
        <v>#DIV/0!</v>
      </c>
      <c r="CN37" s="385">
        <f>INDEX('SO Agustus 2026 Rev.3'!$B$6:$BK$52,MATCH(B37,'SO Agustus 2026 Rev.3'!$B$6:$B$52,0),MATCH($CN$3,'SO Agustus 2026 Rev.3'!$B$5:$XK$5,0))</f>
        <v>6500</v>
      </c>
      <c r="CO37" s="385">
        <f>INDEX('Summary sales'!$A$6:$CB$50,MATCH($B37,'Summary sales'!$A$6:$A$50,0),MATCH($CN$3,'Summary sales'!$A$7:$CB$7,0))</f>
        <v>5699.6500000001397</v>
      </c>
      <c r="CP37" s="385">
        <f t="shared" si="579"/>
        <v>-800.3499999998603</v>
      </c>
      <c r="CQ37" s="543">
        <f t="shared" si="493"/>
        <v>0.87686923076925227</v>
      </c>
      <c r="CR37" s="385">
        <f>INDEX('SO Agustus 2026 Rev.3'!$B$6:$BK$52,MATCH(B37,'SO Agustus 2026 Rev.3'!$B$6:$B$52,0),MATCH($CR$3,'SO Agustus 2026 Rev.3'!$B$5:$XK$5,0))</f>
        <v>12000</v>
      </c>
      <c r="CS37" s="385">
        <f>INDEX('Summary sales'!$A$6:$CB$50,MATCH($B37,'Summary sales'!$A$6:$A$50,0),MATCH($CR$3,'Summary sales'!$A$7:$CB$7,0))</f>
        <v>7954.2999999998137</v>
      </c>
      <c r="CT37" s="385">
        <f t="shared" si="580"/>
        <v>-4045.7000000001863</v>
      </c>
      <c r="CU37" s="543">
        <f t="shared" si="495"/>
        <v>0.66285833333331778</v>
      </c>
      <c r="CV37" s="385">
        <f>INDEX('SO Agustus 2026 Rev.3'!$B$6:$BK$52,MATCH(B37,'SO Agustus 2026 Rev.3'!$B$6:$B$52,0),MATCH($CV$3,'SO Agustus 2026 Rev.3'!$B$5:$XK$5,0))</f>
        <v>16000</v>
      </c>
      <c r="CW37" s="385">
        <f>INDEX('Summary sales'!$A$6:$CB$50,MATCH($B37,'Summary sales'!$A$6:$A$50,0),MATCH($CV$3,'Summary sales'!$A$7:$CB$7,0))</f>
        <v>11645.153999999166</v>
      </c>
      <c r="CX37" s="385">
        <f t="shared" si="581"/>
        <v>-4354.8460000008345</v>
      </c>
      <c r="CY37" s="543">
        <f t="shared" si="497"/>
        <v>0.72782212499994781</v>
      </c>
      <c r="CZ37" s="385">
        <f>INDEX('SO Agustus 2026 Rev.3'!$B$6:$BK$52,MATCH(B37,'SO Agustus 2026 Rev.3'!$B$6:$B$52,0),MATCH($CZ$3,'SO Agustus 2026 Rev.3'!$B$5:$XK$5,0))</f>
        <v>2000</v>
      </c>
      <c r="DA37" s="385">
        <f>INDEX('Summary sales'!$A$6:$CB$50,MATCH($B37,'Summary sales'!$A$6:$A$50,0),MATCH($CZ$3,'Summary sales'!$A$7:$CB$7,0))</f>
        <v>1952.5200000004843</v>
      </c>
      <c r="DB37" s="385">
        <f t="shared" si="582"/>
        <v>-47.479999999515712</v>
      </c>
      <c r="DC37" s="543">
        <f t="shared" si="499"/>
        <v>0.97626000000024216</v>
      </c>
      <c r="DD37" s="385">
        <f>INDEX('SO Agustus 2026 Rev.3'!$B$6:$BK$52,MATCH(B37,'SO Agustus 2026 Rev.3'!$B$6:$B$52,0),MATCH($DD$3,'SO Agustus 2026 Rev.3'!$B$5:$XK$5,0))</f>
        <v>800</v>
      </c>
      <c r="DE37" s="385">
        <f>INDEX('Summary sales'!$A$6:$CB$50,MATCH($B37,'Summary sales'!$A$6:$A$50,0),MATCH($DD$3,'Summary sales'!$A$7:$CB$7,0))</f>
        <v>12.199999999953434</v>
      </c>
      <c r="DF37" s="385">
        <f t="shared" si="583"/>
        <v>-787.80000000004657</v>
      </c>
      <c r="DG37" s="543">
        <f t="shared" si="501"/>
        <v>1.5249999999941793E-2</v>
      </c>
      <c r="DH37" s="385">
        <f>INDEX('SO Agustus 2026 Rev.3'!$B$6:$BK$52,MATCH(B37,'SO Agustus 2026 Rev.3'!$B$6:$B$52,0),MATCH($DH$3,'SO Agustus 2026 Rev.3'!$B$5:$XK$5,0))</f>
        <v>7200</v>
      </c>
      <c r="DI37" s="385">
        <f>INDEX('Summary sales'!$A$6:$CB$50,MATCH($B37,'Summary sales'!$A$6:$A$50,0),MATCH($DH$3,'Summary sales'!$A$7:$CB$7,0))</f>
        <v>8845.609999999404</v>
      </c>
      <c r="DJ37" s="385">
        <f t="shared" si="584"/>
        <v>1645.609999999404</v>
      </c>
      <c r="DK37" s="543">
        <f t="shared" si="503"/>
        <v>1.2285569444443616</v>
      </c>
      <c r="DL37" s="385">
        <f>INDEX('SO Agustus 2026 Rev.3'!$B$6:$BK$52,MATCH(B37,'SO Agustus 2026 Rev.3'!$B$6:$B$52,0),MATCH($DL$3,'SO Agustus 2026 Rev.3'!$B$5:$XK$5,0))</f>
        <v>2000</v>
      </c>
      <c r="DM37" s="385">
        <f>INDEX('Summary sales'!$A$6:$CB$50,MATCH($B37,'Summary sales'!$A$6:$A$50,0),MATCH($DL$3,'Summary sales'!$A$7:$CB$7,0))</f>
        <v>1901.1699999999837</v>
      </c>
      <c r="DN37" s="385">
        <f t="shared" si="585"/>
        <v>-98.830000000016298</v>
      </c>
      <c r="DO37" s="543">
        <f t="shared" si="505"/>
        <v>0.9505849999999918</v>
      </c>
      <c r="DP37" s="385">
        <f>INDEX('SO Agustus 2026 Rev.3'!$B$6:$BK$52,MATCH(B37,'SO Agustus 2026 Rev.3'!$B$6:$B$52,0),MATCH($DP$3,'SO Agustus 2026 Rev.3'!$B$5:$XK$5,0))</f>
        <v>2000</v>
      </c>
      <c r="DQ37" s="385">
        <f>INDEX('Summary sales'!$A$6:$CB$50,MATCH($B37,'Summary sales'!$A$6:$A$50,0),MATCH($DP$3,'Summary sales'!$A$7:$CB$7,0))</f>
        <v>1841.5400000000373</v>
      </c>
      <c r="DR37" s="385">
        <f t="shared" si="586"/>
        <v>-158.45999999996275</v>
      </c>
      <c r="DS37" s="543">
        <f t="shared" si="507"/>
        <v>0.92077000000001863</v>
      </c>
      <c r="DT37" s="385">
        <f>INDEX('SO Agustus 2026 Rev.3'!$B$6:$BK$52,MATCH(B37,'SO Agustus 2026 Rev.3'!$B$6:$B$52,0),MATCH($DT$3,'SO Agustus 2026 Rev.3'!$B$5:$XK$5,0))</f>
        <v>1000</v>
      </c>
      <c r="DU37" s="385">
        <f>INDEX('Summary sales'!$A$6:$CB$50,MATCH($B37,'Summary sales'!$A$6:$A$50,0),MATCH($DT$3,'Summary sales'!$A$7:$CB$7,0))</f>
        <v>447.77999999991152</v>
      </c>
      <c r="DV37" s="385">
        <f t="shared" si="587"/>
        <v>-552.22000000008848</v>
      </c>
      <c r="DW37" s="543">
        <f t="shared" si="509"/>
        <v>0.44777999999991153</v>
      </c>
      <c r="DX37" s="385">
        <f>INDEX('SO Agustus 2026 Rev.3'!$B$6:$BK$52,MATCH(B37,'SO Agustus 2026 Rev.3'!$B$6:$B$52,0),MATCH($DX$3,'SO Agustus 2026 Rev.3'!$B$5:$XK$5,0))</f>
        <v>11000</v>
      </c>
      <c r="DY37" s="385">
        <f>INDEX('Summary sales'!$A$6:$CB$50,MATCH($B37,'Summary sales'!$A$6:$A$50,0),MATCH($DX$3,'Summary sales'!$A$7:$CB$7,0))</f>
        <v>10371.199999999255</v>
      </c>
      <c r="DZ37" s="385">
        <f t="shared" si="588"/>
        <v>-628.80000000074506</v>
      </c>
      <c r="EA37" s="543">
        <f t="shared" si="511"/>
        <v>0.94283636363629586</v>
      </c>
      <c r="EB37" s="385">
        <f>INDEX('SO Agustus 2026 Rev.3'!$B$6:$BK$52,MATCH(B37,'SO Agustus 2026 Rev.3'!$B$6:$B$52,0),MATCH($EB$3,'SO Agustus 2026 Rev.3'!$B$5:$XK$5,0))</f>
        <v>2000</v>
      </c>
      <c r="EC37" s="385">
        <f>INDEX('Summary sales'!$A$6:$CB$50,MATCH($B37,'Summary sales'!$A$6:$A$50,0),MATCH($EB$3,'Summary sales'!$A$7:$CB$7,0))</f>
        <v>3284.25</v>
      </c>
      <c r="ED37" s="385">
        <f t="shared" si="589"/>
        <v>1284.25</v>
      </c>
      <c r="EE37" s="543">
        <f t="shared" si="513"/>
        <v>1.6421250000000001</v>
      </c>
      <c r="EF37" s="385">
        <f>INDEX('SO Agustus 2026 Rev.3'!$B$6:$BK$52,MATCH(B37,'SO Agustus 2026 Rev.3'!$B$6:$B$52,0),MATCH($EF$3,'SO Agustus 2026 Rev.3'!$B$5:$XK$5,0))</f>
        <v>4000</v>
      </c>
      <c r="EG37" s="385">
        <f>INDEX('Summary sales'!$A$6:$CB$50,MATCH($B37,'Summary sales'!$A$6:$A$50,0),MATCH($EF$3,'Summary sales'!$A$7:$CB$7,0))</f>
        <v>5234.589999999851</v>
      </c>
      <c r="EH37" s="385">
        <f t="shared" si="590"/>
        <v>1234.589999999851</v>
      </c>
      <c r="EI37" s="543">
        <f t="shared" si="515"/>
        <v>1.3086474999999627</v>
      </c>
      <c r="EJ37" s="385">
        <f>INDEX('SO Agustus 2026 Rev.3'!$B$6:$BK$52,MATCH(B37,'SO Agustus 2026 Rev.3'!$B$6:$B$52,0),MATCH($EJ$3,'SO Agustus 2026 Rev.3'!$B$5:$XK$5,0))</f>
        <v>0</v>
      </c>
      <c r="EK37" s="385">
        <f>INDEX('Summary sales'!$A$6:$CB$50,MATCH(B37,'Summary sales'!$A$6:$A$50,0),MATCH($EJ$3,'Summary sales'!$A$7:$CB$7,0))</f>
        <v>0</v>
      </c>
      <c r="EL37" s="385">
        <f t="shared" si="591"/>
        <v>0</v>
      </c>
      <c r="EM37" s="543" t="e">
        <f t="shared" si="517"/>
        <v>#DIV/0!</v>
      </c>
      <c r="EN37" s="385">
        <f>INDEX('SO Agustus 2026 Rev.3'!$B$6:$BK$52,MATCH(B37,'SO Agustus 2026 Rev.3'!$B$6:$B$52,0),MATCH($EN$3,'SO Agustus 2026 Rev.3'!$B$5:$XK$5,0))</f>
        <v>0</v>
      </c>
      <c r="EO37" s="385">
        <f>INDEX('Summary sales'!$A$6:$CB$50,MATCH($B37,'Summary sales'!$A$6:$A$50,0),MATCH($EN$3,'Summary sales'!$A$7:$CB$7,0))</f>
        <v>2537.1299999998882</v>
      </c>
      <c r="EP37" s="385">
        <f t="shared" si="592"/>
        <v>2537.1299999998882</v>
      </c>
      <c r="EQ37" s="543" t="e">
        <f t="shared" si="519"/>
        <v>#DIV/0!</v>
      </c>
      <c r="ER37" s="385">
        <f>INDEX('SO Agustus 2026 Rev.3'!$B$6:$BK$52,MATCH(B37,'SO Agustus 2026 Rev.3'!$B$6:$B$52,0),MATCH($ER$3,'SO Agustus 2026 Rev.3'!$B$5:$XK$5,0))</f>
        <v>19000</v>
      </c>
      <c r="ES37" s="385">
        <f>INDEX('Summary sales'!$A$6:$CB$50,MATCH($B37,'Summary sales'!$A$6:$A$50,0),MATCH($ER$3,'Summary sales'!$A$7:$CB$7,0))</f>
        <v>24368.820000000298</v>
      </c>
      <c r="ET37" s="385">
        <f t="shared" si="593"/>
        <v>5368.820000000298</v>
      </c>
      <c r="EU37" s="543">
        <f t="shared" si="521"/>
        <v>1.2825694736842261</v>
      </c>
      <c r="EV37" s="385">
        <f>INDEX('SO Agustus 2026 Rev.3'!$B$6:$BK$52,MATCH(B37,'SO Agustus 2026 Rev.3'!$B$6:$B$52,0),MATCH($EV$3,'SO Agustus 2026 Rev.3'!$B$5:$XK$5,0))</f>
        <v>8000</v>
      </c>
      <c r="EW37" s="385">
        <f>INDEX('Summary sales'!$A$6:$CB$50,MATCH(B37,'Summary sales'!$A$6:$A$50,0),MATCH($EV$3,'Summary sales'!$A$7:$CB$7,0))</f>
        <v>5930.6400000001304</v>
      </c>
      <c r="EX37" s="385">
        <f t="shared" si="594"/>
        <v>-2069.3599999998696</v>
      </c>
      <c r="EY37" s="543">
        <f t="shared" si="523"/>
        <v>0.74133000000001625</v>
      </c>
      <c r="EZ37" s="385">
        <f>INDEX('SO Agustus 2026 Rev.3'!$B$6:$BK$52,MATCH(B37,'SO Agustus 2026 Rev.3'!$B$6:$B$52,0),MATCH($EZ$3,'SO Agustus 2026 Rev.3'!$B$5:$XK$5,0))</f>
        <v>3500</v>
      </c>
      <c r="FA37" s="385">
        <f>INDEX('Summary sales'!$A$6:$CB$50,MATCH(B37,'Summary sales'!$A$6:$A$50,0),MATCH($EZ$3,'Summary sales'!$A$7:$CB$7,0))</f>
        <v>608.20000000018626</v>
      </c>
      <c r="FB37" s="385">
        <f t="shared" si="595"/>
        <v>-2891.7999999998137</v>
      </c>
      <c r="FC37" s="543">
        <f t="shared" si="525"/>
        <v>0.17377142857148178</v>
      </c>
      <c r="FD37" s="385">
        <f>INDEX('SO Agustus 2026 Rev.3'!$B$6:$BK$52,MATCH(B37,'SO Agustus 2026 Rev.3'!$B$6:$B$52,0),MATCH($FD$3,'SO Agustus 2026 Rev.3'!$B$5:$XK$5,0))</f>
        <v>500</v>
      </c>
      <c r="FE37" s="385">
        <f>INDEX('Summary sales'!$A$6:$CB$50,MATCH(B37,'Summary sales'!$A$6:$A$50,0),MATCH($FD$3,'Summary sales'!$A$7:$CB$7,0))</f>
        <v>0</v>
      </c>
      <c r="FF37" s="385">
        <f t="shared" si="596"/>
        <v>-500</v>
      </c>
      <c r="FG37" s="543">
        <f t="shared" si="527"/>
        <v>0</v>
      </c>
      <c r="FH37" s="385">
        <f>INDEX('SO Agustus 2026 Rev.3'!$B$6:$BK$52,MATCH(B37,'SO Agustus 2026 Rev.3'!$B$6:$B$52,0),MATCH($FH$3,'SO Agustus 2026 Rev.3'!$B$5:$XK$5,0))</f>
        <v>0</v>
      </c>
      <c r="FI37" s="385">
        <f>INDEX('Summary sales'!$A$6:$CB$50,MATCH(B37,'Summary sales'!$A$6:$A$50,0),MATCH($FH$3,'Summary sales'!$A$7:$CB$7,0))</f>
        <v>0</v>
      </c>
      <c r="FJ37" s="385">
        <f t="shared" si="597"/>
        <v>0</v>
      </c>
      <c r="FK37" s="543" t="e">
        <f t="shared" si="598"/>
        <v>#DIV/0!</v>
      </c>
      <c r="FL37" s="385">
        <f>INDEX('SO Agustus 2026 Rev.3'!$B$6:$BK$52,MATCH(B37,'SO Agustus 2026 Rev.3'!$B$6:$B$52,0),MATCH($FL$3,'SO Agustus 2026 Rev.3'!$B$5:$XK$5,0))</f>
        <v>700</v>
      </c>
      <c r="FM37" s="385">
        <f>INDEX('Summary sales'!$A$6:$CB$50,MATCH(B37,'Summary sales'!$A$6:$A$50,0),MATCH($FL$3,'Summary sales'!$A$7:$CB$7,0))</f>
        <v>338.28000000002794</v>
      </c>
      <c r="FN37" s="385">
        <f t="shared" si="599"/>
        <v>-361.71999999997206</v>
      </c>
      <c r="FO37" s="543">
        <f t="shared" si="531"/>
        <v>0.4832571428571828</v>
      </c>
      <c r="FP37" s="385">
        <f>INDEX('SO Agustus 2026 Rev.3'!$B$6:$BK$52,MATCH(B37,'SO Agustus 2026 Rev.3'!$B$6:$B$52,0),MATCH($FP$3,'SO Agustus 2026 Rev.3'!$B$5:$XK$5,0))</f>
        <v>6500</v>
      </c>
      <c r="FQ37" s="385">
        <f>INDEX('Summary sales'!$A$6:$CB$50,MATCH(B37,'Summary sales'!$A$6:$A$50,0),MATCH($FP$3,'Summary sales'!$A$7:$CB$7,0))</f>
        <v>5869.8400000000838</v>
      </c>
      <c r="FR37" s="385">
        <f t="shared" si="600"/>
        <v>-630.15999999991618</v>
      </c>
      <c r="FS37" s="543">
        <f t="shared" si="533"/>
        <v>0.90305230769232059</v>
      </c>
      <c r="FT37" s="385">
        <f>INDEX('SO Agustus 2026 Rev.3'!$B$6:$BK$52,MATCH(B37,'SO Agustus 2026 Rev.3'!$B$6:$B$52,0),MATCH($FT$3,'SO Agustus 2026 Rev.3'!$B$5:$XK$5,0))</f>
        <v>3500</v>
      </c>
      <c r="FU37" s="385">
        <f>INDEX('Summary sales'!$A$6:$CB$50,MATCH(B37,'Summary sales'!$A$6:$A$50,0),MATCH($FT$3,'Summary sales'!$A$7:$CB$7,0))</f>
        <v>3849.5600000000559</v>
      </c>
      <c r="FV37" s="385">
        <f t="shared" si="601"/>
        <v>349.56000000005588</v>
      </c>
      <c r="FW37" s="543">
        <f t="shared" si="535"/>
        <v>1.0998742857143016</v>
      </c>
      <c r="FX37" s="385">
        <f>INDEX('SO Agustus 2026 Rev.3'!$B$6:$BK$52,MATCH(B37,'SO Agustus 2026 Rev.3'!$B$6:$B$52,0),MATCH($FX$3,'SO Agustus 2026 Rev.3'!$B$5:$XK$5,0))</f>
        <v>2000</v>
      </c>
      <c r="FY37" s="385">
        <f>INDEX('Summary sales'!$A$6:$CB$50,MATCH(B37,'Summary sales'!$A$6:$A$50,0),MATCH($FX$3,'Summary sales'!$A$7:$CB$7,0))</f>
        <v>1483.1800000001676</v>
      </c>
      <c r="FZ37" s="385">
        <f t="shared" si="602"/>
        <v>-516.81999999983236</v>
      </c>
      <c r="GA37" s="543">
        <f t="shared" si="537"/>
        <v>0.74159000000008379</v>
      </c>
      <c r="GB37" s="385">
        <f>INDEX('SO Agustus 2026 Rev.3'!$B$6:$BK$52,MATCH(B37,'SO Agustus 2026 Rev.3'!$B$6:$B$52,0),MATCH($GB$3,'SO Agustus 2026 Rev.3'!$B$5:$XK$5,0))</f>
        <v>369.61070967741654</v>
      </c>
      <c r="GC37" s="385">
        <f>INDEX('Summary sales'!$A$6:$CB$50,MATCH(B37,'Summary sales'!$A$6:$A$50,0),MATCH($GB$3,'Summary sales'!$A$7:$CB$7,0))</f>
        <v>0</v>
      </c>
      <c r="GD37" s="385">
        <f t="shared" si="603"/>
        <v>-369.61070967741654</v>
      </c>
      <c r="GE37" s="543">
        <f t="shared" si="539"/>
        <v>0</v>
      </c>
      <c r="GF37" s="385">
        <f>INDEX('SO Agustus 2026 Rev.3'!$B$6:$BK$52,MATCH(B37,'SO Agustus 2026 Rev.3'!$B$6:$B$52,0),MATCH($GF$3,'SO Agustus 2026 Rev.3'!$B$5:$XK$5,0))</f>
        <v>13500</v>
      </c>
      <c r="GG37" s="385">
        <f>INDEX('Summary sales'!$A$6:$CB$50,MATCH(B37,'Summary sales'!$A$6:$A$50,0),MATCH($GF$3,'Summary sales'!$A$7:$CB$7,0))</f>
        <v>8018.3429999999998</v>
      </c>
      <c r="GH37" s="385">
        <f t="shared" si="604"/>
        <v>-5481.6570000000002</v>
      </c>
      <c r="GI37" s="543">
        <f t="shared" si="541"/>
        <v>0.59395133333333328</v>
      </c>
      <c r="GJ37" s="385">
        <f>INDEX('SO Agustus 2026 Rev.3'!$B$6:$BK$52,MATCH(B37,'SO Agustus 2026 Rev.3'!$B$6:$B$52,0),MATCH($GJ$3,'SO Agustus 2026 Rev.3'!$B$5:$XK$5,0))</f>
        <v>1121.900322580635</v>
      </c>
      <c r="GK37" s="385">
        <f>INDEX('Summary sales'!$A$6:$CB$50,MATCH($B37,'Summary sales'!$A$6:$A$50,0),MATCH($GJ$3,'Summary sales'!$A$7:$CB$7,0))</f>
        <v>0</v>
      </c>
      <c r="GL37" s="385">
        <f t="shared" si="605"/>
        <v>-1121.900322580635</v>
      </c>
      <c r="GM37" s="543">
        <f t="shared" si="543"/>
        <v>0</v>
      </c>
      <c r="GN37" s="385">
        <f>INDEX('SO Agustus 2026 Rev.3'!$B$6:$BK$52,MATCH(B37,'SO Agustus 2026 Rev.3'!$B$6:$B$52,0),MATCH($GN$3,'SO Agustus 2026 Rev.3'!$B$5:$XK$5,0))</f>
        <v>2499.7025806451697</v>
      </c>
      <c r="GO37" s="385">
        <f>INDEX('Summary sales'!$A$6:$CB$50,MATCH(B37,'Summary sales'!$A$6:$A$50,0),MATCH($GN$3,'Summary sales'!$A$7:$CB$7,0))</f>
        <v>2560.5100000000093</v>
      </c>
      <c r="GP37" s="385">
        <f t="shared" si="606"/>
        <v>60.807419354839567</v>
      </c>
      <c r="GQ37" s="543">
        <f t="shared" si="545"/>
        <v>1.024325861734777</v>
      </c>
      <c r="GR37" s="385">
        <f>INDEX('SO Agustus 2026 Rev.3'!$B$6:$BK$52,MATCH(B37,'SO Agustus 2026 Rev.3'!$B$6:$B$52,0),MATCH($GR$3,'SO Agustus 2026 Rev.3'!$B$5:$XK$5,0))</f>
        <v>3587.0967741935483</v>
      </c>
      <c r="GS37" s="385">
        <f>INDEX('Summary sales'!$A$6:$CB$50,MATCH(B37,'Summary sales'!$A$6:$A$50,0),MATCH($GR$3,'Summary sales'!$A$7:$CB$7,0))</f>
        <v>0</v>
      </c>
      <c r="GT37" s="385">
        <f t="shared" si="613"/>
        <v>-3587.0967741935483</v>
      </c>
      <c r="GU37" s="543">
        <f t="shared" si="547"/>
        <v>0</v>
      </c>
      <c r="GV37" s="385">
        <f>INDEX('SO Agustus 2026 Rev.3'!$B$6:$BK$52,MATCH(B37,'SO Agustus 2026 Rev.3'!$B$6:$B$52,0),MATCH($GV$3,'SO Agustus 2026 Rev.3'!$B$5:$XK$5,0))</f>
        <v>2499.7025806451697</v>
      </c>
      <c r="GW37" s="385">
        <f>INDEX('Summary sales'!$A$6:$CB$50,MATCH(B37,'Summary sales'!$A$6:$A$50,0),MATCH($GV$3,'Summary sales'!$A$7:$CB$7,0))</f>
        <v>3533.9799999999814</v>
      </c>
      <c r="GX37" s="385">
        <f t="shared" si="607"/>
        <v>1034.2774193548116</v>
      </c>
      <c r="GY37" s="543">
        <f t="shared" si="549"/>
        <v>1.4137601918576514</v>
      </c>
      <c r="GZ37" s="385">
        <f>INDEX('SO Agustus 2026 Rev.3'!$B$6:$BK$52,MATCH(B37,'SO Agustus 2026 Rev.3'!$B$6:$B$52,0),MATCH($GZ$3,'SO Agustus 2026 Rev.3'!$B$5:$XK$5,0))</f>
        <v>0</v>
      </c>
      <c r="HA37" s="385">
        <f>INDEX('Summary sales'!$A$6:$CB$50,MATCH(B37,'Summary sales'!$A$6:$A$50,0),MATCH($GZ$3,'Summary sales'!$A$7:$CB$7,0))</f>
        <v>0</v>
      </c>
      <c r="HB37" s="385">
        <f t="shared" si="608"/>
        <v>0</v>
      </c>
      <c r="HC37" s="543" t="e">
        <f t="shared" si="551"/>
        <v>#DIV/0!</v>
      </c>
    </row>
    <row r="38" spans="1:211" s="404" customFormat="1" ht="15" customHeight="1">
      <c r="A38" s="845"/>
      <c r="B38" s="466">
        <f t="shared" ref="B38:B42" si="615">B37+1</f>
        <v>46260</v>
      </c>
      <c r="C38" s="466" t="str">
        <f t="shared" ref="C38:C42" si="616">TEXT(B38,"ddd")</f>
        <v>Rab</v>
      </c>
      <c r="D38" s="385">
        <f t="shared" si="554"/>
        <v>203194.13329032253</v>
      </c>
      <c r="E38" s="385">
        <f t="shared" ca="1" si="555"/>
        <v>204969.31100000191</v>
      </c>
      <c r="F38" s="385">
        <f t="shared" ca="1" si="556"/>
        <v>1775.1777096793812</v>
      </c>
      <c r="G38" s="543">
        <f t="shared" ca="1" si="557"/>
        <v>1.0087363630087833</v>
      </c>
      <c r="H38" s="385">
        <f>INDEX('SO Agustus 2026 Rev.3'!$B$6:$BK$52,MATCH(B38,'SO Agustus 2026 Rev.3'!$B$6:$B$52,0),MATCH($H$3,'SO Agustus 2026 Rev.3'!$B$5:$XK$5,0))</f>
        <v>1199.5729032258068</v>
      </c>
      <c r="I38" s="385">
        <f>INDEX('Summary sales'!$A$6:$CB$50,MATCH($B38,'Summary sales'!$A$6:$A$50,0),MATCH($H$3,'Summary sales'!$A$7:$CB$7,0))</f>
        <v>551.32000000006519</v>
      </c>
      <c r="J38" s="385">
        <f t="shared" si="558"/>
        <v>-648.25290322574165</v>
      </c>
      <c r="K38" s="543">
        <f t="shared" si="451"/>
        <v>0.45959691029823557</v>
      </c>
      <c r="L38" s="385">
        <f>INDEX('SO Agustus 2026 Rev.3'!$B$6:$BK$52,MATCH(B38,'SO Agustus 2026 Rev.3'!$B$6:$B$52,0),MATCH($L$3,'SO Agustus 2026 Rev.3'!$B$5:$XK$5,0))</f>
        <v>1300</v>
      </c>
      <c r="M38" s="385">
        <f>INDEX('Summary sales'!$A$6:$CB$50,MATCH($B38,'Summary sales'!$A$6:$A$50,0),MATCH($L$3,'Summary sales'!$A$7:$CB$7,0))</f>
        <v>2064.839999999851</v>
      </c>
      <c r="N38" s="385">
        <f t="shared" si="559"/>
        <v>764.83999999985099</v>
      </c>
      <c r="O38" s="543">
        <f t="shared" si="453"/>
        <v>1.5883384615383469</v>
      </c>
      <c r="P38" s="385">
        <f>INDEX('SO Agustus 2026 Rev.3'!$B$6:$BK$52,MATCH(B38,'SO Agustus 2026 Rev.3'!$B$6:$B$52,0),MATCH($P$3,'SO Agustus 2026 Rev.3'!$B$5:$XK$5,0))</f>
        <v>1200</v>
      </c>
      <c r="Q38" s="385">
        <f>INDEX('Summary sales'!$A$6:$CB$50,MATCH($B38,'Summary sales'!$A$6:$A$50,0),MATCH($P$3,'Summary sales'!$A$7:$CB$7,0))</f>
        <v>1462.5400000000373</v>
      </c>
      <c r="R38" s="385">
        <f t="shared" si="560"/>
        <v>262.54000000003725</v>
      </c>
      <c r="S38" s="543">
        <f t="shared" si="455"/>
        <v>1.2187833333333644</v>
      </c>
      <c r="T38" s="385">
        <f>INDEX('SO Agustus 2026 Rev.3'!$B$6:$BK$52,MATCH(B38,'SO Agustus 2026 Rev.3'!$B$6:$B$52,0),MATCH($T$3,'SO Agustus 2026 Rev.3'!$B$5:$XK$5,0))</f>
        <v>3300</v>
      </c>
      <c r="U38" s="385">
        <f>INDEX('Summary sales'!$A$6:$CB$50,MATCH($B38,'Summary sales'!$A$6:$A$50,0),MATCH($T$3,'Summary sales'!$A$7:$CB$7,0))</f>
        <v>2901.5400000000373</v>
      </c>
      <c r="V38" s="385">
        <f t="shared" si="561"/>
        <v>-398.45999999996275</v>
      </c>
      <c r="W38" s="543">
        <f t="shared" si="457"/>
        <v>0.87925454545455672</v>
      </c>
      <c r="X38" s="385">
        <f>INDEX('SO Agustus 2026 Rev.3'!$B$6:$BK$52,MATCH(B38,'SO Agustus 2026 Rev.3'!$B$6:$B$52,0),MATCH($X$3,'SO Agustus 2026 Rev.3'!$B$5:$XK$5,0))</f>
        <v>800</v>
      </c>
      <c r="Y38" s="385">
        <f>INDEX('Summary sales'!$A$6:$CB$50,MATCH($B38,'Summary sales'!$A$6:$A$50,0),MATCH($X$3,'Summary sales'!$A$7:$CB$7,0))</f>
        <v>801.03999999992084</v>
      </c>
      <c r="Z38" s="385">
        <f t="shared" si="562"/>
        <v>1.0399999999208376</v>
      </c>
      <c r="AA38" s="543">
        <f t="shared" si="459"/>
        <v>1.001299999999901</v>
      </c>
      <c r="AB38" s="385">
        <f>INDEX('SO Agustus 2026 Rev.3'!$B$6:$BK$52,MATCH(B38,'SO Agustus 2026 Rev.3'!$B$6:$B$52,0),MATCH($AB$3,'SO Agustus 2026 Rev.3'!$B$5:$XK$5,0))</f>
        <v>150</v>
      </c>
      <c r="AC38" s="385">
        <f>INDEX('Summary sales'!$A$6:$CB$50,MATCH($B38,'Summary sales'!$A$6:$A$50,0),MATCH($AB$3,'Summary sales'!$A$7:$CB$7,0))</f>
        <v>18.929999999993015</v>
      </c>
      <c r="AD38" s="385">
        <f t="shared" si="563"/>
        <v>-131.07000000000698</v>
      </c>
      <c r="AE38" s="543">
        <f t="shared" si="461"/>
        <v>0.12619999999995343</v>
      </c>
      <c r="AF38" s="385">
        <f>INDEX('SO Agustus 2026 Rev.3'!$B$6:$BK$52,MATCH(B38,'SO Agustus 2026 Rev.3'!$B$6:$B$52,0),MATCH($AF$3,'SO Agustus 2026 Rev.3'!$B$5:$XK$5,0))</f>
        <v>603.76322580644887</v>
      </c>
      <c r="AG38" s="385">
        <f>INDEX('Summary sales'!$A$6:$CB$50,MATCH($B38,'Summary sales'!$A$6:$A$50,0),MATCH($AF$3,'Summary sales'!$A$7:$CB$7,0))</f>
        <v>1004.9300000000512</v>
      </c>
      <c r="AH38" s="385">
        <f t="shared" si="564"/>
        <v>401.16677419360235</v>
      </c>
      <c r="AI38" s="543">
        <f t="shared" si="463"/>
        <v>1.6644438697931003</v>
      </c>
      <c r="AJ38" s="385">
        <f>INDEX('SO Agustus 2026 Rev.3'!$B$6:$BK$52,MATCH(B38,'SO Agustus 2026 Rev.3'!$B$6:$B$52,0),MATCH($AJ$3,'SO Agustus 2026 Rev.3'!$B$5:$XK$5,0))</f>
        <v>673.27548387096704</v>
      </c>
      <c r="AK38" s="385">
        <f>INDEX('Summary sales'!$A$6:$CB$50,MATCH($B38,'Summary sales'!$A$6:$A$50,0),MATCH($AJ$3,'Summary sales'!$A$7:$CB$7,0))</f>
        <v>678.94000000006054</v>
      </c>
      <c r="AL38" s="385">
        <f t="shared" si="565"/>
        <v>5.6645161290934993</v>
      </c>
      <c r="AM38" s="543">
        <f t="shared" si="465"/>
        <v>1.0084133705515692</v>
      </c>
      <c r="AN38" s="385">
        <f>INDEX('SO Agustus 2026 Rev.3'!$B$6:$BK$52,MATCH(B38,'SO Agustus 2026 Rev.3'!$B$6:$B$52,0),MATCH($AN$3,'SO Agustus 2026 Rev.3'!$B$5:$XK$5,0))</f>
        <v>5500</v>
      </c>
      <c r="AO38" s="385">
        <f>INDEX('Summary sales'!$A$6:$CB$50,MATCH($B38,'Summary sales'!$A$6:$A$50,0),MATCH($AN$3,'Summary sales'!$A$7:$CB$7,0))</f>
        <v>4822.2000000011176</v>
      </c>
      <c r="AP38" s="385">
        <f t="shared" si="566"/>
        <v>-677.79999999888241</v>
      </c>
      <c r="AQ38" s="543">
        <f t="shared" si="467"/>
        <v>0.87676363636383958</v>
      </c>
      <c r="AR38" s="385">
        <f>INDEX('SO Agustus 2026 Rev.3'!$B$6:$BK$52,MATCH(B38,'SO Agustus 2026 Rev.3'!$B$6:$B$52,0),MATCH($AR$3,'SO Agustus 2026 Rev.3'!$B$5:$XK$5,0))</f>
        <v>5000</v>
      </c>
      <c r="AS38" s="385">
        <f ca="1">INDEX('Summary sales'!$A$6:$CB$50,MATCH($B38,'Summary sales'!$A$6:$A$50,0),MATCH($AR$3,'Summary sales'!$A$7:$CB$7,0))</f>
        <v>5005.5600000005215</v>
      </c>
      <c r="AT38" s="385">
        <f t="shared" ca="1" si="567"/>
        <v>5.5600000005215406</v>
      </c>
      <c r="AU38" s="543">
        <f t="shared" ca="1" si="469"/>
        <v>1.0011120000001044</v>
      </c>
      <c r="AV38" s="385">
        <f>INDEX('SO Agustus 2026 Rev.3'!$B$6:$BK$52,MATCH(B38,'SO Agustus 2026 Rev.3'!$B$6:$B$52,0),MATCH($AV$3,'SO Agustus 2026 Rev.3'!$B$5:$XK$5,0))</f>
        <v>2500</v>
      </c>
      <c r="AW38" s="385">
        <f>INDEX('Summary sales'!$A$6:$CB$50,MATCH($B38,'Summary sales'!$A$6:$A$50,0),MATCH($AV$3,'Summary sales'!$A$7:$CB$7,0))</f>
        <v>2510.9199999999255</v>
      </c>
      <c r="AX38" s="385">
        <f t="shared" si="568"/>
        <v>10.919999999925494</v>
      </c>
      <c r="AY38" s="543">
        <f t="shared" si="471"/>
        <v>1.0043679999999702</v>
      </c>
      <c r="AZ38" s="385">
        <f>INDEX('SO Agustus 2026 Rev.3'!$B$6:$BK$52,MATCH(B38,'SO Agustus 2026 Rev.3'!$B$6:$B$52,0),MATCH($AZ$3,'SO Agustus 2026 Rev.3'!$B$5:$XK$5,0))</f>
        <v>500</v>
      </c>
      <c r="BA38" s="385">
        <f>INDEX('Summary sales'!$A$6:$CB$50,MATCH($B38,'Summary sales'!$A$6:$A$50,0),MATCH($AZ$3,'Summary sales'!$A$7:$CB$7,0))</f>
        <v>1004.4100000000035</v>
      </c>
      <c r="BB38" s="385">
        <f t="shared" si="569"/>
        <v>504.41000000000349</v>
      </c>
      <c r="BC38" s="543">
        <f t="shared" si="473"/>
        <v>2.0088200000000072</v>
      </c>
      <c r="BD38" s="385">
        <f>INDEX('SO Agustus 2026 Rev.3'!$B$6:$BK$52,MATCH(B38,'SO Agustus 2026 Rev.3'!$B$6:$B$52,0),MATCH($BD$3,'SO Agustus 2026 Rev.3'!$B$5:$XK$5,0))</f>
        <v>10300</v>
      </c>
      <c r="BE38" s="385">
        <f>INDEX('Summary sales'!$A$6:$CB$50,MATCH($B38,'Summary sales'!$A$6:$A$50,0),MATCH($BD$3,'Summary sales'!$A$7:$CB$7,0))</f>
        <v>14483.569999999832</v>
      </c>
      <c r="BF38" s="385">
        <f t="shared" si="570"/>
        <v>4183.5699999998324</v>
      </c>
      <c r="BG38" s="543">
        <f t="shared" si="475"/>
        <v>1.4061718446601779</v>
      </c>
      <c r="BH38" s="385">
        <f>INDEX('SO Agustus 2026 Rev.3'!$B$6:$BK$52,MATCH(B38,'SO Agustus 2026 Rev.3'!$B$6:$B$52,0),MATCH($BH$3,'SO Agustus 2026 Rev.3'!$B$5:$XK$5,0))</f>
        <v>9000.0570967741915</v>
      </c>
      <c r="BI38" s="385">
        <f>INDEX('Summary sales'!$A$6:$CB$50,MATCH($B38,'Summary sales'!$A$6:$A$50,0),MATCH($BH$3,'Summary sales'!$A$7:$CB$7,0))</f>
        <v>9386.910000000149</v>
      </c>
      <c r="BJ38" s="385">
        <f t="shared" si="571"/>
        <v>386.85290322595756</v>
      </c>
      <c r="BK38" s="543">
        <f t="shared" si="477"/>
        <v>1.0429833832237145</v>
      </c>
      <c r="BL38" s="385">
        <f>INDEX('SO Agustus 2026 Rev.3'!$B$6:$BK$52,MATCH(B38,'SO Agustus 2026 Rev.3'!$B$6:$B$52,0),MATCH($BL$3,'SO Agustus 2026 Rev.3'!$B$5:$XK$5,0))</f>
        <v>1000</v>
      </c>
      <c r="BM38" s="385">
        <f>INDEX('Summary sales'!$A$6:$CB$50,MATCH($B38,'Summary sales'!$A$6:$A$50,0),MATCH($BL$3,'Summary sales'!$A$7:$CB$7,0))</f>
        <v>1345.5470000000205</v>
      </c>
      <c r="BN38" s="385">
        <f t="shared" si="572"/>
        <v>345.54700000002049</v>
      </c>
      <c r="BO38" s="543">
        <f t="shared" si="479"/>
        <v>1.3455470000000205</v>
      </c>
      <c r="BP38" s="385">
        <f>INDEX('SO Agustus 2026 Rev.3'!$B$6:$BK$52,MATCH(B38,'SO Agustus 2026 Rev.3'!$B$6:$B$52,0),MATCH($BP$3,'SO Agustus 2026 Rev.3'!$B$5:$XK$5,0))</f>
        <v>5500</v>
      </c>
      <c r="BQ38" s="385">
        <f ca="1">INDEX('Summary sales'!$A$6:$CB$50,MATCH($B38,'Summary sales'!$A$6:$A$50,0),MATCH($BP$3,'Summary sales'!$A$7:$CB$7,0))</f>
        <v>7327.65</v>
      </c>
      <c r="BR38" s="385">
        <f t="shared" ca="1" si="573"/>
        <v>1827.6499999999996</v>
      </c>
      <c r="BS38" s="543">
        <f t="shared" ca="1" si="481"/>
        <v>1.3323</v>
      </c>
      <c r="BT38" s="385">
        <f>INDEX('SO Agustus 2026 Rev.3'!$B$6:$BK$52,MATCH(B38,'SO Agustus 2026 Rev.3'!$B$6:$B$52,0),MATCH($BT$3,'SO Agustus 2026 Rev.3'!$B$5:$XK$5,0))</f>
        <v>1000</v>
      </c>
      <c r="BU38" s="385">
        <f>INDEX('Summary sales'!$A$6:$CB$50,MATCH($B38,'Summary sales'!$A$6:$A$50,0),MATCH($BT$3,'Summary sales'!$A$7:$CB$7,0))</f>
        <v>0</v>
      </c>
      <c r="BV38" s="385">
        <f t="shared" si="574"/>
        <v>-1000</v>
      </c>
      <c r="BW38" s="543">
        <f t="shared" si="483"/>
        <v>0</v>
      </c>
      <c r="BX38" s="385">
        <f>INDEX('SO Agustus 2026 Rev.3'!$B$6:$BK$52,MATCH(B38,'SO Agustus 2026 Rev.3'!$B$6:$B$52,0),MATCH($BX$3,'SO Agustus 2026 Rev.3'!$B$5:$XK$5,0))</f>
        <v>89.451612903225808</v>
      </c>
      <c r="BY38" s="385">
        <f>INDEX('Summary sales'!$A$6:$CB$50,MATCH($B38,'Summary sales'!$A$6:$A$50,0),MATCH($BX$3,'Summary sales'!$A$7:$CB$7,0))</f>
        <v>70</v>
      </c>
      <c r="BZ38" s="385">
        <f t="shared" si="575"/>
        <v>-19.451612903225808</v>
      </c>
      <c r="CA38" s="543">
        <f t="shared" si="485"/>
        <v>0.78254597908402446</v>
      </c>
      <c r="CB38" s="385">
        <f>INDEX('SO Agustus 2026 Rev.3'!$B$6:$BK$52,MATCH(B38,'SO Agustus 2026 Rev.3'!$B$6:$B$52,0),MATCH($CB$3,'SO Agustus 2026 Rev.3'!$B$5:$XK$5,0))</f>
        <v>3500</v>
      </c>
      <c r="CC38" s="385">
        <f>INDEX('Summary sales'!$A$6:$CB$50,MATCH($B38,'Summary sales'!$A$6:$A$50,0),MATCH($CB$3,'Summary sales'!$A$7:$CB$7,0))</f>
        <v>3796</v>
      </c>
      <c r="CD38" s="385">
        <f t="shared" si="576"/>
        <v>296</v>
      </c>
      <c r="CE38" s="543">
        <f t="shared" si="487"/>
        <v>1.0845714285714285</v>
      </c>
      <c r="CF38" s="385">
        <f>INDEX('SO Agustus 2026 Rev.3'!$B$6:$BK$52,MATCH(B38,'SO Agustus 2026 Rev.3'!$B$6:$B$52,0),MATCH($CF$3,'SO Agustus 2026 Rev.3'!$B$5:$XK$5,0))</f>
        <v>1300</v>
      </c>
      <c r="CG38" s="385">
        <f>INDEX('Summary sales'!$A$6:$CB$50,MATCH($B38,'Summary sales'!$A$6:$A$50,0),MATCH($CF$3,'Summary sales'!$A$7:$CB$7,0))</f>
        <v>2101.2399999999907</v>
      </c>
      <c r="CH38" s="385">
        <f t="shared" si="577"/>
        <v>801.23999999999069</v>
      </c>
      <c r="CI38" s="543">
        <f t="shared" si="489"/>
        <v>1.6163384615384544</v>
      </c>
      <c r="CJ38" s="385">
        <f>INDEX('SO Agustus 2026 Rev.3'!$B$6:$BK$52,MATCH(B38,'SO Agustus 2026 Rev.3'!$B$6:$B$52,0),MATCH($CJ$3,'SO Agustus 2026 Rev.3'!$B$5:$XK$5,0))</f>
        <v>3000</v>
      </c>
      <c r="CK38" s="385">
        <f>INDEX('Summary sales'!$A$6:$CB$50,MATCH($B38,'Summary sales'!$A$6:$A$50,0),MATCH($CJ$3,'Summary sales'!$A$7:$CB$7,0))</f>
        <v>4478.1000000005588</v>
      </c>
      <c r="CL38" s="385">
        <f t="shared" si="578"/>
        <v>1478.1000000005588</v>
      </c>
      <c r="CM38" s="543">
        <f t="shared" si="491"/>
        <v>1.4927000000001862</v>
      </c>
      <c r="CN38" s="385">
        <f>INDEX('SO Agustus 2026 Rev.3'!$B$6:$BK$52,MATCH(B38,'SO Agustus 2026 Rev.3'!$B$6:$B$52,0),MATCH($CN$3,'SO Agustus 2026 Rev.3'!$B$5:$XK$5,0))</f>
        <v>6500</v>
      </c>
      <c r="CO38" s="385">
        <f>INDEX('Summary sales'!$A$6:$CB$50,MATCH($B38,'Summary sales'!$A$6:$A$50,0),MATCH($CN$3,'Summary sales'!$A$7:$CB$7,0))</f>
        <v>5183.5300000000279</v>
      </c>
      <c r="CP38" s="385">
        <f t="shared" si="579"/>
        <v>-1316.4699999999721</v>
      </c>
      <c r="CQ38" s="543">
        <f t="shared" si="493"/>
        <v>0.79746615384615815</v>
      </c>
      <c r="CR38" s="385">
        <f>INDEX('SO Agustus 2026 Rev.3'!$B$6:$BK$52,MATCH(B38,'SO Agustus 2026 Rev.3'!$B$6:$B$52,0),MATCH($CR$3,'SO Agustus 2026 Rev.3'!$B$5:$XK$5,0))</f>
        <v>12000</v>
      </c>
      <c r="CS38" s="385">
        <f>INDEX('Summary sales'!$A$6:$CB$50,MATCH($B38,'Summary sales'!$A$6:$A$50,0),MATCH($CR$3,'Summary sales'!$A$7:$CB$7,0))</f>
        <v>7989.7000000001863</v>
      </c>
      <c r="CT38" s="385">
        <f t="shared" si="580"/>
        <v>-4010.2999999998137</v>
      </c>
      <c r="CU38" s="543">
        <f t="shared" si="495"/>
        <v>0.66580833333334888</v>
      </c>
      <c r="CV38" s="385">
        <f>INDEX('SO Agustus 2026 Rev.3'!$B$6:$BK$52,MATCH(B38,'SO Agustus 2026 Rev.3'!$B$6:$B$52,0),MATCH($CV$3,'SO Agustus 2026 Rev.3'!$B$5:$XK$5,0))</f>
        <v>16000</v>
      </c>
      <c r="CW38" s="385">
        <f>INDEX('Summary sales'!$A$6:$CB$50,MATCH($B38,'Summary sales'!$A$6:$A$50,0),MATCH($CV$3,'Summary sales'!$A$7:$CB$7,0))</f>
        <v>14285.943999998271</v>
      </c>
      <c r="CX38" s="385">
        <f t="shared" si="581"/>
        <v>-1714.0560000017285</v>
      </c>
      <c r="CY38" s="543">
        <f t="shared" si="497"/>
        <v>0.89287149999989202</v>
      </c>
      <c r="CZ38" s="385">
        <f>INDEX('SO Agustus 2026 Rev.3'!$B$6:$BK$52,MATCH(B38,'SO Agustus 2026 Rev.3'!$B$6:$B$52,0),MATCH($CZ$3,'SO Agustus 2026 Rev.3'!$B$5:$XK$5,0))</f>
        <v>2000</v>
      </c>
      <c r="DA38" s="385">
        <f>INDEX('Summary sales'!$A$6:$CB$50,MATCH($B38,'Summary sales'!$A$6:$A$50,0),MATCH($CZ$3,'Summary sales'!$A$7:$CB$7,0))</f>
        <v>2260.9900000002235</v>
      </c>
      <c r="DB38" s="385">
        <f t="shared" si="582"/>
        <v>260.99000000022352</v>
      </c>
      <c r="DC38" s="543">
        <f t="shared" si="499"/>
        <v>1.1304950000001117</v>
      </c>
      <c r="DD38" s="385">
        <f>INDEX('SO Agustus 2026 Rev.3'!$B$6:$BK$52,MATCH(B38,'SO Agustus 2026 Rev.3'!$B$6:$B$52,0),MATCH($DD$3,'SO Agustus 2026 Rev.3'!$B$5:$XK$5,0))</f>
        <v>800</v>
      </c>
      <c r="DE38" s="385">
        <f>INDEX('Summary sales'!$A$6:$CB$50,MATCH($B38,'Summary sales'!$A$6:$A$50,0),MATCH($DD$3,'Summary sales'!$A$7:$CB$7,0))</f>
        <v>662.97999999998137</v>
      </c>
      <c r="DF38" s="385">
        <f t="shared" si="583"/>
        <v>-137.02000000001863</v>
      </c>
      <c r="DG38" s="543">
        <f t="shared" si="501"/>
        <v>0.82872499999997673</v>
      </c>
      <c r="DH38" s="385">
        <f>INDEX('SO Agustus 2026 Rev.3'!$B$6:$BK$52,MATCH(B38,'SO Agustus 2026 Rev.3'!$B$6:$B$52,0),MATCH($DH$3,'SO Agustus 2026 Rev.3'!$B$5:$XK$5,0))</f>
        <v>7200</v>
      </c>
      <c r="DI38" s="385">
        <f>INDEX('Summary sales'!$A$6:$CB$50,MATCH($B38,'Summary sales'!$A$6:$A$50,0),MATCH($DH$3,'Summary sales'!$A$7:$CB$7,0))</f>
        <v>8305.5600000005215</v>
      </c>
      <c r="DJ38" s="385">
        <f t="shared" si="584"/>
        <v>1105.5600000005215</v>
      </c>
      <c r="DK38" s="543">
        <f t="shared" si="503"/>
        <v>1.1535500000000725</v>
      </c>
      <c r="DL38" s="385">
        <f>INDEX('SO Agustus 2026 Rev.3'!$B$6:$BK$52,MATCH(B38,'SO Agustus 2026 Rev.3'!$B$6:$B$52,0),MATCH($DL$3,'SO Agustus 2026 Rev.3'!$B$5:$XK$5,0))</f>
        <v>2000</v>
      </c>
      <c r="DM38" s="385">
        <f>INDEX('Summary sales'!$A$6:$CB$50,MATCH($B38,'Summary sales'!$A$6:$A$50,0),MATCH($DL$3,'Summary sales'!$A$7:$CB$7,0))</f>
        <v>1888.6199999999953</v>
      </c>
      <c r="DN38" s="385">
        <f t="shared" si="585"/>
        <v>-111.38000000000466</v>
      </c>
      <c r="DO38" s="543">
        <f t="shared" si="505"/>
        <v>0.94430999999999765</v>
      </c>
      <c r="DP38" s="385">
        <f>INDEX('SO Agustus 2026 Rev.3'!$B$6:$BK$52,MATCH(B38,'SO Agustus 2026 Rev.3'!$B$6:$B$52,0),MATCH($DP$3,'SO Agustus 2026 Rev.3'!$B$5:$XK$5,0))</f>
        <v>2000</v>
      </c>
      <c r="DQ38" s="385">
        <f>INDEX('Summary sales'!$A$6:$CB$50,MATCH($B38,'Summary sales'!$A$6:$A$50,0),MATCH($DP$3,'Summary sales'!$A$7:$CB$7,0))</f>
        <v>1924.8500000000931</v>
      </c>
      <c r="DR38" s="385">
        <f t="shared" si="586"/>
        <v>-75.149999999906868</v>
      </c>
      <c r="DS38" s="543">
        <f t="shared" si="507"/>
        <v>0.9624250000000466</v>
      </c>
      <c r="DT38" s="385">
        <f>INDEX('SO Agustus 2026 Rev.3'!$B$6:$BK$52,MATCH(B38,'SO Agustus 2026 Rev.3'!$B$6:$B$52,0),MATCH($DT$3,'SO Agustus 2026 Rev.3'!$B$5:$XK$5,0))</f>
        <v>1000</v>
      </c>
      <c r="DU38" s="385">
        <f>INDEX('Summary sales'!$A$6:$CB$50,MATCH($B38,'Summary sales'!$A$6:$A$50,0),MATCH($DT$3,'Summary sales'!$A$7:$CB$7,0))</f>
        <v>495.92000000004191</v>
      </c>
      <c r="DV38" s="385">
        <f t="shared" si="587"/>
        <v>-504.07999999995809</v>
      </c>
      <c r="DW38" s="543">
        <f t="shared" si="509"/>
        <v>0.49592000000004188</v>
      </c>
      <c r="DX38" s="385">
        <f>INDEX('SO Agustus 2026 Rev.3'!$B$6:$BK$52,MATCH(B38,'SO Agustus 2026 Rev.3'!$B$6:$B$52,0),MATCH($DX$3,'SO Agustus 2026 Rev.3'!$B$5:$XK$5,0))</f>
        <v>11000</v>
      </c>
      <c r="DY38" s="385">
        <f>INDEX('Summary sales'!$A$6:$CB$50,MATCH($B38,'Summary sales'!$A$6:$A$50,0),MATCH($DX$3,'Summary sales'!$A$7:$CB$7,0))</f>
        <v>8815.980000000447</v>
      </c>
      <c r="DZ38" s="385">
        <f t="shared" si="588"/>
        <v>-2184.019999999553</v>
      </c>
      <c r="EA38" s="543">
        <f t="shared" si="511"/>
        <v>0.80145272727276795</v>
      </c>
      <c r="EB38" s="385">
        <f>INDEX('SO Agustus 2026 Rev.3'!$B$6:$BK$52,MATCH(B38,'SO Agustus 2026 Rev.3'!$B$6:$B$52,0),MATCH($EB$3,'SO Agustus 2026 Rev.3'!$B$5:$XK$5,0))</f>
        <v>2000</v>
      </c>
      <c r="EC38" s="385">
        <f>INDEX('Summary sales'!$A$6:$CB$50,MATCH($B38,'Summary sales'!$A$6:$A$50,0),MATCH($EB$3,'Summary sales'!$A$7:$CB$7,0))</f>
        <v>2466.2199999999721</v>
      </c>
      <c r="ED38" s="385">
        <f t="shared" si="589"/>
        <v>466.21999999997206</v>
      </c>
      <c r="EE38" s="543">
        <f t="shared" si="513"/>
        <v>1.2331099999999859</v>
      </c>
      <c r="EF38" s="385">
        <f>INDEX('SO Agustus 2026 Rev.3'!$B$6:$BK$52,MATCH(B38,'SO Agustus 2026 Rev.3'!$B$6:$B$52,0),MATCH($EF$3,'SO Agustus 2026 Rev.3'!$B$5:$XK$5,0))</f>
        <v>4000</v>
      </c>
      <c r="EG38" s="385">
        <f>INDEX('Summary sales'!$A$6:$CB$50,MATCH($B38,'Summary sales'!$A$6:$A$50,0),MATCH($EF$3,'Summary sales'!$A$7:$CB$7,0))</f>
        <v>5574.0200000004843</v>
      </c>
      <c r="EH38" s="385">
        <f t="shared" si="590"/>
        <v>1574.0200000004843</v>
      </c>
      <c r="EI38" s="543">
        <f t="shared" si="515"/>
        <v>1.393505000000121</v>
      </c>
      <c r="EJ38" s="385">
        <f>INDEX('SO Agustus 2026 Rev.3'!$B$6:$BK$52,MATCH(B38,'SO Agustus 2026 Rev.3'!$B$6:$B$52,0),MATCH($EJ$3,'SO Agustus 2026 Rev.3'!$B$5:$XK$5,0))</f>
        <v>7000</v>
      </c>
      <c r="EK38" s="385">
        <f>INDEX('Summary sales'!$A$6:$CB$50,MATCH(B38,'Summary sales'!$A$6:$A$50,0),MATCH($EJ$3,'Summary sales'!$A$7:$CB$7,0))</f>
        <v>5658.2700000000186</v>
      </c>
      <c r="EL38" s="385">
        <f t="shared" si="591"/>
        <v>-1341.7299999999814</v>
      </c>
      <c r="EM38" s="543">
        <f t="shared" si="517"/>
        <v>0.80832428571428838</v>
      </c>
      <c r="EN38" s="385">
        <f>INDEX('SO Agustus 2026 Rev.3'!$B$6:$BK$52,MATCH(B38,'SO Agustus 2026 Rev.3'!$B$6:$B$52,0),MATCH($EN$3,'SO Agustus 2026 Rev.3'!$B$5:$XK$5,0))</f>
        <v>5000</v>
      </c>
      <c r="EO38" s="385">
        <f>INDEX('Summary sales'!$A$6:$CB$50,MATCH($B38,'Summary sales'!$A$6:$A$50,0),MATCH($EN$3,'Summary sales'!$A$7:$CB$7,0))</f>
        <v>4431.9399999999441</v>
      </c>
      <c r="EP38" s="385">
        <f t="shared" si="592"/>
        <v>-568.06000000005588</v>
      </c>
      <c r="EQ38" s="543">
        <f t="shared" si="519"/>
        <v>0.88638799999998885</v>
      </c>
      <c r="ER38" s="385">
        <f>INDEX('SO Agustus 2026 Rev.3'!$B$6:$BK$52,MATCH(B38,'SO Agustus 2026 Rev.3'!$B$6:$B$52,0),MATCH($ER$3,'SO Agustus 2026 Rev.3'!$B$5:$XK$5,0))</f>
        <v>19000</v>
      </c>
      <c r="ES38" s="385">
        <f>INDEX('Summary sales'!$A$6:$CB$50,MATCH($B38,'Summary sales'!$A$6:$A$50,0),MATCH($ER$3,'Summary sales'!$A$7:$CB$7,0))</f>
        <v>32006.509999999776</v>
      </c>
      <c r="ET38" s="385">
        <f t="shared" si="593"/>
        <v>13006.509999999776</v>
      </c>
      <c r="EU38" s="543">
        <f t="shared" si="521"/>
        <v>1.684553157894725</v>
      </c>
      <c r="EV38" s="385">
        <f>INDEX('SO Agustus 2026 Rev.3'!$B$6:$BK$52,MATCH(B38,'SO Agustus 2026 Rev.3'!$B$6:$B$52,0),MATCH($EV$3,'SO Agustus 2026 Rev.3'!$B$5:$XK$5,0))</f>
        <v>8000</v>
      </c>
      <c r="EW38" s="385">
        <f>INDEX('Summary sales'!$A$6:$CB$50,MATCH(B38,'Summary sales'!$A$6:$A$50,0),MATCH($EV$3,'Summary sales'!$A$7:$CB$7,0))</f>
        <v>6011.3499999996275</v>
      </c>
      <c r="EX38" s="385">
        <f t="shared" si="594"/>
        <v>-1988.6500000003725</v>
      </c>
      <c r="EY38" s="543">
        <f t="shared" si="523"/>
        <v>0.75141874999995339</v>
      </c>
      <c r="EZ38" s="385">
        <f>INDEX('SO Agustus 2026 Rev.3'!$B$6:$BK$52,MATCH(B38,'SO Agustus 2026 Rev.3'!$B$6:$B$52,0),MATCH($EZ$3,'SO Agustus 2026 Rev.3'!$B$5:$XK$5,0))</f>
        <v>3500</v>
      </c>
      <c r="FA38" s="385">
        <f>INDEX('Summary sales'!$A$6:$CB$50,MATCH(B38,'Summary sales'!$A$6:$A$50,0),MATCH($EZ$3,'Summary sales'!$A$7:$CB$7,0))</f>
        <v>3593.0999999996275</v>
      </c>
      <c r="FB38" s="385">
        <f t="shared" si="595"/>
        <v>93.099999999627471</v>
      </c>
      <c r="FC38" s="543">
        <f t="shared" si="525"/>
        <v>1.0265999999998936</v>
      </c>
      <c r="FD38" s="385">
        <f>INDEX('SO Agustus 2026 Rev.3'!$B$6:$BK$52,MATCH(B38,'SO Agustus 2026 Rev.3'!$B$6:$B$52,0),MATCH($FD$3,'SO Agustus 2026 Rev.3'!$B$5:$XK$5,0))</f>
        <v>500</v>
      </c>
      <c r="FE38" s="385">
        <f>INDEX('Summary sales'!$A$6:$CB$50,MATCH(B38,'Summary sales'!$A$6:$A$50,0),MATCH($FD$3,'Summary sales'!$A$7:$CB$7,0))</f>
        <v>0</v>
      </c>
      <c r="FF38" s="385">
        <f t="shared" si="596"/>
        <v>-500</v>
      </c>
      <c r="FG38" s="543">
        <f t="shared" si="527"/>
        <v>0</v>
      </c>
      <c r="FH38" s="385">
        <f>INDEX('SO Agustus 2026 Rev.3'!$B$6:$BK$52,MATCH(B38,'SO Agustus 2026 Rev.3'!$B$6:$B$52,0),MATCH($FH$3,'SO Agustus 2026 Rev.3'!$B$5:$XK$5,0))</f>
        <v>0</v>
      </c>
      <c r="FI38" s="385">
        <f>INDEX('Summary sales'!$A$6:$CB$50,MATCH(B38,'Summary sales'!$A$6:$A$50,0),MATCH($FH$3,'Summary sales'!$A$7:$CB$7,0))</f>
        <v>0</v>
      </c>
      <c r="FJ38" s="385">
        <f t="shared" si="597"/>
        <v>0</v>
      </c>
      <c r="FK38" s="543" t="e">
        <f t="shared" si="598"/>
        <v>#DIV/0!</v>
      </c>
      <c r="FL38" s="385">
        <f>INDEX('SO Agustus 2026 Rev.3'!$B$6:$BK$52,MATCH(B38,'SO Agustus 2026 Rev.3'!$B$6:$B$52,0),MATCH($FL$3,'SO Agustus 2026 Rev.3'!$B$5:$XK$5,0))</f>
        <v>700</v>
      </c>
      <c r="FM38" s="385">
        <f>INDEX('Summary sales'!$A$6:$CB$50,MATCH(B38,'Summary sales'!$A$6:$A$50,0),MATCH($FL$3,'Summary sales'!$A$7:$CB$7,0))</f>
        <v>486.93999999994412</v>
      </c>
      <c r="FN38" s="385">
        <f t="shared" si="599"/>
        <v>-213.06000000005588</v>
      </c>
      <c r="FO38" s="543">
        <f t="shared" si="531"/>
        <v>0.69562857142849155</v>
      </c>
      <c r="FP38" s="385">
        <f>INDEX('SO Agustus 2026 Rev.3'!$B$6:$BK$52,MATCH(B38,'SO Agustus 2026 Rev.3'!$B$6:$B$52,0),MATCH($FP$3,'SO Agustus 2026 Rev.3'!$B$5:$XK$5,0))</f>
        <v>6500</v>
      </c>
      <c r="FQ38" s="385">
        <f>INDEX('Summary sales'!$A$6:$CB$50,MATCH(B38,'Summary sales'!$A$6:$A$50,0),MATCH($FP$3,'Summary sales'!$A$7:$CB$7,0))</f>
        <v>5250.6199999999953</v>
      </c>
      <c r="FR38" s="385">
        <f t="shared" si="600"/>
        <v>-1249.3800000000047</v>
      </c>
      <c r="FS38" s="543">
        <f t="shared" si="533"/>
        <v>0.80778769230769154</v>
      </c>
      <c r="FT38" s="385">
        <f>INDEX('SO Agustus 2026 Rev.3'!$B$6:$BK$52,MATCH(B38,'SO Agustus 2026 Rev.3'!$B$6:$B$52,0),MATCH($FT$3,'SO Agustus 2026 Rev.3'!$B$5:$XK$5,0))</f>
        <v>3500</v>
      </c>
      <c r="FU38" s="385">
        <f>INDEX('Summary sales'!$A$6:$CB$50,MATCH(B38,'Summary sales'!$A$6:$A$50,0),MATCH($FT$3,'Summary sales'!$A$7:$CB$7,0))</f>
        <v>4234.6000000000931</v>
      </c>
      <c r="FV38" s="385">
        <f t="shared" si="601"/>
        <v>734.60000000009313</v>
      </c>
      <c r="FW38" s="543">
        <f t="shared" si="535"/>
        <v>1.2098857142857409</v>
      </c>
      <c r="FX38" s="385">
        <f>INDEX('SO Agustus 2026 Rev.3'!$B$6:$BK$52,MATCH(B38,'SO Agustus 2026 Rev.3'!$B$6:$B$52,0),MATCH($FX$3,'SO Agustus 2026 Rev.3'!$B$5:$XK$5,0))</f>
        <v>2000</v>
      </c>
      <c r="FY38" s="385">
        <f>INDEX('Summary sales'!$A$6:$CB$50,MATCH(B38,'Summary sales'!$A$6:$A$50,0),MATCH($FX$3,'Summary sales'!$A$7:$CB$7,0))</f>
        <v>0</v>
      </c>
      <c r="FZ38" s="385">
        <f t="shared" si="602"/>
        <v>-2000</v>
      </c>
      <c r="GA38" s="543">
        <f t="shared" si="537"/>
        <v>0</v>
      </c>
      <c r="GB38" s="385">
        <f>INDEX('SO Agustus 2026 Rev.3'!$B$6:$BK$52,MATCH(B38,'SO Agustus 2026 Rev.3'!$B$6:$B$52,0),MATCH($GB$3,'SO Agustus 2026 Rev.3'!$B$5:$XK$5,0))</f>
        <v>369.61070967741654</v>
      </c>
      <c r="GC38" s="385">
        <f>INDEX('Summary sales'!$A$6:$CB$50,MATCH(B38,'Summary sales'!$A$6:$A$50,0),MATCH($GB$3,'Summary sales'!$A$7:$CB$7,0))</f>
        <v>0</v>
      </c>
      <c r="GD38" s="385">
        <f t="shared" si="603"/>
        <v>-369.61070967741654</v>
      </c>
      <c r="GE38" s="543">
        <f t="shared" si="539"/>
        <v>0</v>
      </c>
      <c r="GF38" s="385">
        <f>INDEX('SO Agustus 2026 Rev.3'!$B$6:$BK$52,MATCH(B38,'SO Agustus 2026 Rev.3'!$B$6:$B$52,0),MATCH($GF$3,'SO Agustus 2026 Rev.3'!$B$5:$XK$5,0))</f>
        <v>13500</v>
      </c>
      <c r="GG38" s="385">
        <f>INDEX('Summary sales'!$A$6:$CB$50,MATCH(B38,'Summary sales'!$A$6:$A$50,0),MATCH($GF$3,'Summary sales'!$A$7:$CB$7,0))</f>
        <v>4125.67</v>
      </c>
      <c r="GH38" s="385">
        <f t="shared" si="604"/>
        <v>-9374.33</v>
      </c>
      <c r="GI38" s="543">
        <f t="shared" si="541"/>
        <v>0.3056051851851852</v>
      </c>
      <c r="GJ38" s="385">
        <f>INDEX('SO Agustus 2026 Rev.3'!$B$6:$BK$52,MATCH(B38,'SO Agustus 2026 Rev.3'!$B$6:$B$52,0),MATCH($GJ$3,'SO Agustus 2026 Rev.3'!$B$5:$XK$5,0))</f>
        <v>1121.900322580635</v>
      </c>
      <c r="GK38" s="385">
        <f>INDEX('Summary sales'!$A$6:$CB$50,MATCH($B38,'Summary sales'!$A$6:$A$50,0),MATCH($GJ$3,'Summary sales'!$A$7:$CB$7,0))</f>
        <v>846.26000000024214</v>
      </c>
      <c r="GL38" s="385">
        <f t="shared" si="605"/>
        <v>-275.64032258039288</v>
      </c>
      <c r="GM38" s="543">
        <f t="shared" si="543"/>
        <v>0.75430943637991366</v>
      </c>
      <c r="GN38" s="385">
        <f>INDEX('SO Agustus 2026 Rev.3'!$B$6:$BK$52,MATCH(B38,'SO Agustus 2026 Rev.3'!$B$6:$B$52,0),MATCH($GN$3,'SO Agustus 2026 Rev.3'!$B$5:$XK$5,0))</f>
        <v>2499.7025806451697</v>
      </c>
      <c r="GO38" s="385">
        <f>INDEX('Summary sales'!$A$6:$CB$50,MATCH(B38,'Summary sales'!$A$6:$A$50,0),MATCH($GN$3,'Summary sales'!$A$7:$CB$7,0))</f>
        <v>2639.5099999999802</v>
      </c>
      <c r="GP38" s="385">
        <f t="shared" si="606"/>
        <v>139.80741935481046</v>
      </c>
      <c r="GQ38" s="543">
        <f t="shared" si="545"/>
        <v>1.0559296215627085</v>
      </c>
      <c r="GR38" s="385">
        <f>INDEX('SO Agustus 2026 Rev.3'!$B$6:$BK$52,MATCH(B38,'SO Agustus 2026 Rev.3'!$B$6:$B$52,0),MATCH($GR$3,'SO Agustus 2026 Rev.3'!$B$5:$XK$5,0))</f>
        <v>3587.0967741935483</v>
      </c>
      <c r="GS38" s="385">
        <f>INDEX('Summary sales'!$A$6:$CB$50,MATCH(B38,'Summary sales'!$A$6:$A$50,0),MATCH($GR$3,'Summary sales'!$A$7:$CB$7,0))</f>
        <v>9608.2599999999948</v>
      </c>
      <c r="GT38" s="385">
        <f t="shared" si="613"/>
        <v>6021.1632258064465</v>
      </c>
      <c r="GU38" s="543">
        <f t="shared" si="547"/>
        <v>2.6785616906474807</v>
      </c>
      <c r="GV38" s="385">
        <f>INDEX('SO Agustus 2026 Rev.3'!$B$6:$BK$52,MATCH(B38,'SO Agustus 2026 Rev.3'!$B$6:$B$52,0),MATCH($GV$3,'SO Agustus 2026 Rev.3'!$B$5:$XK$5,0))</f>
        <v>2499.7025806451697</v>
      </c>
      <c r="GW38" s="385">
        <f>INDEX('Summary sales'!$A$6:$CB$50,MATCH(B38,'Summary sales'!$A$6:$A$50,0),MATCH($GV$3,'Summary sales'!$A$7:$CB$7,0))</f>
        <v>405.78000000026077</v>
      </c>
      <c r="GX38" s="385">
        <f t="shared" si="607"/>
        <v>-2093.922580644909</v>
      </c>
      <c r="GY38" s="543">
        <f t="shared" si="549"/>
        <v>0.16233131218976041</v>
      </c>
      <c r="GZ38" s="385">
        <f>INDEX('SO Agustus 2026 Rev.3'!$B$6:$BK$52,MATCH(B38,'SO Agustus 2026 Rev.3'!$B$6:$B$52,0),MATCH($GZ$3,'SO Agustus 2026 Rev.3'!$B$5:$XK$5,0))</f>
        <v>0</v>
      </c>
      <c r="HA38" s="385">
        <f>INDEX('Summary sales'!$A$6:$CB$50,MATCH(B38,'Summary sales'!$A$6:$A$50,0),MATCH($GZ$3,'Summary sales'!$A$7:$CB$7,0))</f>
        <v>0</v>
      </c>
      <c r="HB38" s="385">
        <f t="shared" si="608"/>
        <v>0</v>
      </c>
      <c r="HC38" s="543" t="e">
        <f t="shared" si="551"/>
        <v>#DIV/0!</v>
      </c>
    </row>
    <row r="39" spans="1:211" s="404" customFormat="1" ht="15" customHeight="1">
      <c r="A39" s="845"/>
      <c r="B39" s="466">
        <f t="shared" si="615"/>
        <v>46261</v>
      </c>
      <c r="C39" s="466" t="str">
        <f t="shared" si="616"/>
        <v>Kam</v>
      </c>
      <c r="D39" s="385">
        <f t="shared" si="554"/>
        <v>203194.13329032253</v>
      </c>
      <c r="E39" s="385">
        <f t="shared" ca="1" si="555"/>
        <v>200689.78200000335</v>
      </c>
      <c r="F39" s="385">
        <f t="shared" ca="1" si="556"/>
        <v>-2504.3512903191731</v>
      </c>
      <c r="G39" s="543">
        <f t="shared" ca="1" si="557"/>
        <v>0.98767508072321664</v>
      </c>
      <c r="H39" s="385">
        <f>INDEX('SO Agustus 2026 Rev.3'!$B$6:$BK$52,MATCH(B39,'SO Agustus 2026 Rev.3'!$B$6:$B$52,0),MATCH($H$3,'SO Agustus 2026 Rev.3'!$B$5:$XK$5,0))</f>
        <v>1199.5729032258068</v>
      </c>
      <c r="I39" s="385">
        <f>INDEX('Summary sales'!$A$6:$CB$50,MATCH($B39,'Summary sales'!$A$6:$A$50,0),MATCH($H$3,'Summary sales'!$A$7:$CB$7,0))</f>
        <v>681.05000000004657</v>
      </c>
      <c r="J39" s="385">
        <f t="shared" si="558"/>
        <v>-518.52290322576027</v>
      </c>
      <c r="K39" s="543">
        <f t="shared" si="451"/>
        <v>0.5677437345980515</v>
      </c>
      <c r="L39" s="385">
        <f>INDEX('SO Agustus 2026 Rev.3'!$B$6:$BK$52,MATCH(B39,'SO Agustus 2026 Rev.3'!$B$6:$B$52,0),MATCH($L$3,'SO Agustus 2026 Rev.3'!$B$5:$XK$5,0))</f>
        <v>1300</v>
      </c>
      <c r="M39" s="385">
        <f>INDEX('Summary sales'!$A$6:$CB$50,MATCH($B39,'Summary sales'!$A$6:$A$50,0),MATCH($L$3,'Summary sales'!$A$7:$CB$7,0))</f>
        <v>1765.25</v>
      </c>
      <c r="N39" s="385">
        <f t="shared" si="559"/>
        <v>465.25</v>
      </c>
      <c r="O39" s="543">
        <f t="shared" si="453"/>
        <v>1.3578846153846154</v>
      </c>
      <c r="P39" s="385">
        <f>INDEX('SO Agustus 2026 Rev.3'!$B$6:$BK$52,MATCH(B39,'SO Agustus 2026 Rev.3'!$B$6:$B$52,0),MATCH($P$3,'SO Agustus 2026 Rev.3'!$B$5:$XK$5,0))</f>
        <v>1200</v>
      </c>
      <c r="Q39" s="385">
        <f>INDEX('Summary sales'!$A$6:$CB$50,MATCH($B39,'Summary sales'!$A$6:$A$50,0),MATCH($P$3,'Summary sales'!$A$7:$CB$7,0))</f>
        <v>1362.8100000000559</v>
      </c>
      <c r="R39" s="385">
        <f t="shared" si="560"/>
        <v>162.81000000005588</v>
      </c>
      <c r="S39" s="543">
        <f t="shared" si="455"/>
        <v>1.1356750000000466</v>
      </c>
      <c r="T39" s="385">
        <f>INDEX('SO Agustus 2026 Rev.3'!$B$6:$BK$52,MATCH(B39,'SO Agustus 2026 Rev.3'!$B$6:$B$52,0),MATCH($T$3,'SO Agustus 2026 Rev.3'!$B$5:$XK$5,0))</f>
        <v>3300</v>
      </c>
      <c r="U39" s="385">
        <f>INDEX('Summary sales'!$A$6:$CB$50,MATCH($B39,'Summary sales'!$A$6:$A$50,0),MATCH($T$3,'Summary sales'!$A$7:$CB$7,0))</f>
        <v>3853.8999999999069</v>
      </c>
      <c r="V39" s="385">
        <f t="shared" si="561"/>
        <v>553.89999999990687</v>
      </c>
      <c r="W39" s="543">
        <f t="shared" si="457"/>
        <v>1.1678484848484567</v>
      </c>
      <c r="X39" s="385">
        <f>INDEX('SO Agustus 2026 Rev.3'!$B$6:$BK$52,MATCH(B39,'SO Agustus 2026 Rev.3'!$B$6:$B$52,0),MATCH($X$3,'SO Agustus 2026 Rev.3'!$B$5:$XK$5,0))</f>
        <v>800</v>
      </c>
      <c r="Y39" s="385">
        <f>INDEX('Summary sales'!$A$6:$CB$50,MATCH($B39,'Summary sales'!$A$6:$A$50,0),MATCH($X$3,'Summary sales'!$A$7:$CB$7,0))</f>
        <v>677.93000000005122</v>
      </c>
      <c r="Z39" s="385">
        <f t="shared" si="562"/>
        <v>-122.06999999994878</v>
      </c>
      <c r="AA39" s="543">
        <f t="shared" si="459"/>
        <v>0.84741250000006407</v>
      </c>
      <c r="AB39" s="385">
        <f>INDEX('SO Agustus 2026 Rev.3'!$B$6:$BK$52,MATCH(B39,'SO Agustus 2026 Rev.3'!$B$6:$B$52,0),MATCH($AB$3,'SO Agustus 2026 Rev.3'!$B$5:$XK$5,0))</f>
        <v>150</v>
      </c>
      <c r="AC39" s="385">
        <f>INDEX('Summary sales'!$A$6:$CB$50,MATCH($B39,'Summary sales'!$A$6:$A$50,0),MATCH($AB$3,'Summary sales'!$A$7:$CB$7,0))</f>
        <v>321.01999999998952</v>
      </c>
      <c r="AD39" s="385">
        <f t="shared" si="563"/>
        <v>171.01999999998952</v>
      </c>
      <c r="AE39" s="543">
        <f t="shared" si="461"/>
        <v>2.1401333333332633</v>
      </c>
      <c r="AF39" s="385">
        <f>INDEX('SO Agustus 2026 Rev.3'!$B$6:$BK$52,MATCH(B39,'SO Agustus 2026 Rev.3'!$B$6:$B$52,0),MATCH($AF$3,'SO Agustus 2026 Rev.3'!$B$5:$XK$5,0))</f>
        <v>603.76322580644887</v>
      </c>
      <c r="AG39" s="385">
        <f>INDEX('Summary sales'!$A$6:$CB$50,MATCH($B39,'Summary sales'!$A$6:$A$50,0),MATCH($AF$3,'Summary sales'!$A$7:$CB$7,0))</f>
        <v>911.84999999997672</v>
      </c>
      <c r="AH39" s="385">
        <f t="shared" si="564"/>
        <v>308.08677419352784</v>
      </c>
      <c r="AI39" s="543">
        <f t="shared" si="463"/>
        <v>1.5102774747203511</v>
      </c>
      <c r="AJ39" s="385">
        <f>INDEX('SO Agustus 2026 Rev.3'!$B$6:$BK$52,MATCH(B39,'SO Agustus 2026 Rev.3'!$B$6:$B$52,0),MATCH($AJ$3,'SO Agustus 2026 Rev.3'!$B$5:$XK$5,0))</f>
        <v>673.27548387096704</v>
      </c>
      <c r="AK39" s="385">
        <f>INDEX('Summary sales'!$A$6:$CB$50,MATCH($B39,'Summary sales'!$A$6:$A$50,0),MATCH($AJ$3,'Summary sales'!$A$7:$CB$7,0))</f>
        <v>735.17999999993481</v>
      </c>
      <c r="AL39" s="385">
        <f t="shared" si="565"/>
        <v>61.904516128967771</v>
      </c>
      <c r="AM39" s="543">
        <f t="shared" si="465"/>
        <v>1.0919452996759225</v>
      </c>
      <c r="AN39" s="385">
        <f>INDEX('SO Agustus 2026 Rev.3'!$B$6:$BK$52,MATCH(B39,'SO Agustus 2026 Rev.3'!$B$6:$B$52,0),MATCH($AN$3,'SO Agustus 2026 Rev.3'!$B$5:$XK$5,0))</f>
        <v>5500</v>
      </c>
      <c r="AO39" s="385">
        <f>INDEX('Summary sales'!$A$6:$CB$50,MATCH($B39,'Summary sales'!$A$6:$A$50,0),MATCH($AN$3,'Summary sales'!$A$7:$CB$7,0))</f>
        <v>4930.089999999851</v>
      </c>
      <c r="AP39" s="385">
        <f t="shared" si="566"/>
        <v>-569.91000000014901</v>
      </c>
      <c r="AQ39" s="543">
        <f t="shared" si="467"/>
        <v>0.89637999999997287</v>
      </c>
      <c r="AR39" s="385">
        <f>INDEX('SO Agustus 2026 Rev.3'!$B$6:$BK$52,MATCH(B39,'SO Agustus 2026 Rev.3'!$B$6:$B$52,0),MATCH($AR$3,'SO Agustus 2026 Rev.3'!$B$5:$XK$5,0))</f>
        <v>5000</v>
      </c>
      <c r="AS39" s="385">
        <f ca="1">INDEX('Summary sales'!$A$6:$CB$50,MATCH($B39,'Summary sales'!$A$6:$A$50,0),MATCH($AR$3,'Summary sales'!$A$7:$CB$7,0))</f>
        <v>5970</v>
      </c>
      <c r="AT39" s="385">
        <f t="shared" ca="1" si="567"/>
        <v>970</v>
      </c>
      <c r="AU39" s="543">
        <f t="shared" ca="1" si="469"/>
        <v>1.194</v>
      </c>
      <c r="AV39" s="385">
        <f>INDEX('SO Agustus 2026 Rev.3'!$B$6:$BK$52,MATCH(B39,'SO Agustus 2026 Rev.3'!$B$6:$B$52,0),MATCH($AV$3,'SO Agustus 2026 Rev.3'!$B$5:$XK$5,0))</f>
        <v>2500</v>
      </c>
      <c r="AW39" s="385">
        <f>INDEX('Summary sales'!$A$6:$CB$50,MATCH($B39,'Summary sales'!$A$6:$A$50,0),MATCH($AV$3,'Summary sales'!$A$7:$CB$7,0))</f>
        <v>2389.25</v>
      </c>
      <c r="AX39" s="385">
        <f t="shared" si="568"/>
        <v>-110.75</v>
      </c>
      <c r="AY39" s="543">
        <f t="shared" si="471"/>
        <v>0.95569999999999999</v>
      </c>
      <c r="AZ39" s="385">
        <f>INDEX('SO Agustus 2026 Rev.3'!$B$6:$BK$52,MATCH(B39,'SO Agustus 2026 Rev.3'!$B$6:$B$52,0),MATCH($AZ$3,'SO Agustus 2026 Rev.3'!$B$5:$XK$5,0))</f>
        <v>500</v>
      </c>
      <c r="BA39" s="385">
        <f>INDEX('Summary sales'!$A$6:$CB$50,MATCH($B39,'Summary sales'!$A$6:$A$50,0),MATCH($AZ$3,'Summary sales'!$A$7:$CB$7,0))</f>
        <v>894.64999999999418</v>
      </c>
      <c r="BB39" s="385">
        <f t="shared" si="569"/>
        <v>394.64999999999418</v>
      </c>
      <c r="BC39" s="543">
        <f t="shared" si="473"/>
        <v>1.7892999999999883</v>
      </c>
      <c r="BD39" s="385">
        <f>INDEX('SO Agustus 2026 Rev.3'!$B$6:$BK$52,MATCH(B39,'SO Agustus 2026 Rev.3'!$B$6:$B$52,0),MATCH($BD$3,'SO Agustus 2026 Rev.3'!$B$5:$XK$5,0))</f>
        <v>10300</v>
      </c>
      <c r="BE39" s="385">
        <f>INDEX('Summary sales'!$A$6:$CB$50,MATCH($B39,'Summary sales'!$A$6:$A$50,0),MATCH($BD$3,'Summary sales'!$A$7:$CB$7,0))</f>
        <v>14415.740000000224</v>
      </c>
      <c r="BF39" s="385">
        <f t="shared" si="570"/>
        <v>4115.7400000002235</v>
      </c>
      <c r="BG39" s="543">
        <f t="shared" si="475"/>
        <v>1.3995864077670119</v>
      </c>
      <c r="BH39" s="385">
        <f>INDEX('SO Agustus 2026 Rev.3'!$B$6:$BK$52,MATCH(B39,'SO Agustus 2026 Rev.3'!$B$6:$B$52,0),MATCH($BH$3,'SO Agustus 2026 Rev.3'!$B$5:$XK$5,0))</f>
        <v>9000.0570967741915</v>
      </c>
      <c r="BI39" s="385">
        <f>INDEX('Summary sales'!$A$6:$CB$50,MATCH($B39,'Summary sales'!$A$6:$A$50,0),MATCH($BH$3,'Summary sales'!$A$7:$CB$7,0))</f>
        <v>9039.2299999999814</v>
      </c>
      <c r="BJ39" s="385">
        <f t="shared" si="571"/>
        <v>39.172903225789923</v>
      </c>
      <c r="BK39" s="543">
        <f t="shared" si="477"/>
        <v>1.004352517190122</v>
      </c>
      <c r="BL39" s="385">
        <f>INDEX('SO Agustus 2026 Rev.3'!$B$6:$BK$52,MATCH(B39,'SO Agustus 2026 Rev.3'!$B$6:$B$52,0),MATCH($BL$3,'SO Agustus 2026 Rev.3'!$B$5:$XK$5,0))</f>
        <v>1000</v>
      </c>
      <c r="BM39" s="385">
        <f>INDEX('Summary sales'!$A$6:$CB$50,MATCH($B39,'Summary sales'!$A$6:$A$50,0),MATCH($BL$3,'Summary sales'!$A$7:$CB$7,0))</f>
        <v>1379.8790000000736</v>
      </c>
      <c r="BN39" s="385">
        <f t="shared" si="572"/>
        <v>379.87900000007357</v>
      </c>
      <c r="BO39" s="543">
        <f t="shared" si="479"/>
        <v>1.3798790000000736</v>
      </c>
      <c r="BP39" s="385">
        <f>INDEX('SO Agustus 2026 Rev.3'!$B$6:$BK$52,MATCH(B39,'SO Agustus 2026 Rev.3'!$B$6:$B$52,0),MATCH($BP$3,'SO Agustus 2026 Rev.3'!$B$5:$XK$5,0))</f>
        <v>5500</v>
      </c>
      <c r="BQ39" s="385">
        <f ca="1">INDEX('Summary sales'!$A$6:$CB$50,MATCH($B39,'Summary sales'!$A$6:$A$50,0),MATCH($BP$3,'Summary sales'!$A$7:$CB$7,0))</f>
        <v>4008.44</v>
      </c>
      <c r="BR39" s="385">
        <f t="shared" ca="1" si="573"/>
        <v>-1491.56</v>
      </c>
      <c r="BS39" s="543">
        <f t="shared" ca="1" si="481"/>
        <v>0.72880727272727275</v>
      </c>
      <c r="BT39" s="385">
        <f>INDEX('SO Agustus 2026 Rev.3'!$B$6:$BK$52,MATCH(B39,'SO Agustus 2026 Rev.3'!$B$6:$B$52,0),MATCH($BT$3,'SO Agustus 2026 Rev.3'!$B$5:$XK$5,0))</f>
        <v>1000</v>
      </c>
      <c r="BU39" s="385">
        <f>INDEX('Summary sales'!$A$6:$CB$50,MATCH($B39,'Summary sales'!$A$6:$A$50,0),MATCH($BT$3,'Summary sales'!$A$7:$CB$7,0))</f>
        <v>0</v>
      </c>
      <c r="BV39" s="385">
        <f t="shared" si="574"/>
        <v>-1000</v>
      </c>
      <c r="BW39" s="543">
        <f t="shared" si="483"/>
        <v>0</v>
      </c>
      <c r="BX39" s="385">
        <f>INDEX('SO Agustus 2026 Rev.3'!$B$6:$BK$52,MATCH(B39,'SO Agustus 2026 Rev.3'!$B$6:$B$52,0),MATCH($BX$3,'SO Agustus 2026 Rev.3'!$B$5:$XK$5,0))</f>
        <v>89.451612903225808</v>
      </c>
      <c r="BY39" s="385">
        <f>INDEX('Summary sales'!$A$6:$CB$50,MATCH($B39,'Summary sales'!$A$6:$A$50,0),MATCH($BX$3,'Summary sales'!$A$7:$CB$7,0))</f>
        <v>66</v>
      </c>
      <c r="BZ39" s="385">
        <f t="shared" si="575"/>
        <v>-23.451612903225808</v>
      </c>
      <c r="CA39" s="543">
        <f t="shared" si="485"/>
        <v>0.73782906599350884</v>
      </c>
      <c r="CB39" s="385">
        <f>INDEX('SO Agustus 2026 Rev.3'!$B$6:$BK$52,MATCH(B39,'SO Agustus 2026 Rev.3'!$B$6:$B$52,0),MATCH($CB$3,'SO Agustus 2026 Rev.3'!$B$5:$XK$5,0))</f>
        <v>3500</v>
      </c>
      <c r="CC39" s="385">
        <f>INDEX('Summary sales'!$A$6:$CB$50,MATCH($B39,'Summary sales'!$A$6:$A$50,0),MATCH($CB$3,'Summary sales'!$A$7:$CB$7,0))</f>
        <v>3772.5</v>
      </c>
      <c r="CD39" s="385">
        <f t="shared" si="576"/>
        <v>272.5</v>
      </c>
      <c r="CE39" s="543">
        <f t="shared" si="487"/>
        <v>1.0778571428571428</v>
      </c>
      <c r="CF39" s="385">
        <f>INDEX('SO Agustus 2026 Rev.3'!$B$6:$BK$52,MATCH(B39,'SO Agustus 2026 Rev.3'!$B$6:$B$52,0),MATCH($CF$3,'SO Agustus 2026 Rev.3'!$B$5:$XK$5,0))</f>
        <v>1300</v>
      </c>
      <c r="CG39" s="385">
        <f>INDEX('Summary sales'!$A$6:$CB$50,MATCH($B39,'Summary sales'!$A$6:$A$50,0),MATCH($CF$3,'Summary sales'!$A$7:$CB$7,0))</f>
        <v>934.45999999996275</v>
      </c>
      <c r="CH39" s="385">
        <f t="shared" si="577"/>
        <v>-365.54000000003725</v>
      </c>
      <c r="CI39" s="543">
        <f t="shared" si="489"/>
        <v>0.71881538461535599</v>
      </c>
      <c r="CJ39" s="385">
        <f>INDEX('SO Agustus 2026 Rev.3'!$B$6:$BK$52,MATCH(B39,'SO Agustus 2026 Rev.3'!$B$6:$B$52,0),MATCH($CJ$3,'SO Agustus 2026 Rev.3'!$B$5:$XK$5,0))</f>
        <v>3000</v>
      </c>
      <c r="CK39" s="385">
        <f>INDEX('Summary sales'!$A$6:$CB$50,MATCH($B39,'Summary sales'!$A$6:$A$50,0),MATCH($CJ$3,'Summary sales'!$A$7:$CB$7,0))</f>
        <v>4548.0999999996275</v>
      </c>
      <c r="CL39" s="385">
        <f t="shared" si="578"/>
        <v>1548.0999999996275</v>
      </c>
      <c r="CM39" s="543">
        <f t="shared" si="491"/>
        <v>1.5160333333332092</v>
      </c>
      <c r="CN39" s="385">
        <f>INDEX('SO Agustus 2026 Rev.3'!$B$6:$BK$52,MATCH(B39,'SO Agustus 2026 Rev.3'!$B$6:$B$52,0),MATCH($CN$3,'SO Agustus 2026 Rev.3'!$B$5:$XK$5,0))</f>
        <v>6500</v>
      </c>
      <c r="CO39" s="385">
        <f>INDEX('Summary sales'!$A$6:$CB$50,MATCH($B39,'Summary sales'!$A$6:$A$50,0),MATCH($CN$3,'Summary sales'!$A$7:$CB$7,0))</f>
        <v>7673.3299999998417</v>
      </c>
      <c r="CP39" s="385">
        <f t="shared" si="579"/>
        <v>1173.3299999998417</v>
      </c>
      <c r="CQ39" s="543">
        <f t="shared" si="493"/>
        <v>1.1805123076922834</v>
      </c>
      <c r="CR39" s="385">
        <f>INDEX('SO Agustus 2026 Rev.3'!$B$6:$BK$52,MATCH(B39,'SO Agustus 2026 Rev.3'!$B$6:$B$52,0),MATCH($CR$3,'SO Agustus 2026 Rev.3'!$B$5:$XK$5,0))</f>
        <v>12000</v>
      </c>
      <c r="CS39" s="385">
        <f>INDEX('Summary sales'!$A$6:$CB$50,MATCH($B39,'Summary sales'!$A$6:$A$50,0),MATCH($CR$3,'Summary sales'!$A$7:$CB$7,0))</f>
        <v>6291.0999999996275</v>
      </c>
      <c r="CT39" s="385">
        <f t="shared" si="580"/>
        <v>-5708.9000000003725</v>
      </c>
      <c r="CU39" s="543">
        <f t="shared" si="495"/>
        <v>0.5242583333333023</v>
      </c>
      <c r="CV39" s="385">
        <f>INDEX('SO Agustus 2026 Rev.3'!$B$6:$BK$52,MATCH(B39,'SO Agustus 2026 Rev.3'!$B$6:$B$52,0),MATCH($CV$3,'SO Agustus 2026 Rev.3'!$B$5:$XK$5,0))</f>
        <v>16000</v>
      </c>
      <c r="CW39" s="385">
        <f>INDEX('Summary sales'!$A$6:$CB$50,MATCH($B39,'Summary sales'!$A$6:$A$50,0),MATCH($CV$3,'Summary sales'!$A$7:$CB$7,0))</f>
        <v>13321.697000004351</v>
      </c>
      <c r="CX39" s="385">
        <f t="shared" si="581"/>
        <v>-2678.3029999956489</v>
      </c>
      <c r="CY39" s="543">
        <f t="shared" si="497"/>
        <v>0.83260606250027192</v>
      </c>
      <c r="CZ39" s="385">
        <f>INDEX('SO Agustus 2026 Rev.3'!$B$6:$BK$52,MATCH(B39,'SO Agustus 2026 Rev.3'!$B$6:$B$52,0),MATCH($CZ$3,'SO Agustus 2026 Rev.3'!$B$5:$XK$5,0))</f>
        <v>2000</v>
      </c>
      <c r="DA39" s="385">
        <f>INDEX('Summary sales'!$A$6:$CB$50,MATCH($B39,'Summary sales'!$A$6:$A$50,0),MATCH($CZ$3,'Summary sales'!$A$7:$CB$7,0))</f>
        <v>1995.2799999993294</v>
      </c>
      <c r="DB39" s="385">
        <f t="shared" si="582"/>
        <v>-4.7200000006705523</v>
      </c>
      <c r="DC39" s="543">
        <f t="shared" si="499"/>
        <v>0.99763999999966468</v>
      </c>
      <c r="DD39" s="385">
        <f>INDEX('SO Agustus 2026 Rev.3'!$B$6:$BK$52,MATCH(B39,'SO Agustus 2026 Rev.3'!$B$6:$B$52,0),MATCH($DD$3,'SO Agustus 2026 Rev.3'!$B$5:$XK$5,0))</f>
        <v>800</v>
      </c>
      <c r="DE39" s="385">
        <f>INDEX('Summary sales'!$A$6:$CB$50,MATCH($B39,'Summary sales'!$A$6:$A$50,0),MATCH($DD$3,'Summary sales'!$A$7:$CB$7,0))</f>
        <v>953.47000000008848</v>
      </c>
      <c r="DF39" s="385">
        <f t="shared" si="583"/>
        <v>153.47000000008848</v>
      </c>
      <c r="DG39" s="543">
        <f t="shared" si="501"/>
        <v>1.1918375000001107</v>
      </c>
      <c r="DH39" s="385">
        <f>INDEX('SO Agustus 2026 Rev.3'!$B$6:$BK$52,MATCH(B39,'SO Agustus 2026 Rev.3'!$B$6:$B$52,0),MATCH($DH$3,'SO Agustus 2026 Rev.3'!$B$5:$XK$5,0))</f>
        <v>7200</v>
      </c>
      <c r="DI39" s="385">
        <f>INDEX('Summary sales'!$A$6:$CB$50,MATCH($B39,'Summary sales'!$A$6:$A$50,0),MATCH($DH$3,'Summary sales'!$A$7:$CB$7,0))</f>
        <v>8260.4000000003725</v>
      </c>
      <c r="DJ39" s="385">
        <f t="shared" si="584"/>
        <v>1060.4000000003725</v>
      </c>
      <c r="DK39" s="543">
        <f t="shared" si="503"/>
        <v>1.1472777777778296</v>
      </c>
      <c r="DL39" s="385">
        <f>INDEX('SO Agustus 2026 Rev.3'!$B$6:$BK$52,MATCH(B39,'SO Agustus 2026 Rev.3'!$B$6:$B$52,0),MATCH($DL$3,'SO Agustus 2026 Rev.3'!$B$5:$XK$5,0))</f>
        <v>2000</v>
      </c>
      <c r="DM39" s="385">
        <f>INDEX('Summary sales'!$A$6:$CB$50,MATCH($B39,'Summary sales'!$A$6:$A$50,0),MATCH($DL$3,'Summary sales'!$A$7:$CB$7,0))</f>
        <v>1846.9700000000303</v>
      </c>
      <c r="DN39" s="385">
        <f t="shared" si="585"/>
        <v>-153.02999999996973</v>
      </c>
      <c r="DO39" s="543">
        <f t="shared" si="505"/>
        <v>0.9234850000000151</v>
      </c>
      <c r="DP39" s="385">
        <f>INDEX('SO Agustus 2026 Rev.3'!$B$6:$BK$52,MATCH(B39,'SO Agustus 2026 Rev.3'!$B$6:$B$52,0),MATCH($DP$3,'SO Agustus 2026 Rev.3'!$B$5:$XK$5,0))</f>
        <v>2000</v>
      </c>
      <c r="DQ39" s="385">
        <f>INDEX('Summary sales'!$A$6:$CB$50,MATCH($B39,'Summary sales'!$A$6:$A$50,0),MATCH($DP$3,'Summary sales'!$A$7:$CB$7,0))</f>
        <v>1646.809999999823</v>
      </c>
      <c r="DR39" s="385">
        <f t="shared" si="586"/>
        <v>-353.19000000017695</v>
      </c>
      <c r="DS39" s="543">
        <f t="shared" si="507"/>
        <v>0.82340499999991157</v>
      </c>
      <c r="DT39" s="385">
        <f>INDEX('SO Agustus 2026 Rev.3'!$B$6:$BK$52,MATCH(B39,'SO Agustus 2026 Rev.3'!$B$6:$B$52,0),MATCH($DT$3,'SO Agustus 2026 Rev.3'!$B$5:$XK$5,0))</f>
        <v>1000</v>
      </c>
      <c r="DU39" s="385">
        <f>INDEX('Summary sales'!$A$6:$CB$50,MATCH($B39,'Summary sales'!$A$6:$A$50,0),MATCH($DT$3,'Summary sales'!$A$7:$CB$7,0))</f>
        <v>526.85999999998603</v>
      </c>
      <c r="DV39" s="385">
        <f t="shared" si="587"/>
        <v>-473.14000000001397</v>
      </c>
      <c r="DW39" s="543">
        <f t="shared" si="509"/>
        <v>0.52685999999998601</v>
      </c>
      <c r="DX39" s="385">
        <f>INDEX('SO Agustus 2026 Rev.3'!$B$6:$BK$52,MATCH(B39,'SO Agustus 2026 Rev.3'!$B$6:$B$52,0),MATCH($DX$3,'SO Agustus 2026 Rev.3'!$B$5:$XK$5,0))</f>
        <v>11000</v>
      </c>
      <c r="DY39" s="385">
        <f>INDEX('Summary sales'!$A$6:$CB$50,MATCH($B39,'Summary sales'!$A$6:$A$50,0),MATCH($DX$3,'Summary sales'!$A$7:$CB$7,0))</f>
        <v>9018.4599999999627</v>
      </c>
      <c r="DZ39" s="385">
        <f t="shared" si="588"/>
        <v>-1981.5400000000373</v>
      </c>
      <c r="EA39" s="543">
        <f t="shared" si="511"/>
        <v>0.81985999999999659</v>
      </c>
      <c r="EB39" s="385">
        <f>INDEX('SO Agustus 2026 Rev.3'!$B$6:$BK$52,MATCH(B39,'SO Agustus 2026 Rev.3'!$B$6:$B$52,0),MATCH($EB$3,'SO Agustus 2026 Rev.3'!$B$5:$XK$5,0))</f>
        <v>2000</v>
      </c>
      <c r="EC39" s="385">
        <f>INDEX('Summary sales'!$A$6:$CB$50,MATCH($B39,'Summary sales'!$A$6:$A$50,0),MATCH($EB$3,'Summary sales'!$A$7:$CB$7,0))</f>
        <v>2300.1400000001304</v>
      </c>
      <c r="ED39" s="385">
        <f t="shared" si="589"/>
        <v>300.14000000013039</v>
      </c>
      <c r="EE39" s="543">
        <f t="shared" si="513"/>
        <v>1.1500700000000652</v>
      </c>
      <c r="EF39" s="385">
        <f>INDEX('SO Agustus 2026 Rev.3'!$B$6:$BK$52,MATCH(B39,'SO Agustus 2026 Rev.3'!$B$6:$B$52,0),MATCH($EF$3,'SO Agustus 2026 Rev.3'!$B$5:$XK$5,0))</f>
        <v>4000</v>
      </c>
      <c r="EG39" s="385">
        <f>INDEX('Summary sales'!$A$6:$CB$50,MATCH($B39,'Summary sales'!$A$6:$A$50,0),MATCH($EF$3,'Summary sales'!$A$7:$CB$7,0))</f>
        <v>5886.9199999999255</v>
      </c>
      <c r="EH39" s="385">
        <f t="shared" si="590"/>
        <v>1886.9199999999255</v>
      </c>
      <c r="EI39" s="543">
        <f t="shared" si="515"/>
        <v>1.4717299999999813</v>
      </c>
      <c r="EJ39" s="385">
        <f>INDEX('SO Agustus 2026 Rev.3'!$B$6:$BK$52,MATCH(B39,'SO Agustus 2026 Rev.3'!$B$6:$B$52,0),MATCH($EJ$3,'SO Agustus 2026 Rev.3'!$B$5:$XK$5,0))</f>
        <v>7000</v>
      </c>
      <c r="EK39" s="385">
        <f>INDEX('Summary sales'!$A$6:$CB$50,MATCH(B39,'Summary sales'!$A$6:$A$50,0),MATCH($EJ$3,'Summary sales'!$A$7:$CB$7,0))</f>
        <v>5356.2199999999721</v>
      </c>
      <c r="EL39" s="385">
        <f t="shared" si="591"/>
        <v>-1643.7800000000279</v>
      </c>
      <c r="EM39" s="543">
        <f t="shared" si="517"/>
        <v>0.7651742857142817</v>
      </c>
      <c r="EN39" s="385">
        <f>INDEX('SO Agustus 2026 Rev.3'!$B$6:$BK$52,MATCH(B39,'SO Agustus 2026 Rev.3'!$B$6:$B$52,0),MATCH($EN$3,'SO Agustus 2026 Rev.3'!$B$5:$XK$5,0))</f>
        <v>5000</v>
      </c>
      <c r="EO39" s="385">
        <f>INDEX('Summary sales'!$A$6:$CB$50,MATCH($B39,'Summary sales'!$A$6:$A$50,0),MATCH($EN$3,'Summary sales'!$A$7:$CB$7,0))</f>
        <v>0</v>
      </c>
      <c r="EP39" s="385">
        <f t="shared" si="592"/>
        <v>-5000</v>
      </c>
      <c r="EQ39" s="543">
        <f t="shared" si="519"/>
        <v>0</v>
      </c>
      <c r="ER39" s="385">
        <f>INDEX('SO Agustus 2026 Rev.3'!$B$6:$BK$52,MATCH(B39,'SO Agustus 2026 Rev.3'!$B$6:$B$52,0),MATCH($ER$3,'SO Agustus 2026 Rev.3'!$B$5:$XK$5,0))</f>
        <v>19000</v>
      </c>
      <c r="ES39" s="385">
        <f>INDEX('Summary sales'!$A$6:$CB$50,MATCH($B39,'Summary sales'!$A$6:$A$50,0),MATCH($ER$3,'Summary sales'!$A$7:$CB$7,0))</f>
        <v>26415.240000000224</v>
      </c>
      <c r="ET39" s="385">
        <f t="shared" si="593"/>
        <v>7415.2400000002235</v>
      </c>
      <c r="EU39" s="543">
        <f t="shared" si="521"/>
        <v>1.3902757894736959</v>
      </c>
      <c r="EV39" s="385">
        <f>INDEX('SO Agustus 2026 Rev.3'!$B$6:$BK$52,MATCH(B39,'SO Agustus 2026 Rev.3'!$B$6:$B$52,0),MATCH($EV$3,'SO Agustus 2026 Rev.3'!$B$5:$XK$5,0))</f>
        <v>8000</v>
      </c>
      <c r="EW39" s="385">
        <f>INDEX('Summary sales'!$A$6:$CB$50,MATCH(B39,'Summary sales'!$A$6:$A$50,0),MATCH($EV$3,'Summary sales'!$A$7:$CB$7,0))</f>
        <v>5450.570000000298</v>
      </c>
      <c r="EX39" s="385">
        <f t="shared" si="594"/>
        <v>-2549.429999999702</v>
      </c>
      <c r="EY39" s="543">
        <f t="shared" si="523"/>
        <v>0.68132125000003729</v>
      </c>
      <c r="EZ39" s="385">
        <f>INDEX('SO Agustus 2026 Rev.3'!$B$6:$BK$52,MATCH(B39,'SO Agustus 2026 Rev.3'!$B$6:$B$52,0),MATCH($EZ$3,'SO Agustus 2026 Rev.3'!$B$5:$XK$5,0))</f>
        <v>3500</v>
      </c>
      <c r="FA39" s="385">
        <f>INDEX('Summary sales'!$A$6:$CB$50,MATCH(B39,'Summary sales'!$A$6:$A$50,0),MATCH($EZ$3,'Summary sales'!$A$7:$CB$7,0))</f>
        <v>3239</v>
      </c>
      <c r="FB39" s="385">
        <f t="shared" si="595"/>
        <v>-261</v>
      </c>
      <c r="FC39" s="543">
        <f t="shared" si="525"/>
        <v>0.92542857142857138</v>
      </c>
      <c r="FD39" s="385">
        <f>INDEX('SO Agustus 2026 Rev.3'!$B$6:$BK$52,MATCH(B39,'SO Agustus 2026 Rev.3'!$B$6:$B$52,0),MATCH($FD$3,'SO Agustus 2026 Rev.3'!$B$5:$XK$5,0))</f>
        <v>500</v>
      </c>
      <c r="FE39" s="385">
        <f>INDEX('Summary sales'!$A$6:$CB$50,MATCH(B39,'Summary sales'!$A$6:$A$50,0),MATCH($FD$3,'Summary sales'!$A$7:$CB$7,0))</f>
        <v>367.58999999999969</v>
      </c>
      <c r="FF39" s="385">
        <f t="shared" si="596"/>
        <v>-132.41000000000031</v>
      </c>
      <c r="FG39" s="543">
        <f t="shared" si="527"/>
        <v>0.73517999999999939</v>
      </c>
      <c r="FH39" s="385">
        <f>INDEX('SO Agustus 2026 Rev.3'!$B$6:$BK$52,MATCH(B39,'SO Agustus 2026 Rev.3'!$B$6:$B$52,0),MATCH($FH$3,'SO Agustus 2026 Rev.3'!$B$5:$XK$5,0))</f>
        <v>0</v>
      </c>
      <c r="FI39" s="385">
        <f>INDEX('Summary sales'!$A$6:$CB$50,MATCH(B39,'Summary sales'!$A$6:$A$50,0),MATCH($FH$3,'Summary sales'!$A$7:$CB$7,0))</f>
        <v>0</v>
      </c>
      <c r="FJ39" s="385">
        <f t="shared" si="597"/>
        <v>0</v>
      </c>
      <c r="FK39" s="543" t="e">
        <f t="shared" si="598"/>
        <v>#DIV/0!</v>
      </c>
      <c r="FL39" s="385">
        <f>INDEX('SO Agustus 2026 Rev.3'!$B$6:$BK$52,MATCH(B39,'SO Agustus 2026 Rev.3'!$B$6:$B$52,0),MATCH($FL$3,'SO Agustus 2026 Rev.3'!$B$5:$XK$5,0))</f>
        <v>700</v>
      </c>
      <c r="FM39" s="385">
        <f>INDEX('Summary sales'!$A$6:$CB$50,MATCH(B39,'Summary sales'!$A$6:$A$50,0),MATCH($FL$3,'Summary sales'!$A$7:$CB$7,0))</f>
        <v>443.19000000006054</v>
      </c>
      <c r="FN39" s="385">
        <f t="shared" si="599"/>
        <v>-256.80999999993946</v>
      </c>
      <c r="FO39" s="543">
        <f t="shared" si="531"/>
        <v>0.63312857142865786</v>
      </c>
      <c r="FP39" s="385">
        <f>INDEX('SO Agustus 2026 Rev.3'!$B$6:$BK$52,MATCH(B39,'SO Agustus 2026 Rev.3'!$B$6:$B$52,0),MATCH($FP$3,'SO Agustus 2026 Rev.3'!$B$5:$XK$5,0))</f>
        <v>6500</v>
      </c>
      <c r="FQ39" s="385">
        <f>INDEX('Summary sales'!$A$6:$CB$50,MATCH(B39,'Summary sales'!$A$6:$A$50,0),MATCH($FP$3,'Summary sales'!$A$7:$CB$7,0))</f>
        <v>5833.9399999999441</v>
      </c>
      <c r="FR39" s="385">
        <f t="shared" si="600"/>
        <v>-666.06000000005588</v>
      </c>
      <c r="FS39" s="543">
        <f t="shared" si="533"/>
        <v>0.8975292307692222</v>
      </c>
      <c r="FT39" s="385">
        <f>INDEX('SO Agustus 2026 Rev.3'!$B$6:$BK$52,MATCH(B39,'SO Agustus 2026 Rev.3'!$B$6:$B$52,0),MATCH($FT$3,'SO Agustus 2026 Rev.3'!$B$5:$XK$5,0))</f>
        <v>3500</v>
      </c>
      <c r="FU39" s="385">
        <f>INDEX('Summary sales'!$A$6:$CB$50,MATCH(B39,'Summary sales'!$A$6:$A$50,0),MATCH($FT$3,'Summary sales'!$A$7:$CB$7,0))</f>
        <v>4019.839999999851</v>
      </c>
      <c r="FV39" s="385">
        <f t="shared" si="601"/>
        <v>519.83999999985099</v>
      </c>
      <c r="FW39" s="543">
        <f t="shared" si="535"/>
        <v>1.1485257142856717</v>
      </c>
      <c r="FX39" s="385">
        <f>INDEX('SO Agustus 2026 Rev.3'!$B$6:$BK$52,MATCH(B39,'SO Agustus 2026 Rev.3'!$B$6:$B$52,0),MATCH($FX$3,'SO Agustus 2026 Rev.3'!$B$5:$XK$5,0))</f>
        <v>2000</v>
      </c>
      <c r="FY39" s="385">
        <f>INDEX('Summary sales'!$A$6:$CB$50,MATCH(B39,'Summary sales'!$A$6:$A$50,0),MATCH($FX$3,'Summary sales'!$A$7:$CB$7,0))</f>
        <v>4299.1199999998789</v>
      </c>
      <c r="FZ39" s="385">
        <f t="shared" si="602"/>
        <v>2299.1199999998789</v>
      </c>
      <c r="GA39" s="543">
        <f t="shared" si="537"/>
        <v>2.1495599999999393</v>
      </c>
      <c r="GB39" s="385">
        <f>INDEX('SO Agustus 2026 Rev.3'!$B$6:$BK$52,MATCH(B39,'SO Agustus 2026 Rev.3'!$B$6:$B$52,0),MATCH($GB$3,'SO Agustus 2026 Rev.3'!$B$5:$XK$5,0))</f>
        <v>369.61070967741654</v>
      </c>
      <c r="GC39" s="385">
        <f>INDEX('Summary sales'!$A$6:$CB$50,MATCH(B39,'Summary sales'!$A$6:$A$50,0),MATCH($GB$3,'Summary sales'!$A$7:$CB$7,0))</f>
        <v>1048.1799999999348</v>
      </c>
      <c r="GD39" s="385">
        <f t="shared" si="603"/>
        <v>678.56929032251833</v>
      </c>
      <c r="GE39" s="543">
        <f t="shared" si="539"/>
        <v>2.8359026742346023</v>
      </c>
      <c r="GF39" s="385">
        <f>INDEX('SO Agustus 2026 Rev.3'!$B$6:$BK$52,MATCH(B39,'SO Agustus 2026 Rev.3'!$B$6:$B$52,0),MATCH($GF$3,'SO Agustus 2026 Rev.3'!$B$5:$XK$5,0))</f>
        <v>13500</v>
      </c>
      <c r="GG39" s="385">
        <f>INDEX('Summary sales'!$A$6:$CB$50,MATCH(B39,'Summary sales'!$A$6:$A$50,0),MATCH($GF$3,'Summary sales'!$A$7:$CB$7,0))</f>
        <v>8269.6059999999998</v>
      </c>
      <c r="GH39" s="385">
        <f t="shared" si="604"/>
        <v>-5230.3940000000002</v>
      </c>
      <c r="GI39" s="543">
        <f t="shared" si="541"/>
        <v>0.61256340740740745</v>
      </c>
      <c r="GJ39" s="385">
        <f>INDEX('SO Agustus 2026 Rev.3'!$B$6:$BK$52,MATCH(B39,'SO Agustus 2026 Rev.3'!$B$6:$B$52,0),MATCH($GJ$3,'SO Agustus 2026 Rev.3'!$B$5:$XK$5,0))</f>
        <v>1121.900322580635</v>
      </c>
      <c r="GK39" s="385">
        <f>INDEX('Summary sales'!$A$6:$CB$50,MATCH($B39,'Summary sales'!$A$6:$A$50,0),MATCH($GJ$3,'Summary sales'!$A$7:$CB$7,0))</f>
        <v>822.16999999992549</v>
      </c>
      <c r="GL39" s="385">
        <f t="shared" si="605"/>
        <v>-299.73032258070953</v>
      </c>
      <c r="GM39" s="543">
        <f t="shared" si="543"/>
        <v>0.73283694054810578</v>
      </c>
      <c r="GN39" s="385">
        <f>INDEX('SO Agustus 2026 Rev.3'!$B$6:$BK$52,MATCH(B39,'SO Agustus 2026 Rev.3'!$B$6:$B$52,0),MATCH($GN$3,'SO Agustus 2026 Rev.3'!$B$5:$XK$5,0))</f>
        <v>2499.7025806451697</v>
      </c>
      <c r="GO39" s="385">
        <f>INDEX('Summary sales'!$A$6:$CB$50,MATCH(B39,'Summary sales'!$A$6:$A$50,0),MATCH($GN$3,'Summary sales'!$A$7:$CB$7,0))</f>
        <v>2687.2300000000105</v>
      </c>
      <c r="GP39" s="385">
        <f t="shared" si="606"/>
        <v>187.52741935484073</v>
      </c>
      <c r="GQ39" s="543">
        <f t="shared" si="545"/>
        <v>1.0750198926891694</v>
      </c>
      <c r="GR39" s="385">
        <f>INDEX('SO Agustus 2026 Rev.3'!$B$6:$BK$52,MATCH(B39,'SO Agustus 2026 Rev.3'!$B$6:$B$52,0),MATCH($GR$3,'SO Agustus 2026 Rev.3'!$B$5:$XK$5,0))</f>
        <v>3587.0967741935483</v>
      </c>
      <c r="GS39" s="385">
        <f>INDEX('Summary sales'!$A$6:$CB$50,MATCH(B39,'Summary sales'!$A$6:$A$50,0),MATCH($GR$3,'Summary sales'!$A$7:$CB$7,0))</f>
        <v>3920.25</v>
      </c>
      <c r="GT39" s="385">
        <f t="shared" si="613"/>
        <v>333.1532258064517</v>
      </c>
      <c r="GU39" s="543">
        <f t="shared" si="547"/>
        <v>1.0928754496402877</v>
      </c>
      <c r="GV39" s="385">
        <f>INDEX('SO Agustus 2026 Rev.3'!$B$6:$BK$52,MATCH(B39,'SO Agustus 2026 Rev.3'!$B$6:$B$52,0),MATCH($GV$3,'SO Agustus 2026 Rev.3'!$B$5:$XK$5,0))</f>
        <v>2499.7025806451697</v>
      </c>
      <c r="GW39" s="385">
        <f>INDEX('Summary sales'!$A$6:$CB$50,MATCH(B39,'Summary sales'!$A$6:$A$50,0),MATCH($GV$3,'Summary sales'!$A$7:$CB$7,0))</f>
        <v>6138.8700000001118</v>
      </c>
      <c r="GX39" s="385">
        <f t="shared" si="607"/>
        <v>3639.167419354942</v>
      </c>
      <c r="GY39" s="543">
        <f t="shared" si="549"/>
        <v>2.4558401657591111</v>
      </c>
      <c r="GZ39" s="385">
        <f>INDEX('SO Agustus 2026 Rev.3'!$B$6:$BK$52,MATCH(B39,'SO Agustus 2026 Rev.3'!$B$6:$B$52,0),MATCH($GZ$3,'SO Agustus 2026 Rev.3'!$B$5:$XK$5,0))</f>
        <v>0</v>
      </c>
      <c r="HA39" s="385">
        <f>INDEX('Summary sales'!$A$6:$CB$50,MATCH(B39,'Summary sales'!$A$6:$A$50,0),MATCH($GZ$3,'Summary sales'!$A$7:$CB$7,0))</f>
        <v>0</v>
      </c>
      <c r="HB39" s="385">
        <f t="shared" si="608"/>
        <v>0</v>
      </c>
      <c r="HC39" s="543" t="e">
        <f t="shared" si="551"/>
        <v>#DIV/0!</v>
      </c>
    </row>
    <row r="40" spans="1:211" ht="15" customHeight="1">
      <c r="A40" s="845"/>
      <c r="B40" s="466">
        <f t="shared" si="615"/>
        <v>46262</v>
      </c>
      <c r="C40" s="466" t="str">
        <f t="shared" si="616"/>
        <v>Jum</v>
      </c>
      <c r="D40" s="385">
        <f t="shared" si="554"/>
        <v>203194.13329032253</v>
      </c>
      <c r="E40" s="385">
        <f t="shared" ca="1" si="555"/>
        <v>192620.28899999443</v>
      </c>
      <c r="F40" s="385">
        <f t="shared" ca="1" si="556"/>
        <v>-10573.844290328096</v>
      </c>
      <c r="G40" s="543">
        <f t="shared" ca="1" si="557"/>
        <v>0.94796186228851276</v>
      </c>
      <c r="H40" s="385">
        <f>INDEX('SO Agustus 2026 Rev.3'!$B$6:$BK$52,MATCH(B40,'SO Agustus 2026 Rev.3'!$B$6:$B$52,0),MATCH($H$3,'SO Agustus 2026 Rev.3'!$B$5:$XK$5,0))</f>
        <v>1199.5729032258068</v>
      </c>
      <c r="I40" s="385">
        <f>INDEX('Summary sales'!$A$6:$CB$50,MATCH($B40,'Summary sales'!$A$6:$A$50,0),MATCH($H$3,'Summary sales'!$A$7:$CB$7,0))</f>
        <v>274.53000000002794</v>
      </c>
      <c r="J40" s="385">
        <f t="shared" si="558"/>
        <v>-925.0429032257789</v>
      </c>
      <c r="K40" s="543">
        <f t="shared" si="451"/>
        <v>0.22885645321078962</v>
      </c>
      <c r="L40" s="385">
        <f>INDEX('SO Agustus 2026 Rev.3'!$B$6:$BK$52,MATCH(B40,'SO Agustus 2026 Rev.3'!$B$6:$B$52,0),MATCH($L$3,'SO Agustus 2026 Rev.3'!$B$5:$XK$5,0))</f>
        <v>1300</v>
      </c>
      <c r="M40" s="385">
        <f>INDEX('Summary sales'!$A$6:$CB$50,MATCH($B40,'Summary sales'!$A$6:$A$50,0),MATCH($L$3,'Summary sales'!$A$7:$CB$7,0))</f>
        <v>1054.4899999983609</v>
      </c>
      <c r="N40" s="385">
        <f t="shared" si="559"/>
        <v>-245.51000000163913</v>
      </c>
      <c r="O40" s="543">
        <f t="shared" si="453"/>
        <v>0.81114615384489297</v>
      </c>
      <c r="P40" s="385">
        <f>INDEX('SO Agustus 2026 Rev.3'!$B$6:$BK$52,MATCH(B40,'SO Agustus 2026 Rev.3'!$B$6:$B$52,0),MATCH($P$3,'SO Agustus 2026 Rev.3'!$B$5:$XK$5,0))</f>
        <v>1200</v>
      </c>
      <c r="Q40" s="385">
        <f>INDEX('Summary sales'!$A$6:$CB$50,MATCH($B40,'Summary sales'!$A$6:$A$50,0),MATCH($P$3,'Summary sales'!$A$7:$CB$7,0))</f>
        <v>1093.2299999999814</v>
      </c>
      <c r="R40" s="385">
        <f t="shared" si="560"/>
        <v>-106.77000000001863</v>
      </c>
      <c r="S40" s="543">
        <f t="shared" si="455"/>
        <v>0.91102499999998443</v>
      </c>
      <c r="T40" s="385">
        <f>INDEX('SO Agustus 2026 Rev.3'!$B$6:$BK$52,MATCH(B40,'SO Agustus 2026 Rev.3'!$B$6:$B$52,0),MATCH($T$3,'SO Agustus 2026 Rev.3'!$B$5:$XK$5,0))</f>
        <v>3300</v>
      </c>
      <c r="U40" s="385">
        <f>INDEX('Summary sales'!$A$6:$CB$50,MATCH($B40,'Summary sales'!$A$6:$A$50,0),MATCH($T$3,'Summary sales'!$A$7:$CB$7,0))</f>
        <v>4186.6000000000931</v>
      </c>
      <c r="V40" s="385">
        <f t="shared" si="561"/>
        <v>886.60000000009313</v>
      </c>
      <c r="W40" s="543">
        <f t="shared" si="457"/>
        <v>1.2686666666666948</v>
      </c>
      <c r="X40" s="385">
        <f>INDEX('SO Agustus 2026 Rev.3'!$B$6:$BK$52,MATCH(B40,'SO Agustus 2026 Rev.3'!$B$6:$B$52,0),MATCH($X$3,'SO Agustus 2026 Rev.3'!$B$5:$XK$5,0))</f>
        <v>800</v>
      </c>
      <c r="Y40" s="385">
        <f>INDEX('Summary sales'!$A$6:$CB$50,MATCH($B40,'Summary sales'!$A$6:$A$50,0),MATCH($X$3,'Summary sales'!$A$7:$CB$7,0))</f>
        <v>800.88000000000466</v>
      </c>
      <c r="Z40" s="385">
        <f t="shared" si="562"/>
        <v>0.88000000000465661</v>
      </c>
      <c r="AA40" s="543">
        <f t="shared" si="459"/>
        <v>1.0011000000000059</v>
      </c>
      <c r="AB40" s="385">
        <f>INDEX('SO Agustus 2026 Rev.3'!$B$6:$BK$52,MATCH(B40,'SO Agustus 2026 Rev.3'!$B$6:$B$52,0),MATCH($AB$3,'SO Agustus 2026 Rev.3'!$B$5:$XK$5,0))</f>
        <v>150</v>
      </c>
      <c r="AC40" s="385">
        <f>INDEX('Summary sales'!$A$6:$CB$50,MATCH($B40,'Summary sales'!$A$6:$A$50,0),MATCH($AB$3,'Summary sales'!$A$7:$CB$7,0))</f>
        <v>65.010000000009313</v>
      </c>
      <c r="AD40" s="385">
        <f t="shared" si="563"/>
        <v>-84.989999999990687</v>
      </c>
      <c r="AE40" s="543">
        <f t="shared" si="461"/>
        <v>0.43340000000006207</v>
      </c>
      <c r="AF40" s="385">
        <f>INDEX('SO Agustus 2026 Rev.3'!$B$6:$BK$52,MATCH(B40,'SO Agustus 2026 Rev.3'!$B$6:$B$52,0),MATCH($AF$3,'SO Agustus 2026 Rev.3'!$B$5:$XK$5,0))</f>
        <v>603.76322580644887</v>
      </c>
      <c r="AG40" s="385">
        <f>INDEX('Summary sales'!$A$6:$CB$50,MATCH($B40,'Summary sales'!$A$6:$A$50,0),MATCH($AF$3,'Summary sales'!$A$7:$CB$7,0))</f>
        <v>850.04000000003725</v>
      </c>
      <c r="AH40" s="385">
        <f t="shared" si="564"/>
        <v>246.27677419358838</v>
      </c>
      <c r="AI40" s="543">
        <f t="shared" si="463"/>
        <v>1.4079029057535519</v>
      </c>
      <c r="AJ40" s="385">
        <f>INDEX('SO Agustus 2026 Rev.3'!$B$6:$BK$52,MATCH(B40,'SO Agustus 2026 Rev.3'!$B$6:$B$52,0),MATCH($AJ$3,'SO Agustus 2026 Rev.3'!$B$5:$XK$5,0))</f>
        <v>673.27548387096704</v>
      </c>
      <c r="AK40" s="385">
        <f>INDEX('Summary sales'!$A$6:$CB$50,MATCH($B40,'Summary sales'!$A$6:$A$50,0),MATCH($AJ$3,'Summary sales'!$A$7:$CB$7,0))</f>
        <v>636.34000000008382</v>
      </c>
      <c r="AL40" s="385">
        <f t="shared" si="565"/>
        <v>-36.935483870883218</v>
      </c>
      <c r="AM40" s="543">
        <f t="shared" si="465"/>
        <v>0.9451406077367851</v>
      </c>
      <c r="AN40" s="385">
        <f>INDEX('SO Agustus 2026 Rev.3'!$B$6:$BK$52,MATCH(B40,'SO Agustus 2026 Rev.3'!$B$6:$B$52,0),MATCH($AN$3,'SO Agustus 2026 Rev.3'!$B$5:$XK$5,0))</f>
        <v>5500</v>
      </c>
      <c r="AO40" s="385">
        <f>INDEX('Summary sales'!$A$6:$CB$50,MATCH($B40,'Summary sales'!$A$6:$A$50,0),MATCH($AN$3,'Summary sales'!$A$7:$CB$7,0))</f>
        <v>5290.5800000000745</v>
      </c>
      <c r="AP40" s="385">
        <f t="shared" si="566"/>
        <v>-209.41999999992549</v>
      </c>
      <c r="AQ40" s="543">
        <f t="shared" si="467"/>
        <v>0.96192363636364986</v>
      </c>
      <c r="AR40" s="385">
        <f>INDEX('SO Agustus 2026 Rev.3'!$B$6:$BK$52,MATCH(B40,'SO Agustus 2026 Rev.3'!$B$6:$B$52,0),MATCH($AR$3,'SO Agustus 2026 Rev.3'!$B$5:$XK$5,0))</f>
        <v>5000</v>
      </c>
      <c r="AS40" s="385">
        <f ca="1">INDEX('Summary sales'!$A$6:$CB$50,MATCH($B40,'Summary sales'!$A$6:$A$50,0),MATCH($AR$3,'Summary sales'!$A$7:$CB$7,0))</f>
        <v>6214.8999999994412</v>
      </c>
      <c r="AT40" s="385">
        <f t="shared" ca="1" si="567"/>
        <v>1214.8999999994412</v>
      </c>
      <c r="AU40" s="543">
        <f t="shared" ca="1" si="469"/>
        <v>1.2429799999998883</v>
      </c>
      <c r="AV40" s="385">
        <f>INDEX('SO Agustus 2026 Rev.3'!$B$6:$BK$52,MATCH(B40,'SO Agustus 2026 Rev.3'!$B$6:$B$52,0),MATCH($AV$3,'SO Agustus 2026 Rev.3'!$B$5:$XK$5,0))</f>
        <v>2500</v>
      </c>
      <c r="AW40" s="385">
        <f>INDEX('Summary sales'!$A$6:$CB$50,MATCH($B40,'Summary sales'!$A$6:$A$50,0),MATCH($AV$3,'Summary sales'!$A$7:$CB$7,0))</f>
        <v>1665.1800000001676</v>
      </c>
      <c r="AX40" s="385">
        <f t="shared" si="568"/>
        <v>-834.81999999983236</v>
      </c>
      <c r="AY40" s="543">
        <f t="shared" si="471"/>
        <v>0.66607200000006705</v>
      </c>
      <c r="AZ40" s="385">
        <f>INDEX('SO Agustus 2026 Rev.3'!$B$6:$BK$52,MATCH(B40,'SO Agustus 2026 Rev.3'!$B$6:$B$52,0),MATCH($AZ$3,'SO Agustus 2026 Rev.3'!$B$5:$XK$5,0))</f>
        <v>500</v>
      </c>
      <c r="BA40" s="385">
        <f>INDEX('Summary sales'!$A$6:$CB$50,MATCH($B40,'Summary sales'!$A$6:$A$50,0),MATCH($AZ$3,'Summary sales'!$A$7:$CB$7,0))</f>
        <v>0</v>
      </c>
      <c r="BB40" s="385">
        <f t="shared" si="569"/>
        <v>-500</v>
      </c>
      <c r="BC40" s="543">
        <f t="shared" si="473"/>
        <v>0</v>
      </c>
      <c r="BD40" s="385">
        <f>INDEX('SO Agustus 2026 Rev.3'!$B$6:$BK$52,MATCH(B40,'SO Agustus 2026 Rev.3'!$B$6:$B$52,0),MATCH($BD$3,'SO Agustus 2026 Rev.3'!$B$5:$XK$5,0))</f>
        <v>10300</v>
      </c>
      <c r="BE40" s="385">
        <f>INDEX('Summary sales'!$A$6:$CB$50,MATCH($B40,'Summary sales'!$A$6:$A$50,0),MATCH($BD$3,'Summary sales'!$A$7:$CB$7,0))</f>
        <v>14583.199999999721</v>
      </c>
      <c r="BF40" s="385">
        <f t="shared" si="570"/>
        <v>4283.1999999997206</v>
      </c>
      <c r="BG40" s="543">
        <f t="shared" si="475"/>
        <v>1.4158446601941477</v>
      </c>
      <c r="BH40" s="385">
        <f>INDEX('SO Agustus 2026 Rev.3'!$B$6:$BK$52,MATCH(B40,'SO Agustus 2026 Rev.3'!$B$6:$B$52,0),MATCH($BH$3,'SO Agustus 2026 Rev.3'!$B$5:$XK$5,0))</f>
        <v>9000.0570967741915</v>
      </c>
      <c r="BI40" s="385">
        <f>INDEX('Summary sales'!$A$6:$CB$50,MATCH($B40,'Summary sales'!$A$6:$A$50,0),MATCH($BH$3,'Summary sales'!$A$7:$CB$7,0))</f>
        <v>7967.5</v>
      </c>
      <c r="BJ40" s="385">
        <f t="shared" si="571"/>
        <v>-1032.5570967741915</v>
      </c>
      <c r="BK40" s="543">
        <f t="shared" si="477"/>
        <v>0.88527216153503274</v>
      </c>
      <c r="BL40" s="385">
        <f>INDEX('SO Agustus 2026 Rev.3'!$B$6:$BK$52,MATCH(B40,'SO Agustus 2026 Rev.3'!$B$6:$B$52,0),MATCH($BL$3,'SO Agustus 2026 Rev.3'!$B$5:$XK$5,0))</f>
        <v>1000</v>
      </c>
      <c r="BM40" s="385">
        <f>INDEX('Summary sales'!$A$6:$CB$50,MATCH($B40,'Summary sales'!$A$6:$A$50,0),MATCH($BL$3,'Summary sales'!$A$7:$CB$7,0))</f>
        <v>833.94999999995343</v>
      </c>
      <c r="BN40" s="385">
        <f t="shared" si="572"/>
        <v>-166.05000000004657</v>
      </c>
      <c r="BO40" s="543">
        <f t="shared" si="479"/>
        <v>0.83394999999995345</v>
      </c>
      <c r="BP40" s="385">
        <f>INDEX('SO Agustus 2026 Rev.3'!$B$6:$BK$52,MATCH(B40,'SO Agustus 2026 Rev.3'!$B$6:$B$52,0),MATCH($BP$3,'SO Agustus 2026 Rev.3'!$B$5:$XK$5,0))</f>
        <v>5500</v>
      </c>
      <c r="BQ40" s="385">
        <f ca="1">INDEX('Summary sales'!$A$6:$CB$50,MATCH($B40,'Summary sales'!$A$6:$A$50,0),MATCH($BP$3,'Summary sales'!$A$7:$CB$7,0))</f>
        <v>4130.2199999999993</v>
      </c>
      <c r="BR40" s="385">
        <f t="shared" ca="1" si="573"/>
        <v>-1369.7800000000007</v>
      </c>
      <c r="BS40" s="543">
        <f t="shared" ca="1" si="481"/>
        <v>0.75094909090909079</v>
      </c>
      <c r="BT40" s="385">
        <f>INDEX('SO Agustus 2026 Rev.3'!$B$6:$BK$52,MATCH(B40,'SO Agustus 2026 Rev.3'!$B$6:$B$52,0),MATCH($BT$3,'SO Agustus 2026 Rev.3'!$B$5:$XK$5,0))</f>
        <v>1000</v>
      </c>
      <c r="BU40" s="385">
        <f>INDEX('Summary sales'!$A$6:$CB$50,MATCH($B40,'Summary sales'!$A$6:$A$50,0),MATCH($BT$3,'Summary sales'!$A$7:$CB$7,0))</f>
        <v>1264.6200000001118</v>
      </c>
      <c r="BV40" s="385">
        <f t="shared" si="574"/>
        <v>264.62000000011176</v>
      </c>
      <c r="BW40" s="543">
        <f t="shared" si="483"/>
        <v>1.2646200000001118</v>
      </c>
      <c r="BX40" s="385">
        <f>INDEX('SO Agustus 2026 Rev.3'!$B$6:$BK$52,MATCH(B40,'SO Agustus 2026 Rev.3'!$B$6:$B$52,0),MATCH($BX$3,'SO Agustus 2026 Rev.3'!$B$5:$XK$5,0))</f>
        <v>89.451612903225808</v>
      </c>
      <c r="BY40" s="385">
        <f>INDEX('Summary sales'!$A$6:$CB$50,MATCH($B40,'Summary sales'!$A$6:$A$50,0),MATCH($BX$3,'Summary sales'!$A$7:$CB$7,0))</f>
        <v>69</v>
      </c>
      <c r="BZ40" s="385">
        <f t="shared" si="575"/>
        <v>-20.451612903225808</v>
      </c>
      <c r="CA40" s="543">
        <f t="shared" si="485"/>
        <v>0.77136675081139561</v>
      </c>
      <c r="CB40" s="385">
        <f>INDEX('SO Agustus 2026 Rev.3'!$B$6:$BK$52,MATCH(B40,'SO Agustus 2026 Rev.3'!$B$6:$B$52,0),MATCH($CB$3,'SO Agustus 2026 Rev.3'!$B$5:$XK$5,0))</f>
        <v>3500</v>
      </c>
      <c r="CC40" s="385">
        <f>INDEX('Summary sales'!$A$6:$CB$50,MATCH($B40,'Summary sales'!$A$6:$A$50,0),MATCH($CB$3,'Summary sales'!$A$7:$CB$7,0))</f>
        <v>2242.0999999996275</v>
      </c>
      <c r="CD40" s="385">
        <f t="shared" si="576"/>
        <v>-1257.9000000003725</v>
      </c>
      <c r="CE40" s="543">
        <f t="shared" si="487"/>
        <v>0.64059999999989359</v>
      </c>
      <c r="CF40" s="385">
        <f>INDEX('SO Agustus 2026 Rev.3'!$B$6:$BK$52,MATCH(B40,'SO Agustus 2026 Rev.3'!$B$6:$B$52,0),MATCH($CF$3,'SO Agustus 2026 Rev.3'!$B$5:$XK$5,0))</f>
        <v>1300</v>
      </c>
      <c r="CG40" s="385">
        <f>INDEX('Summary sales'!$A$6:$CB$50,MATCH($B40,'Summary sales'!$A$6:$A$50,0),MATCH($CF$3,'Summary sales'!$A$7:$CB$7,0))</f>
        <v>899.22999999998137</v>
      </c>
      <c r="CH40" s="385">
        <f t="shared" si="577"/>
        <v>-400.77000000001863</v>
      </c>
      <c r="CI40" s="543">
        <f t="shared" si="489"/>
        <v>0.6917153846153703</v>
      </c>
      <c r="CJ40" s="385">
        <f>INDEX('SO Agustus 2026 Rev.3'!$B$6:$BK$52,MATCH(B40,'SO Agustus 2026 Rev.3'!$B$6:$B$52,0),MATCH($CJ$3,'SO Agustus 2026 Rev.3'!$B$5:$XK$5,0))</f>
        <v>3000</v>
      </c>
      <c r="CK40" s="385">
        <f>INDEX('Summary sales'!$A$6:$CB$50,MATCH($B40,'Summary sales'!$A$6:$A$50,0),MATCH($CJ$3,'Summary sales'!$A$7:$CB$7,0))</f>
        <v>4347</v>
      </c>
      <c r="CL40" s="385">
        <f t="shared" si="578"/>
        <v>1347</v>
      </c>
      <c r="CM40" s="543">
        <f t="shared" si="491"/>
        <v>1.4490000000000001</v>
      </c>
      <c r="CN40" s="385">
        <f>INDEX('SO Agustus 2026 Rev.3'!$B$6:$BK$52,MATCH(B40,'SO Agustus 2026 Rev.3'!$B$6:$B$52,0),MATCH($CN$3,'SO Agustus 2026 Rev.3'!$B$5:$XK$5,0))</f>
        <v>6500</v>
      </c>
      <c r="CO40" s="385">
        <f>INDEX('Summary sales'!$A$6:$CB$50,MATCH($B40,'Summary sales'!$A$6:$A$50,0),MATCH($CN$3,'Summary sales'!$A$7:$CB$7,0))</f>
        <v>6863.660000000149</v>
      </c>
      <c r="CP40" s="385">
        <f t="shared" si="579"/>
        <v>363.66000000014901</v>
      </c>
      <c r="CQ40" s="543">
        <f t="shared" si="493"/>
        <v>1.0559476923077151</v>
      </c>
      <c r="CR40" s="385">
        <f>INDEX('SO Agustus 2026 Rev.3'!$B$6:$BK$52,MATCH(B40,'SO Agustus 2026 Rev.3'!$B$6:$B$52,0),MATCH($CR$3,'SO Agustus 2026 Rev.3'!$B$5:$XK$5,0))</f>
        <v>12000</v>
      </c>
      <c r="CS40" s="385">
        <f>INDEX('Summary sales'!$A$6:$CB$50,MATCH($B40,'Summary sales'!$A$6:$A$50,0),MATCH($CR$3,'Summary sales'!$A$7:$CB$7,0))</f>
        <v>7328.4000000003725</v>
      </c>
      <c r="CT40" s="385">
        <f t="shared" si="580"/>
        <v>-4671.5999999996275</v>
      </c>
      <c r="CU40" s="543">
        <f t="shared" si="495"/>
        <v>0.610700000000031</v>
      </c>
      <c r="CV40" s="385">
        <f>INDEX('SO Agustus 2026 Rev.3'!$B$6:$BK$52,MATCH(B40,'SO Agustus 2026 Rev.3'!$B$6:$B$52,0),MATCH($CV$3,'SO Agustus 2026 Rev.3'!$B$5:$XK$5,0))</f>
        <v>16000</v>
      </c>
      <c r="CW40" s="385">
        <f>INDEX('Summary sales'!$A$6:$CB$50,MATCH($B40,'Summary sales'!$A$6:$A$50,0),MATCH($CV$3,'Summary sales'!$A$7:$CB$7,0))</f>
        <v>16140.339999996126</v>
      </c>
      <c r="CX40" s="385">
        <f t="shared" si="581"/>
        <v>140.3399999961257</v>
      </c>
      <c r="CY40" s="543">
        <f t="shared" si="497"/>
        <v>1.0087712499997579</v>
      </c>
      <c r="CZ40" s="385">
        <f>INDEX('SO Agustus 2026 Rev.3'!$B$6:$BK$52,MATCH(B40,'SO Agustus 2026 Rev.3'!$B$6:$B$52,0),MATCH($CZ$3,'SO Agustus 2026 Rev.3'!$B$5:$XK$5,0))</f>
        <v>2000</v>
      </c>
      <c r="DA40" s="385">
        <f>INDEX('Summary sales'!$A$6:$CB$50,MATCH($B40,'Summary sales'!$A$6:$A$50,0),MATCH($CZ$3,'Summary sales'!$A$7:$CB$7,0))</f>
        <v>2443.5900000007823</v>
      </c>
      <c r="DB40" s="385">
        <f t="shared" si="582"/>
        <v>443.59000000078231</v>
      </c>
      <c r="DC40" s="543">
        <f t="shared" si="499"/>
        <v>1.2217950000003912</v>
      </c>
      <c r="DD40" s="385">
        <f>INDEX('SO Agustus 2026 Rev.3'!$B$6:$BK$52,MATCH(B40,'SO Agustus 2026 Rev.3'!$B$6:$B$52,0),MATCH($DD$3,'SO Agustus 2026 Rev.3'!$B$5:$XK$5,0))</f>
        <v>800</v>
      </c>
      <c r="DE40" s="385">
        <f>INDEX('Summary sales'!$A$6:$CB$50,MATCH($B40,'Summary sales'!$A$6:$A$50,0),MATCH($DD$3,'Summary sales'!$A$7:$CB$7,0))</f>
        <v>917.78999999992084</v>
      </c>
      <c r="DF40" s="385">
        <f t="shared" si="583"/>
        <v>117.78999999992084</v>
      </c>
      <c r="DG40" s="543">
        <f t="shared" si="501"/>
        <v>1.1472374999999011</v>
      </c>
      <c r="DH40" s="385">
        <f>INDEX('SO Agustus 2026 Rev.3'!$B$6:$BK$52,MATCH(B40,'SO Agustus 2026 Rev.3'!$B$6:$B$52,0),MATCH($DH$3,'SO Agustus 2026 Rev.3'!$B$5:$XK$5,0))</f>
        <v>7200</v>
      </c>
      <c r="DI40" s="385">
        <f>INDEX('Summary sales'!$A$6:$CB$50,MATCH($B40,'Summary sales'!$A$6:$A$50,0),MATCH($DH$3,'Summary sales'!$A$7:$CB$7,0))</f>
        <v>5607.8699999991804</v>
      </c>
      <c r="DJ40" s="385">
        <f t="shared" si="584"/>
        <v>-1592.1300000008196</v>
      </c>
      <c r="DK40" s="543">
        <f t="shared" si="503"/>
        <v>0.77887083333321949</v>
      </c>
      <c r="DL40" s="385">
        <f>INDEX('SO Agustus 2026 Rev.3'!$B$6:$BK$52,MATCH(B40,'SO Agustus 2026 Rev.3'!$B$6:$B$52,0),MATCH($DL$3,'SO Agustus 2026 Rev.3'!$B$5:$XK$5,0))</f>
        <v>2000</v>
      </c>
      <c r="DM40" s="385">
        <f>INDEX('Summary sales'!$A$6:$CB$50,MATCH($B40,'Summary sales'!$A$6:$A$50,0),MATCH($DL$3,'Summary sales'!$A$7:$CB$7,0))</f>
        <v>0</v>
      </c>
      <c r="DN40" s="385">
        <f t="shared" si="585"/>
        <v>-2000</v>
      </c>
      <c r="DO40" s="543">
        <f t="shared" si="505"/>
        <v>0</v>
      </c>
      <c r="DP40" s="385">
        <f>INDEX('SO Agustus 2026 Rev.3'!$B$6:$BK$52,MATCH(B40,'SO Agustus 2026 Rev.3'!$B$6:$B$52,0),MATCH($DP$3,'SO Agustus 2026 Rev.3'!$B$5:$XK$5,0))</f>
        <v>2000</v>
      </c>
      <c r="DQ40" s="385">
        <f>INDEX('Summary sales'!$A$6:$CB$50,MATCH($B40,'Summary sales'!$A$6:$A$50,0),MATCH($DP$3,'Summary sales'!$A$7:$CB$7,0))</f>
        <v>1226.2000000001863</v>
      </c>
      <c r="DR40" s="385">
        <f t="shared" si="586"/>
        <v>-773.79999999981374</v>
      </c>
      <c r="DS40" s="543">
        <f t="shared" si="507"/>
        <v>0.61310000000009313</v>
      </c>
      <c r="DT40" s="385">
        <f>INDEX('SO Agustus 2026 Rev.3'!$B$6:$BK$52,MATCH(B40,'SO Agustus 2026 Rev.3'!$B$6:$B$52,0),MATCH($DT$3,'SO Agustus 2026 Rev.3'!$B$5:$XK$5,0))</f>
        <v>1000</v>
      </c>
      <c r="DU40" s="385">
        <f>INDEX('Summary sales'!$A$6:$CB$50,MATCH($B40,'Summary sales'!$A$6:$A$50,0),MATCH($DT$3,'Summary sales'!$A$7:$CB$7,0))</f>
        <v>843.10999999998603</v>
      </c>
      <c r="DV40" s="385">
        <f t="shared" si="587"/>
        <v>-156.89000000001397</v>
      </c>
      <c r="DW40" s="543">
        <f t="shared" si="509"/>
        <v>0.84310999999998604</v>
      </c>
      <c r="DX40" s="385">
        <f>INDEX('SO Agustus 2026 Rev.3'!$B$6:$BK$52,MATCH(B40,'SO Agustus 2026 Rev.3'!$B$6:$B$52,0),MATCH($DX$3,'SO Agustus 2026 Rev.3'!$B$5:$XK$5,0))</f>
        <v>11000</v>
      </c>
      <c r="DY40" s="385">
        <f>INDEX('Summary sales'!$A$6:$CB$50,MATCH($B40,'Summary sales'!$A$6:$A$50,0),MATCH($DX$3,'Summary sales'!$A$7:$CB$7,0))</f>
        <v>8599.8300000000745</v>
      </c>
      <c r="DZ40" s="385">
        <f t="shared" si="588"/>
        <v>-2400.1699999999255</v>
      </c>
      <c r="EA40" s="543">
        <f t="shared" si="511"/>
        <v>0.78180272727273403</v>
      </c>
      <c r="EB40" s="385">
        <f>INDEX('SO Agustus 2026 Rev.3'!$B$6:$BK$52,MATCH(B40,'SO Agustus 2026 Rev.3'!$B$6:$B$52,0),MATCH($EB$3,'SO Agustus 2026 Rev.3'!$B$5:$XK$5,0))</f>
        <v>2000</v>
      </c>
      <c r="EC40" s="385">
        <f>INDEX('Summary sales'!$A$6:$CB$50,MATCH($B40,'Summary sales'!$A$6:$A$50,0),MATCH($EB$3,'Summary sales'!$A$7:$CB$7,0))</f>
        <v>2443.75</v>
      </c>
      <c r="ED40" s="385">
        <f t="shared" si="589"/>
        <v>443.75</v>
      </c>
      <c r="EE40" s="543">
        <f t="shared" si="513"/>
        <v>1.221875</v>
      </c>
      <c r="EF40" s="385">
        <f>INDEX('SO Agustus 2026 Rev.3'!$B$6:$BK$52,MATCH(B40,'SO Agustus 2026 Rev.3'!$B$6:$B$52,0),MATCH($EF$3,'SO Agustus 2026 Rev.3'!$B$5:$XK$5,0))</f>
        <v>4000</v>
      </c>
      <c r="EG40" s="385">
        <f>INDEX('Summary sales'!$A$6:$CB$50,MATCH($B40,'Summary sales'!$A$6:$A$50,0),MATCH($EF$3,'Summary sales'!$A$7:$CB$7,0))</f>
        <v>5834.160000000149</v>
      </c>
      <c r="EH40" s="385">
        <f t="shared" si="590"/>
        <v>1834.160000000149</v>
      </c>
      <c r="EI40" s="543">
        <f t="shared" si="515"/>
        <v>1.4585400000000373</v>
      </c>
      <c r="EJ40" s="385">
        <f>INDEX('SO Agustus 2026 Rev.3'!$B$6:$BK$52,MATCH(B40,'SO Agustus 2026 Rev.3'!$B$6:$B$52,0),MATCH($EJ$3,'SO Agustus 2026 Rev.3'!$B$5:$XK$5,0))</f>
        <v>7000</v>
      </c>
      <c r="EK40" s="385">
        <f>INDEX('Summary sales'!$A$6:$CB$50,MATCH(B40,'Summary sales'!$A$6:$A$50,0),MATCH($EJ$3,'Summary sales'!$A$7:$CB$7,0))</f>
        <v>7526.7000000001863</v>
      </c>
      <c r="EL40" s="385">
        <f t="shared" si="591"/>
        <v>526.70000000018626</v>
      </c>
      <c r="EM40" s="543">
        <f t="shared" si="517"/>
        <v>1.0752428571428838</v>
      </c>
      <c r="EN40" s="385">
        <f>INDEX('SO Agustus 2026 Rev.3'!$B$6:$BK$52,MATCH(B40,'SO Agustus 2026 Rev.3'!$B$6:$B$52,0),MATCH($EN$3,'SO Agustus 2026 Rev.3'!$B$5:$XK$5,0))</f>
        <v>5000</v>
      </c>
      <c r="EO40" s="385">
        <f>INDEX('Summary sales'!$A$6:$CB$50,MATCH($B40,'Summary sales'!$A$6:$A$50,0),MATCH($EN$3,'Summary sales'!$A$7:$CB$7,0))</f>
        <v>0</v>
      </c>
      <c r="EP40" s="385">
        <f t="shared" si="592"/>
        <v>-5000</v>
      </c>
      <c r="EQ40" s="543">
        <f t="shared" si="519"/>
        <v>0</v>
      </c>
      <c r="ER40" s="385">
        <f>INDEX('SO Agustus 2026 Rev.3'!$B$6:$BK$52,MATCH(B40,'SO Agustus 2026 Rev.3'!$B$6:$B$52,0),MATCH($ER$3,'SO Agustus 2026 Rev.3'!$B$5:$XK$5,0))</f>
        <v>19000</v>
      </c>
      <c r="ES40" s="385">
        <f>INDEX('Summary sales'!$A$6:$CB$50,MATCH($B40,'Summary sales'!$A$6:$A$50,0),MATCH($ER$3,'Summary sales'!$A$7:$CB$7,0))</f>
        <v>24896.61999999918</v>
      </c>
      <c r="ET40" s="385">
        <f t="shared" si="593"/>
        <v>5896.6199999991804</v>
      </c>
      <c r="EU40" s="543">
        <f t="shared" si="521"/>
        <v>1.3103484210525884</v>
      </c>
      <c r="EV40" s="385">
        <f>INDEX('SO Agustus 2026 Rev.3'!$B$6:$BK$52,MATCH(B40,'SO Agustus 2026 Rev.3'!$B$6:$B$52,0),MATCH($EV$3,'SO Agustus 2026 Rev.3'!$B$5:$XK$5,0))</f>
        <v>8000</v>
      </c>
      <c r="EW40" s="385">
        <f>INDEX('Summary sales'!$A$6:$CB$50,MATCH(B40,'Summary sales'!$A$6:$A$50,0),MATCH($EV$3,'Summary sales'!$A$7:$CB$7,0))</f>
        <v>4673.9399999999441</v>
      </c>
      <c r="EX40" s="385">
        <f t="shared" si="594"/>
        <v>-3326.0600000000559</v>
      </c>
      <c r="EY40" s="543">
        <f t="shared" si="523"/>
        <v>0.584242499999993</v>
      </c>
      <c r="EZ40" s="385">
        <f>INDEX('SO Agustus 2026 Rev.3'!$B$6:$BK$52,MATCH(B40,'SO Agustus 2026 Rev.3'!$B$6:$B$52,0),MATCH($EZ$3,'SO Agustus 2026 Rev.3'!$B$5:$XK$5,0))</f>
        <v>3500</v>
      </c>
      <c r="FA40" s="385">
        <f>INDEX('Summary sales'!$A$6:$CB$50,MATCH(B40,'Summary sales'!$A$6:$A$50,0),MATCH($EZ$3,'Summary sales'!$A$7:$CB$7,0))</f>
        <v>3011.7000000001863</v>
      </c>
      <c r="FB40" s="385">
        <f t="shared" si="595"/>
        <v>-488.29999999981374</v>
      </c>
      <c r="FC40" s="543">
        <f t="shared" si="525"/>
        <v>0.86048571428576748</v>
      </c>
      <c r="FD40" s="385">
        <f>INDEX('SO Agustus 2026 Rev.3'!$B$6:$BK$52,MATCH(B40,'SO Agustus 2026 Rev.3'!$B$6:$B$52,0),MATCH($FD$3,'SO Agustus 2026 Rev.3'!$B$5:$XK$5,0))</f>
        <v>500</v>
      </c>
      <c r="FE40" s="385">
        <f>INDEX('Summary sales'!$A$6:$CB$50,MATCH(B40,'Summary sales'!$A$6:$A$50,0),MATCH($FD$3,'Summary sales'!$A$7:$CB$7,0))</f>
        <v>579</v>
      </c>
      <c r="FF40" s="385">
        <f t="shared" si="596"/>
        <v>79</v>
      </c>
      <c r="FG40" s="543">
        <f t="shared" si="527"/>
        <v>1.1579999999999999</v>
      </c>
      <c r="FH40" s="385">
        <f>INDEX('SO Agustus 2026 Rev.3'!$B$6:$BK$52,MATCH(B40,'SO Agustus 2026 Rev.3'!$B$6:$B$52,0),MATCH($FH$3,'SO Agustus 2026 Rev.3'!$B$5:$XK$5,0))</f>
        <v>0</v>
      </c>
      <c r="FI40" s="385">
        <f>INDEX('Summary sales'!$A$6:$CB$50,MATCH(B40,'Summary sales'!$A$6:$A$50,0),MATCH($FH$3,'Summary sales'!$A$7:$CB$7,0))</f>
        <v>0</v>
      </c>
      <c r="FJ40" s="385">
        <f t="shared" si="597"/>
        <v>0</v>
      </c>
      <c r="FK40" s="543" t="e">
        <f t="shared" si="598"/>
        <v>#DIV/0!</v>
      </c>
      <c r="FL40" s="385">
        <f>INDEX('SO Agustus 2026 Rev.3'!$B$6:$BK$52,MATCH(B40,'SO Agustus 2026 Rev.3'!$B$6:$B$52,0),MATCH($FL$3,'SO Agustus 2026 Rev.3'!$B$5:$XK$5,0))</f>
        <v>700</v>
      </c>
      <c r="FM40" s="385">
        <f>INDEX('Summary sales'!$A$6:$CB$50,MATCH(B40,'Summary sales'!$A$6:$A$50,0),MATCH($FL$3,'Summary sales'!$A$7:$CB$7,0))</f>
        <v>426.98999999999069</v>
      </c>
      <c r="FN40" s="385">
        <f t="shared" si="599"/>
        <v>-273.01000000000931</v>
      </c>
      <c r="FO40" s="543">
        <f t="shared" si="531"/>
        <v>0.60998571428570103</v>
      </c>
      <c r="FP40" s="385">
        <f>INDEX('SO Agustus 2026 Rev.3'!$B$6:$BK$52,MATCH(B40,'SO Agustus 2026 Rev.3'!$B$6:$B$52,0),MATCH($FP$3,'SO Agustus 2026 Rev.3'!$B$5:$XK$5,0))</f>
        <v>6500</v>
      </c>
      <c r="FQ40" s="385">
        <f>INDEX('Summary sales'!$A$6:$CB$50,MATCH(B40,'Summary sales'!$A$6:$A$50,0),MATCH($FP$3,'Summary sales'!$A$7:$CB$7,0))</f>
        <v>5967.7299999999814</v>
      </c>
      <c r="FR40" s="385">
        <f t="shared" si="600"/>
        <v>-532.27000000001863</v>
      </c>
      <c r="FS40" s="543">
        <f t="shared" si="533"/>
        <v>0.91811230769230479</v>
      </c>
      <c r="FT40" s="385">
        <f>INDEX('SO Agustus 2026 Rev.3'!$B$6:$BK$52,MATCH(B40,'SO Agustus 2026 Rev.3'!$B$6:$B$52,0),MATCH($FT$3,'SO Agustus 2026 Rev.3'!$B$5:$XK$5,0))</f>
        <v>3500</v>
      </c>
      <c r="FU40" s="385">
        <f>INDEX('Summary sales'!$A$6:$CB$50,MATCH(B40,'Summary sales'!$A$6:$A$50,0),MATCH($FT$3,'Summary sales'!$A$7:$CB$7,0))</f>
        <v>4067.0300000002608</v>
      </c>
      <c r="FV40" s="385">
        <f t="shared" si="601"/>
        <v>567.03000000026077</v>
      </c>
      <c r="FW40" s="543">
        <f t="shared" si="535"/>
        <v>1.1620085714286459</v>
      </c>
      <c r="FX40" s="385">
        <f>INDEX('SO Agustus 2026 Rev.3'!$B$6:$BK$52,MATCH(B40,'SO Agustus 2026 Rev.3'!$B$6:$B$52,0),MATCH($FX$3,'SO Agustus 2026 Rev.3'!$B$5:$XK$5,0))</f>
        <v>2000</v>
      </c>
      <c r="FY40" s="385">
        <f>INDEX('Summary sales'!$A$6:$CB$50,MATCH(B40,'Summary sales'!$A$6:$A$50,0),MATCH($FX$3,'Summary sales'!$A$7:$CB$7,0))</f>
        <v>1363.3700000001118</v>
      </c>
      <c r="FZ40" s="385">
        <f t="shared" si="602"/>
        <v>-636.62999999988824</v>
      </c>
      <c r="GA40" s="543">
        <f t="shared" si="537"/>
        <v>0.68168500000005583</v>
      </c>
      <c r="GB40" s="385">
        <f>INDEX('SO Agustus 2026 Rev.3'!$B$6:$BK$52,MATCH(B40,'SO Agustus 2026 Rev.3'!$B$6:$B$52,0),MATCH($GB$3,'SO Agustus 2026 Rev.3'!$B$5:$XK$5,0))</f>
        <v>369.61070967741654</v>
      </c>
      <c r="GC40" s="385">
        <f>INDEX('Summary sales'!$A$6:$CB$50,MATCH(B40,'Summary sales'!$A$6:$A$50,0),MATCH($GB$3,'Summary sales'!$A$7:$CB$7,0))</f>
        <v>1938.9899999999907</v>
      </c>
      <c r="GD40" s="385">
        <f t="shared" si="603"/>
        <v>1569.3792903225742</v>
      </c>
      <c r="GE40" s="543">
        <f t="shared" si="539"/>
        <v>5.2460330537831927</v>
      </c>
      <c r="GF40" s="385">
        <f>INDEX('SO Agustus 2026 Rev.3'!$B$6:$BK$52,MATCH(B40,'SO Agustus 2026 Rev.3'!$B$6:$B$52,0),MATCH($GF$3,'SO Agustus 2026 Rev.3'!$B$5:$XK$5,0))</f>
        <v>13500</v>
      </c>
      <c r="GG40" s="385">
        <f>INDEX('Summary sales'!$A$6:$CB$50,MATCH(B40,'Summary sales'!$A$6:$A$50,0),MATCH($GF$3,'Summary sales'!$A$7:$CB$7,0))</f>
        <v>12371.968999999999</v>
      </c>
      <c r="GH40" s="385">
        <f t="shared" si="604"/>
        <v>-1128.0310000000009</v>
      </c>
      <c r="GI40" s="543">
        <f t="shared" si="541"/>
        <v>0.91644214814814806</v>
      </c>
      <c r="GJ40" s="385">
        <f>INDEX('SO Agustus 2026 Rev.3'!$B$6:$BK$52,MATCH(B40,'SO Agustus 2026 Rev.3'!$B$6:$B$52,0),MATCH($GJ$3,'SO Agustus 2026 Rev.3'!$B$5:$XK$5,0))</f>
        <v>1121.900322580635</v>
      </c>
      <c r="GK40" s="385">
        <f>INDEX('Summary sales'!$A$6:$CB$50,MATCH($B40,'Summary sales'!$A$6:$A$50,0),MATCH($GJ$3,'Summary sales'!$A$7:$CB$7,0))</f>
        <v>1061.9799999999814</v>
      </c>
      <c r="GL40" s="385">
        <f t="shared" si="605"/>
        <v>-59.920322580653647</v>
      </c>
      <c r="GM40" s="543">
        <f t="shared" si="543"/>
        <v>0.94659033304953266</v>
      </c>
      <c r="GN40" s="385">
        <f>INDEX('SO Agustus 2026 Rev.3'!$B$6:$BK$52,MATCH(B40,'SO Agustus 2026 Rev.3'!$B$6:$B$52,0),MATCH($GN$3,'SO Agustus 2026 Rev.3'!$B$5:$XK$5,0))</f>
        <v>2499.7025806451697</v>
      </c>
      <c r="GO40" s="385">
        <f>INDEX('Summary sales'!$A$6:$CB$50,MATCH(B40,'Summary sales'!$A$6:$A$50,0),MATCH($GN$3,'Summary sales'!$A$7:$CB$7,0))</f>
        <v>2635.5899999999965</v>
      </c>
      <c r="GP40" s="385">
        <f t="shared" si="606"/>
        <v>135.88741935482676</v>
      </c>
      <c r="GQ40" s="543">
        <f t="shared" si="545"/>
        <v>1.0543614349991008</v>
      </c>
      <c r="GR40" s="385">
        <f>INDEX('SO Agustus 2026 Rev.3'!$B$6:$BK$52,MATCH(B40,'SO Agustus 2026 Rev.3'!$B$6:$B$52,0),MATCH($GR$3,'SO Agustus 2026 Rev.3'!$B$5:$XK$5,0))</f>
        <v>3587.0967741935483</v>
      </c>
      <c r="GS40" s="385">
        <f>INDEX('Summary sales'!$A$6:$CB$50,MATCH(B40,'Summary sales'!$A$6:$A$50,0),MATCH($GR$3,'Summary sales'!$A$7:$CB$7,0))</f>
        <v>5381.3800000000047</v>
      </c>
      <c r="GT40" s="385">
        <f t="shared" si="613"/>
        <v>1794.2832258064564</v>
      </c>
      <c r="GU40" s="543">
        <f t="shared" si="547"/>
        <v>1.5002048561151093</v>
      </c>
      <c r="GV40" s="385">
        <f>INDEX('SO Agustus 2026 Rev.3'!$B$6:$BK$52,MATCH(B40,'SO Agustus 2026 Rev.3'!$B$6:$B$52,0),MATCH($GV$3,'SO Agustus 2026 Rev.3'!$B$5:$XK$5,0))</f>
        <v>2499.7025806451697</v>
      </c>
      <c r="GW40" s="385">
        <f>INDEX('Summary sales'!$A$6:$CB$50,MATCH(B40,'Summary sales'!$A$6:$A$50,0),MATCH($GV$3,'Summary sales'!$A$7:$CB$7,0))</f>
        <v>0</v>
      </c>
      <c r="GX40" s="385">
        <f t="shared" si="607"/>
        <v>-2499.7025806451697</v>
      </c>
      <c r="GY40" s="543">
        <f t="shared" si="549"/>
        <v>0</v>
      </c>
      <c r="GZ40" s="385">
        <f>INDEX('SO Agustus 2026 Rev.3'!$B$6:$BK$52,MATCH(B40,'SO Agustus 2026 Rev.3'!$B$6:$B$52,0),MATCH($GZ$3,'SO Agustus 2026 Rev.3'!$B$5:$XK$5,0))</f>
        <v>0</v>
      </c>
      <c r="HA40" s="385">
        <f>INDEX('Summary sales'!$A$6:$CB$50,MATCH(B40,'Summary sales'!$A$6:$A$50,0),MATCH($GZ$3,'Summary sales'!$A$7:$CB$7,0))</f>
        <v>0</v>
      </c>
      <c r="HB40" s="385">
        <f t="shared" si="608"/>
        <v>0</v>
      </c>
      <c r="HC40" s="543" t="e">
        <f t="shared" si="551"/>
        <v>#DIV/0!</v>
      </c>
    </row>
    <row r="41" spans="1:211" ht="15" customHeight="1">
      <c r="A41" s="846"/>
      <c r="B41" s="469">
        <f t="shared" si="615"/>
        <v>46263</v>
      </c>
      <c r="C41" s="469" t="str">
        <f t="shared" si="616"/>
        <v>Sab</v>
      </c>
      <c r="D41" s="385">
        <f t="shared" si="554"/>
        <v>181272.60296774193</v>
      </c>
      <c r="E41" s="385">
        <f t="shared" ca="1" si="555"/>
        <v>160169.45899999831</v>
      </c>
      <c r="F41" s="385">
        <f t="shared" ca="1" si="556"/>
        <v>-21103.143967743614</v>
      </c>
      <c r="G41" s="543">
        <f t="shared" ca="1" si="557"/>
        <v>0.88358337872216142</v>
      </c>
      <c r="H41" s="385">
        <f>INDEX('SO Agustus 2026 Rev.3'!$B$6:$BK$52,MATCH(B41,'SO Agustus 2026 Rev.3'!$B$6:$B$52,0),MATCH($H$3,'SO Agustus 2026 Rev.3'!$B$5:$XK$5,0))</f>
        <v>700</v>
      </c>
      <c r="I41" s="385">
        <f>INDEX('Summary sales'!$A$6:$CB$50,MATCH($B41,'Summary sales'!$A$6:$A$50,0),MATCH($H$3,'Summary sales'!$A$7:$CB$7,0))</f>
        <v>664.98999999999069</v>
      </c>
      <c r="J41" s="385">
        <f t="shared" si="558"/>
        <v>-35.010000000009313</v>
      </c>
      <c r="K41" s="543">
        <f t="shared" si="451"/>
        <v>0.949985714285701</v>
      </c>
      <c r="L41" s="385">
        <f>INDEX('SO Agustus 2026 Rev.3'!$B$6:$BK$52,MATCH(B41,'SO Agustus 2026 Rev.3'!$B$6:$B$52,0),MATCH($L$3,'SO Agustus 2026 Rev.3'!$B$5:$XK$5,0))</f>
        <v>500</v>
      </c>
      <c r="M41" s="385">
        <f>INDEX('Summary sales'!$A$6:$CB$50,MATCH($B41,'Summary sales'!$A$6:$A$50,0),MATCH($L$3,'Summary sales'!$A$7:$CB$7,0))</f>
        <v>464.06000000052154</v>
      </c>
      <c r="N41" s="385">
        <f t="shared" si="559"/>
        <v>-35.939999999478459</v>
      </c>
      <c r="O41" s="543">
        <f t="shared" si="453"/>
        <v>0.92812000000104311</v>
      </c>
      <c r="P41" s="385">
        <f>INDEX('SO Agustus 2026 Rev.3'!$B$6:$BK$52,MATCH(B41,'SO Agustus 2026 Rev.3'!$B$6:$B$52,0),MATCH($P$3,'SO Agustus 2026 Rev.3'!$B$5:$XK$5,0))</f>
        <v>1000</v>
      </c>
      <c r="Q41" s="385">
        <f>INDEX('Summary sales'!$A$6:$CB$50,MATCH($B41,'Summary sales'!$A$6:$A$50,0),MATCH($P$3,'Summary sales'!$A$7:$CB$7,0))</f>
        <v>979.02000000001863</v>
      </c>
      <c r="R41" s="385">
        <f t="shared" si="560"/>
        <v>-20.979999999981374</v>
      </c>
      <c r="S41" s="543">
        <f t="shared" si="455"/>
        <v>0.97902000000001865</v>
      </c>
      <c r="T41" s="385">
        <f>INDEX('SO Agustus 2026 Rev.3'!$B$6:$BK$52,MATCH(B41,'SO Agustus 2026 Rev.3'!$B$6:$B$52,0),MATCH($T$3,'SO Agustus 2026 Rev.3'!$B$5:$XK$5,0))</f>
        <v>3300</v>
      </c>
      <c r="U41" s="385">
        <f>INDEX('Summary sales'!$A$6:$CB$50,MATCH($B41,'Summary sales'!$A$6:$A$50,0),MATCH($T$3,'Summary sales'!$A$7:$CB$7,0))</f>
        <v>1112</v>
      </c>
      <c r="V41" s="385">
        <f t="shared" si="561"/>
        <v>-2188</v>
      </c>
      <c r="W41" s="543">
        <f t="shared" si="457"/>
        <v>0.33696969696969697</v>
      </c>
      <c r="X41" s="385">
        <f>INDEX('SO Agustus 2026 Rev.3'!$B$6:$BK$52,MATCH(B41,'SO Agustus 2026 Rev.3'!$B$6:$B$52,0),MATCH($X$3,'SO Agustus 2026 Rev.3'!$B$5:$XK$5,0))</f>
        <v>500</v>
      </c>
      <c r="Y41" s="385">
        <f>INDEX('Summary sales'!$A$6:$CB$50,MATCH($B41,'Summary sales'!$A$6:$A$50,0),MATCH($X$3,'Summary sales'!$A$7:$CB$7,0))</f>
        <v>763.26000000000931</v>
      </c>
      <c r="Z41" s="385">
        <f t="shared" si="562"/>
        <v>263.26000000000931</v>
      </c>
      <c r="AA41" s="543">
        <f t="shared" si="459"/>
        <v>1.5265200000000185</v>
      </c>
      <c r="AB41" s="385">
        <f>INDEX('SO Agustus 2026 Rev.3'!$B$6:$BK$52,MATCH(B41,'SO Agustus 2026 Rev.3'!$B$6:$B$52,0),MATCH($AB$3,'SO Agustus 2026 Rev.3'!$B$5:$XK$5,0))</f>
        <v>150</v>
      </c>
      <c r="AC41" s="385">
        <f>INDEX('Summary sales'!$A$6:$CB$50,MATCH($B41,'Summary sales'!$A$6:$A$50,0),MATCH($AB$3,'Summary sales'!$A$7:$CB$7,0))</f>
        <v>0</v>
      </c>
      <c r="AD41" s="385">
        <f t="shared" si="563"/>
        <v>-150</v>
      </c>
      <c r="AE41" s="543">
        <f t="shared" si="461"/>
        <v>0</v>
      </c>
      <c r="AF41" s="385">
        <f>INDEX('SO Agustus 2026 Rev.3'!$B$6:$BK$52,MATCH(B41,'SO Agustus 2026 Rev.3'!$B$6:$B$52,0),MATCH($AF$3,'SO Agustus 2026 Rev.3'!$B$5:$XK$5,0))</f>
        <v>603.76322580644887</v>
      </c>
      <c r="AG41" s="385">
        <f>INDEX('Summary sales'!$A$6:$CB$50,MATCH($B41,'Summary sales'!$A$6:$A$50,0),MATCH($AF$3,'Summary sales'!$A$7:$CB$7,0))</f>
        <v>633.66999999992549</v>
      </c>
      <c r="AH41" s="385">
        <f t="shared" si="564"/>
        <v>29.906774193476622</v>
      </c>
      <c r="AI41" s="543">
        <f t="shared" si="463"/>
        <v>1.0495339446246168</v>
      </c>
      <c r="AJ41" s="385">
        <f>INDEX('SO Agustus 2026 Rev.3'!$B$6:$BK$52,MATCH(B41,'SO Agustus 2026 Rev.3'!$B$6:$B$52,0),MATCH($AJ$3,'SO Agustus 2026 Rev.3'!$B$5:$XK$5,0))</f>
        <v>673.27548387096704</v>
      </c>
      <c r="AK41" s="385">
        <f>INDEX('Summary sales'!$A$6:$CB$50,MATCH($B41,'Summary sales'!$A$6:$A$50,0),MATCH($AJ$3,'Summary sales'!$A$7:$CB$7,0))</f>
        <v>565.82999999995809</v>
      </c>
      <c r="AL41" s="385">
        <f t="shared" si="565"/>
        <v>-107.44548387100895</v>
      </c>
      <c r="AM41" s="543">
        <f t="shared" si="465"/>
        <v>0.84041378834521641</v>
      </c>
      <c r="AN41" s="385">
        <f>INDEX('SO Agustus 2026 Rev.3'!$B$6:$BK$52,MATCH(B41,'SO Agustus 2026 Rev.3'!$B$6:$B$52,0),MATCH($AN$3,'SO Agustus 2026 Rev.3'!$B$5:$XK$5,0))</f>
        <v>4500</v>
      </c>
      <c r="AO41" s="385">
        <f>INDEX('Summary sales'!$A$6:$CB$50,MATCH($B41,'Summary sales'!$A$6:$A$50,0),MATCH($AN$3,'Summary sales'!$A$7:$CB$7,0))</f>
        <v>4365.7799999993294</v>
      </c>
      <c r="AP41" s="385">
        <f t="shared" si="566"/>
        <v>-134.22000000067055</v>
      </c>
      <c r="AQ41" s="543">
        <f t="shared" si="467"/>
        <v>0.97017333333318434</v>
      </c>
      <c r="AR41" s="385">
        <f>INDEX('SO Agustus 2026 Rev.3'!$B$6:$BK$52,MATCH(B41,'SO Agustus 2026 Rev.3'!$B$6:$B$52,0),MATCH($AR$3,'SO Agustus 2026 Rev.3'!$B$5:$XK$5,0))</f>
        <v>2000</v>
      </c>
      <c r="AS41" s="385">
        <f>INDEX('Summary sales'!$A$6:$CB$50,MATCH($B41,'Summary sales'!$A$6:$A$50,0),MATCH($AR$3,'Summary sales'!$A$7:$CB$7,0))</f>
        <v>3846.4400000004098</v>
      </c>
      <c r="AT41" s="385">
        <f t="shared" si="567"/>
        <v>1846.4400000004098</v>
      </c>
      <c r="AU41" s="543">
        <f t="shared" si="469"/>
        <v>1.9232200000002049</v>
      </c>
      <c r="AV41" s="385">
        <f>INDEX('SO Agustus 2026 Rev.3'!$B$6:$BK$52,MATCH(B41,'SO Agustus 2026 Rev.3'!$B$6:$B$52,0),MATCH($AV$3,'SO Agustus 2026 Rev.3'!$B$5:$XK$5,0))</f>
        <v>1000</v>
      </c>
      <c r="AW41" s="385">
        <f>INDEX('Summary sales'!$A$6:$CB$50,MATCH($B41,'Summary sales'!$A$6:$A$50,0),MATCH($AV$3,'Summary sales'!$A$7:$CB$7,0))</f>
        <v>324.56000000005588</v>
      </c>
      <c r="AX41" s="385">
        <f t="shared" si="568"/>
        <v>-675.43999999994412</v>
      </c>
      <c r="AY41" s="543">
        <f t="shared" si="471"/>
        <v>0.32456000000005586</v>
      </c>
      <c r="AZ41" s="385">
        <f>INDEX('SO Agustus 2026 Rev.3'!$B$6:$BK$52,MATCH(B41,'SO Agustus 2026 Rev.3'!$B$6:$B$52,0),MATCH($AZ$3,'SO Agustus 2026 Rev.3'!$B$5:$XK$5,0))</f>
        <v>500</v>
      </c>
      <c r="BA41" s="385">
        <f>INDEX('Summary sales'!$A$6:$CB$50,MATCH($B41,'Summary sales'!$A$6:$A$50,0),MATCH($AZ$3,'Summary sales'!$A$7:$CB$7,0))</f>
        <v>0</v>
      </c>
      <c r="BB41" s="385">
        <f t="shared" si="569"/>
        <v>-500</v>
      </c>
      <c r="BC41" s="543">
        <f t="shared" si="473"/>
        <v>0</v>
      </c>
      <c r="BD41" s="385">
        <f>INDEX('SO Agustus 2026 Rev.3'!$B$6:$BK$52,MATCH(B41,'SO Agustus 2026 Rev.3'!$B$6:$B$52,0),MATCH($BD$3,'SO Agustus 2026 Rev.3'!$B$5:$XK$5,0))</f>
        <v>10300</v>
      </c>
      <c r="BE41" s="385">
        <f>INDEX('Summary sales'!$A$6:$CB$50,MATCH($B41,'Summary sales'!$A$6:$A$50,0),MATCH($BD$3,'Summary sales'!$A$7:$CB$7,0))</f>
        <v>14872.760000000242</v>
      </c>
      <c r="BF41" s="385">
        <f t="shared" si="570"/>
        <v>4572.7600000002421</v>
      </c>
      <c r="BG41" s="543">
        <f t="shared" si="475"/>
        <v>1.4439572815534216</v>
      </c>
      <c r="BH41" s="385">
        <f>INDEX('SO Agustus 2026 Rev.3'!$B$6:$BK$52,MATCH(B41,'SO Agustus 2026 Rev.3'!$B$6:$B$52,0),MATCH($BH$3,'SO Agustus 2026 Rev.3'!$B$5:$XK$5,0))</f>
        <v>6000</v>
      </c>
      <c r="BI41" s="385">
        <f>INDEX('Summary sales'!$A$6:$CB$50,MATCH($B41,'Summary sales'!$A$6:$A$50,0),MATCH($BH$3,'Summary sales'!$A$7:$CB$7,0))</f>
        <v>5544.6699999999255</v>
      </c>
      <c r="BJ41" s="385">
        <f t="shared" si="571"/>
        <v>-455.33000000007451</v>
      </c>
      <c r="BK41" s="543">
        <f t="shared" si="477"/>
        <v>0.92411166666665423</v>
      </c>
      <c r="BL41" s="385">
        <f>INDEX('SO Agustus 2026 Rev.3'!$B$6:$BK$52,MATCH(B41,'SO Agustus 2026 Rev.3'!$B$6:$B$52,0),MATCH($BL$3,'SO Agustus 2026 Rev.3'!$B$5:$XK$5,0))</f>
        <v>1000</v>
      </c>
      <c r="BM41" s="385">
        <f>INDEX('Summary sales'!$A$6:$CB$50,MATCH($B41,'Summary sales'!$A$6:$A$50,0),MATCH($BL$3,'Summary sales'!$A$7:$CB$7,0))</f>
        <v>862.31599999999162</v>
      </c>
      <c r="BN41" s="385">
        <f t="shared" si="572"/>
        <v>-137.68400000000838</v>
      </c>
      <c r="BO41" s="543">
        <f t="shared" si="479"/>
        <v>0.86231599999999164</v>
      </c>
      <c r="BP41" s="385">
        <f>INDEX('SO Agustus 2026 Rev.3'!$B$6:$BK$52,MATCH(B41,'SO Agustus 2026 Rev.3'!$B$6:$B$52,0),MATCH($BP$3,'SO Agustus 2026 Rev.3'!$B$5:$XK$5,0))</f>
        <v>5500</v>
      </c>
      <c r="BQ41" s="385">
        <f ca="1">INDEX('Summary sales'!$A$6:$CB$50,MATCH($B41,'Summary sales'!$A$6:$A$50,0),MATCH($BP$3,'Summary sales'!$A$7:$CB$7,0))</f>
        <v>5486.98</v>
      </c>
      <c r="BR41" s="385">
        <f t="shared" ca="1" si="573"/>
        <v>-13.020000000000437</v>
      </c>
      <c r="BS41" s="543">
        <f t="shared" ca="1" si="481"/>
        <v>0.99763272727272723</v>
      </c>
      <c r="BT41" s="385">
        <f>INDEX('SO Agustus 2026 Rev.3'!$B$6:$BK$52,MATCH(B41,'SO Agustus 2026 Rev.3'!$B$6:$B$52,0),MATCH($BT$3,'SO Agustus 2026 Rev.3'!$B$5:$XK$5,0))</f>
        <v>1000</v>
      </c>
      <c r="BU41" s="385">
        <f>INDEX('Summary sales'!$A$6:$CB$50,MATCH($B41,'Summary sales'!$A$6:$A$50,0),MATCH($BT$3,'Summary sales'!$A$7:$CB$7,0))</f>
        <v>482.80999999959022</v>
      </c>
      <c r="BV41" s="385">
        <f t="shared" si="574"/>
        <v>-517.19000000040978</v>
      </c>
      <c r="BW41" s="543">
        <f t="shared" si="483"/>
        <v>0.48280999999959023</v>
      </c>
      <c r="BX41" s="385">
        <f>INDEX('SO Agustus 2026 Rev.3'!$B$6:$BK$52,MATCH(B41,'SO Agustus 2026 Rev.3'!$B$6:$B$52,0),MATCH($BX$3,'SO Agustus 2026 Rev.3'!$B$5:$XK$5,0))</f>
        <v>89.451612903225808</v>
      </c>
      <c r="BY41" s="385">
        <f>INDEX('Summary sales'!$A$6:$CB$50,MATCH($B41,'Summary sales'!$A$6:$A$50,0),MATCH($BX$3,'Summary sales'!$A$7:$CB$7,0))</f>
        <v>85.487999999997555</v>
      </c>
      <c r="BZ41" s="385">
        <f t="shared" si="575"/>
        <v>-3.9636129032282525</v>
      </c>
      <c r="CA41" s="543">
        <f t="shared" si="485"/>
        <v>0.95568986657047394</v>
      </c>
      <c r="CB41" s="385">
        <f>INDEX('SO Agustus 2026 Rev.3'!$B$6:$BK$52,MATCH(B41,'SO Agustus 2026 Rev.3'!$B$6:$B$52,0),MATCH($CB$3,'SO Agustus 2026 Rev.3'!$B$5:$XK$5,0))</f>
        <v>3500</v>
      </c>
      <c r="CC41" s="385">
        <f>INDEX('Summary sales'!$A$6:$CB$50,MATCH($B41,'Summary sales'!$A$6:$A$50,0),MATCH($CB$3,'Summary sales'!$A$7:$CB$7,0))</f>
        <v>106.3000000002794</v>
      </c>
      <c r="CD41" s="385">
        <f t="shared" si="576"/>
        <v>-3393.6999999997206</v>
      </c>
      <c r="CE41" s="543">
        <f t="shared" si="487"/>
        <v>3.0371428571508399E-2</v>
      </c>
      <c r="CF41" s="385">
        <f>INDEX('SO Agustus 2026 Rev.3'!$B$6:$BK$52,MATCH(B41,'SO Agustus 2026 Rev.3'!$B$6:$B$52,0),MATCH($CF$3,'SO Agustus 2026 Rev.3'!$B$5:$XK$5,0))</f>
        <v>1300</v>
      </c>
      <c r="CG41" s="385">
        <f>INDEX('Summary sales'!$A$6:$CB$50,MATCH($B41,'Summary sales'!$A$6:$A$50,0),MATCH($CF$3,'Summary sales'!$A$7:$CB$7,0))</f>
        <v>1846.3800000000047</v>
      </c>
      <c r="CH41" s="385">
        <f t="shared" si="577"/>
        <v>546.38000000000466</v>
      </c>
      <c r="CI41" s="543">
        <f t="shared" si="489"/>
        <v>1.4202923076923113</v>
      </c>
      <c r="CJ41" s="385">
        <f>INDEX('SO Agustus 2026 Rev.3'!$B$6:$BK$52,MATCH(B41,'SO Agustus 2026 Rev.3'!$B$6:$B$52,0),MATCH($CJ$3,'SO Agustus 2026 Rev.3'!$B$5:$XK$5,0))</f>
        <v>0</v>
      </c>
      <c r="CK41" s="385">
        <f>INDEX('Summary sales'!$A$6:$CB$50,MATCH($B41,'Summary sales'!$A$6:$A$50,0),MATCH($CJ$3,'Summary sales'!$A$7:$CB$7,0))</f>
        <v>6094.9000000003725</v>
      </c>
      <c r="CL41" s="385">
        <f t="shared" si="578"/>
        <v>6094.9000000003725</v>
      </c>
      <c r="CM41" s="543" t="e">
        <f t="shared" si="491"/>
        <v>#DIV/0!</v>
      </c>
      <c r="CN41" s="385">
        <f>INDEX('SO Agustus 2026 Rev.3'!$B$6:$BK$52,MATCH(B41,'SO Agustus 2026 Rev.3'!$B$6:$B$52,0),MATCH($CN$3,'SO Agustus 2026 Rev.3'!$B$5:$XK$5,0))</f>
        <v>6500</v>
      </c>
      <c r="CO41" s="385">
        <f>INDEX('Summary sales'!$A$6:$CB$50,MATCH($B41,'Summary sales'!$A$6:$A$50,0),MATCH($CN$3,'Summary sales'!$A$7:$CB$7,0))</f>
        <v>7090.25</v>
      </c>
      <c r="CP41" s="385">
        <f t="shared" si="579"/>
        <v>590.25</v>
      </c>
      <c r="CQ41" s="543">
        <f t="shared" si="493"/>
        <v>1.0908076923076924</v>
      </c>
      <c r="CR41" s="385">
        <f>INDEX('SO Agustus 2026 Rev.3'!$B$6:$BK$52,MATCH(B41,'SO Agustus 2026 Rev.3'!$B$6:$B$52,0),MATCH($CR$3,'SO Agustus 2026 Rev.3'!$B$5:$XK$5,0))</f>
        <v>12000</v>
      </c>
      <c r="CS41" s="385">
        <f>INDEX('Summary sales'!$A$6:$CB$50,MATCH($B41,'Summary sales'!$A$6:$A$50,0),MATCH($CR$3,'Summary sales'!$A$7:$CB$7,0))</f>
        <v>7658.3999999999069</v>
      </c>
      <c r="CT41" s="385">
        <f t="shared" si="580"/>
        <v>-4341.6000000000931</v>
      </c>
      <c r="CU41" s="543">
        <f t="shared" si="495"/>
        <v>0.63819999999999222</v>
      </c>
      <c r="CV41" s="385">
        <f>INDEX('SO Agustus 2026 Rev.3'!$B$6:$BK$52,MATCH(B41,'SO Agustus 2026 Rev.3'!$B$6:$B$52,0),MATCH($CV$3,'SO Agustus 2026 Rev.3'!$B$5:$XK$5,0))</f>
        <v>16000</v>
      </c>
      <c r="CW41" s="385">
        <f>INDEX('Summary sales'!$A$6:$CB$50,MATCH($B41,'Summary sales'!$A$6:$A$50,0),MATCH($CV$3,'Summary sales'!$A$7:$CB$7,0))</f>
        <v>13001.682999998331</v>
      </c>
      <c r="CX41" s="385">
        <f t="shared" si="581"/>
        <v>-2998.3170000016689</v>
      </c>
      <c r="CY41" s="543">
        <f t="shared" si="497"/>
        <v>0.81260518749989574</v>
      </c>
      <c r="CZ41" s="385">
        <f>INDEX('SO Agustus 2026 Rev.3'!$B$6:$BK$52,MATCH(B41,'SO Agustus 2026 Rev.3'!$B$6:$B$52,0),MATCH($CZ$3,'SO Agustus 2026 Rev.3'!$B$5:$XK$5,0))</f>
        <v>2000</v>
      </c>
      <c r="DA41" s="385">
        <f>INDEX('Summary sales'!$A$6:$CB$50,MATCH($B41,'Summary sales'!$A$6:$A$50,0),MATCH($CZ$3,'Summary sales'!$A$7:$CB$7,0))</f>
        <v>2074.5</v>
      </c>
      <c r="DB41" s="385">
        <f t="shared" si="582"/>
        <v>74.5</v>
      </c>
      <c r="DC41" s="543">
        <f t="shared" si="499"/>
        <v>1.03725</v>
      </c>
      <c r="DD41" s="385">
        <f>INDEX('SO Agustus 2026 Rev.3'!$B$6:$BK$52,MATCH(B41,'SO Agustus 2026 Rev.3'!$B$6:$B$52,0),MATCH($DD$3,'SO Agustus 2026 Rev.3'!$B$5:$XK$5,0))</f>
        <v>800</v>
      </c>
      <c r="DE41" s="385">
        <f>INDEX('Summary sales'!$A$6:$CB$50,MATCH($B41,'Summary sales'!$A$6:$A$50,0),MATCH($DD$3,'Summary sales'!$A$7:$CB$7,0))</f>
        <v>958.75</v>
      </c>
      <c r="DF41" s="385">
        <f t="shared" si="583"/>
        <v>158.75</v>
      </c>
      <c r="DG41" s="543">
        <f t="shared" si="501"/>
        <v>1.1984375</v>
      </c>
      <c r="DH41" s="385">
        <f>INDEX('SO Agustus 2026 Rev.3'!$B$6:$BK$52,MATCH(B41,'SO Agustus 2026 Rev.3'!$B$6:$B$52,0),MATCH($DH$3,'SO Agustus 2026 Rev.3'!$B$5:$XK$5,0))</f>
        <v>7200</v>
      </c>
      <c r="DI41" s="385">
        <f>INDEX('Summary sales'!$A$6:$CB$50,MATCH($B41,'Summary sales'!$A$6:$A$50,0),MATCH($DH$3,'Summary sales'!$A$7:$CB$7,0))</f>
        <v>0</v>
      </c>
      <c r="DJ41" s="385">
        <f t="shared" si="584"/>
        <v>-7200</v>
      </c>
      <c r="DK41" s="543">
        <f t="shared" si="503"/>
        <v>0</v>
      </c>
      <c r="DL41" s="385">
        <f>INDEX('SO Agustus 2026 Rev.3'!$B$6:$BK$52,MATCH(B41,'SO Agustus 2026 Rev.3'!$B$6:$B$52,0),MATCH($DL$3,'SO Agustus 2026 Rev.3'!$B$5:$XK$5,0))</f>
        <v>0</v>
      </c>
      <c r="DM41" s="385">
        <f>INDEX('Summary sales'!$A$6:$CB$50,MATCH($B41,'Summary sales'!$A$6:$A$50,0),MATCH($DL$3,'Summary sales'!$A$7:$CB$7,0))</f>
        <v>0</v>
      </c>
      <c r="DN41" s="385">
        <f t="shared" si="585"/>
        <v>0</v>
      </c>
      <c r="DO41" s="543" t="e">
        <f t="shared" si="505"/>
        <v>#DIV/0!</v>
      </c>
      <c r="DP41" s="385">
        <f>INDEX('SO Agustus 2026 Rev.3'!$B$6:$BK$52,MATCH(B41,'SO Agustus 2026 Rev.3'!$B$6:$B$52,0),MATCH($DP$3,'SO Agustus 2026 Rev.3'!$B$5:$XK$5,0))</f>
        <v>2000</v>
      </c>
      <c r="DQ41" s="385">
        <f>INDEX('Summary sales'!$A$6:$CB$50,MATCH($B41,'Summary sales'!$A$6:$A$50,0),MATCH($DP$3,'Summary sales'!$A$7:$CB$7,0))</f>
        <v>1860.2099999999627</v>
      </c>
      <c r="DR41" s="385">
        <f t="shared" si="586"/>
        <v>-139.79000000003725</v>
      </c>
      <c r="DS41" s="543">
        <f t="shared" si="507"/>
        <v>0.93010499999998142</v>
      </c>
      <c r="DT41" s="385">
        <f>INDEX('SO Agustus 2026 Rev.3'!$B$6:$BK$52,MATCH(B41,'SO Agustus 2026 Rev.3'!$B$6:$B$52,0),MATCH($DT$3,'SO Agustus 2026 Rev.3'!$B$5:$XK$5,0))</f>
        <v>1000</v>
      </c>
      <c r="DU41" s="385">
        <f>INDEX('Summary sales'!$A$6:$CB$50,MATCH($B41,'Summary sales'!$A$6:$A$50,0),MATCH($DT$3,'Summary sales'!$A$7:$CB$7,0))</f>
        <v>0</v>
      </c>
      <c r="DV41" s="385">
        <f t="shared" si="587"/>
        <v>-1000</v>
      </c>
      <c r="DW41" s="543">
        <f t="shared" si="509"/>
        <v>0</v>
      </c>
      <c r="DX41" s="385">
        <f>INDEX('SO Agustus 2026 Rev.3'!$B$6:$BK$52,MATCH(B41,'SO Agustus 2026 Rev.3'!$B$6:$B$52,0),MATCH($DX$3,'SO Agustus 2026 Rev.3'!$B$5:$XK$5,0))</f>
        <v>11000</v>
      </c>
      <c r="DY41" s="385">
        <f>INDEX('Summary sales'!$A$6:$CB$50,MATCH($B41,'Summary sales'!$A$6:$A$50,0),MATCH($DX$3,'Summary sales'!$A$7:$CB$7,0))</f>
        <v>12045.139999999665</v>
      </c>
      <c r="DZ41" s="385">
        <f t="shared" si="588"/>
        <v>1045.1399999996647</v>
      </c>
      <c r="EA41" s="543">
        <f t="shared" si="511"/>
        <v>1.0950127272726968</v>
      </c>
      <c r="EB41" s="385">
        <f>INDEX('SO Agustus 2026 Rev.3'!$B$6:$BK$52,MATCH(B41,'SO Agustus 2026 Rev.3'!$B$6:$B$52,0),MATCH($EB$3,'SO Agustus 2026 Rev.3'!$B$5:$XK$5,0))</f>
        <v>2000</v>
      </c>
      <c r="EC41" s="385">
        <f>INDEX('Summary sales'!$A$6:$CB$50,MATCH($B41,'Summary sales'!$A$6:$A$50,0),MATCH($EB$3,'Summary sales'!$A$7:$CB$7,0))</f>
        <v>2327.3699999998789</v>
      </c>
      <c r="ED41" s="385">
        <f t="shared" si="589"/>
        <v>327.36999999987893</v>
      </c>
      <c r="EE41" s="543">
        <f t="shared" si="513"/>
        <v>1.1636849999999395</v>
      </c>
      <c r="EF41" s="385">
        <f>INDEX('SO Agustus 2026 Rev.3'!$B$6:$BK$52,MATCH(B41,'SO Agustus 2026 Rev.3'!$B$6:$B$52,0),MATCH($EF$3,'SO Agustus 2026 Rev.3'!$B$5:$XK$5,0))</f>
        <v>5500</v>
      </c>
      <c r="EG41" s="385">
        <f>INDEX('Summary sales'!$A$6:$CB$50,MATCH($B41,'Summary sales'!$A$6:$A$50,0),MATCH($EF$3,'Summary sales'!$A$7:$CB$7,0))</f>
        <v>3307.570000000298</v>
      </c>
      <c r="EH41" s="385">
        <f t="shared" si="590"/>
        <v>-2192.429999999702</v>
      </c>
      <c r="EI41" s="543">
        <f t="shared" si="515"/>
        <v>0.60137636363641778</v>
      </c>
      <c r="EJ41" s="385">
        <f>INDEX('SO Agustus 2026 Rev.3'!$B$6:$BK$52,MATCH(B41,'SO Agustus 2026 Rev.3'!$B$6:$B$52,0),MATCH($EJ$3,'SO Agustus 2026 Rev.3'!$B$5:$XK$5,0))</f>
        <v>0</v>
      </c>
      <c r="EK41" s="385">
        <f>INDEX('Summary sales'!$A$6:$CB$50,MATCH(B41,'Summary sales'!$A$6:$A$50,0),MATCH($EJ$3,'Summary sales'!$A$7:$CB$7,0))</f>
        <v>4145.7600000000093</v>
      </c>
      <c r="EL41" s="385">
        <f t="shared" si="591"/>
        <v>4145.7600000000093</v>
      </c>
      <c r="EM41" s="543" t="e">
        <f t="shared" si="517"/>
        <v>#DIV/0!</v>
      </c>
      <c r="EN41" s="385">
        <f>INDEX('SO Agustus 2026 Rev.3'!$B$6:$BK$52,MATCH(B41,'SO Agustus 2026 Rev.3'!$B$6:$B$52,0),MATCH($EN$3,'SO Agustus 2026 Rev.3'!$B$5:$XK$5,0))</f>
        <v>5000</v>
      </c>
      <c r="EO41" s="385">
        <f>INDEX('Summary sales'!$A$6:$CB$50,MATCH($B41,'Summary sales'!$A$6:$A$50,0),MATCH($EN$3,'Summary sales'!$A$7:$CB$7,0))</f>
        <v>0</v>
      </c>
      <c r="EP41" s="385">
        <f t="shared" si="592"/>
        <v>-5000</v>
      </c>
      <c r="EQ41" s="543">
        <f t="shared" si="519"/>
        <v>0</v>
      </c>
      <c r="ER41" s="385">
        <f>INDEX('SO Agustus 2026 Rev.3'!$B$6:$BK$52,MATCH(B41,'SO Agustus 2026 Rev.3'!$B$6:$B$52,0),MATCH($ER$3,'SO Agustus 2026 Rev.3'!$B$5:$XK$5,0))</f>
        <v>19000</v>
      </c>
      <c r="ES41" s="385">
        <f>INDEX('Summary sales'!$A$6:$CB$50,MATCH($B41,'Summary sales'!$A$6:$A$50,0),MATCH($ER$3,'Summary sales'!$A$7:$CB$7,0))</f>
        <v>24611.849999999627</v>
      </c>
      <c r="ET41" s="385">
        <f t="shared" si="593"/>
        <v>5611.8499999996275</v>
      </c>
      <c r="EU41" s="543">
        <f t="shared" si="521"/>
        <v>1.2953605263157699</v>
      </c>
      <c r="EV41" s="385">
        <f>INDEX('SO Agustus 2026 Rev.3'!$B$6:$BK$52,MATCH(B41,'SO Agustus 2026 Rev.3'!$B$6:$B$52,0),MATCH($EV$3,'SO Agustus 2026 Rev.3'!$B$5:$XK$5,0))</f>
        <v>8000</v>
      </c>
      <c r="EW41" s="385">
        <f>INDEX('Summary sales'!$A$6:$CB$50,MATCH(B41,'Summary sales'!$A$6:$A$50,0),MATCH($EV$3,'Summary sales'!$A$7:$CB$7,0))</f>
        <v>4299.7299999999814</v>
      </c>
      <c r="EX41" s="385">
        <f t="shared" si="594"/>
        <v>-3700.2700000000186</v>
      </c>
      <c r="EY41" s="543">
        <f t="shared" si="523"/>
        <v>0.5374662499999977</v>
      </c>
      <c r="EZ41" s="385">
        <f>INDEX('SO Agustus 2026 Rev.3'!$B$6:$BK$52,MATCH(B41,'SO Agustus 2026 Rev.3'!$B$6:$B$52,0),MATCH($EZ$3,'SO Agustus 2026 Rev.3'!$B$5:$XK$5,0))</f>
        <v>3500</v>
      </c>
      <c r="FA41" s="385">
        <f>INDEX('Summary sales'!$A$6:$CB$50,MATCH(B41,'Summary sales'!$A$6:$A$50,0),MATCH($EZ$3,'Summary sales'!$A$7:$CB$7,0))</f>
        <v>2791.2000000001863</v>
      </c>
      <c r="FB41" s="385">
        <f t="shared" si="595"/>
        <v>-708.79999999981374</v>
      </c>
      <c r="FC41" s="543">
        <f t="shared" si="525"/>
        <v>0.79748571428576753</v>
      </c>
      <c r="FD41" s="385">
        <f>INDEX('SO Agustus 2026 Rev.3'!$B$6:$BK$52,MATCH(B41,'SO Agustus 2026 Rev.3'!$B$6:$B$52,0),MATCH($FD$3,'SO Agustus 2026 Rev.3'!$B$5:$XK$5,0))</f>
        <v>500</v>
      </c>
      <c r="FE41" s="385">
        <f>INDEX('Summary sales'!$A$6:$CB$50,MATCH(B41,'Summary sales'!$A$6:$A$50,0),MATCH($FD$3,'Summary sales'!$A$7:$CB$7,0))</f>
        <v>605.43000000000029</v>
      </c>
      <c r="FF41" s="385">
        <f t="shared" si="596"/>
        <v>105.43000000000029</v>
      </c>
      <c r="FG41" s="543">
        <f t="shared" si="527"/>
        <v>1.2108600000000005</v>
      </c>
      <c r="FH41" s="385">
        <f>INDEX('SO Agustus 2026 Rev.3'!$B$6:$BK$52,MATCH(B41,'SO Agustus 2026 Rev.3'!$B$6:$B$52,0),MATCH($FH$3,'SO Agustus 2026 Rev.3'!$B$5:$XK$5,0))</f>
        <v>0</v>
      </c>
      <c r="FI41" s="385">
        <f>INDEX('Summary sales'!$A$6:$CB$50,MATCH(B41,'Summary sales'!$A$6:$A$50,0),MATCH($FH$3,'Summary sales'!$A$7:$CB$7,0))</f>
        <v>0</v>
      </c>
      <c r="FJ41" s="385">
        <f t="shared" si="597"/>
        <v>0</v>
      </c>
      <c r="FK41" s="543" t="e">
        <f t="shared" si="598"/>
        <v>#DIV/0!</v>
      </c>
      <c r="FL41" s="385">
        <f>INDEX('SO Agustus 2026 Rev.3'!$B$6:$BK$52,MATCH(B41,'SO Agustus 2026 Rev.3'!$B$6:$B$52,0),MATCH($FL$3,'SO Agustus 2026 Rev.3'!$B$5:$XK$5,0))</f>
        <v>700</v>
      </c>
      <c r="FM41" s="385">
        <f>INDEX('Summary sales'!$A$6:$CB$50,MATCH(B41,'Summary sales'!$A$6:$A$50,0),MATCH($FL$3,'Summary sales'!$A$7:$CB$7,0))</f>
        <v>272.97999999998137</v>
      </c>
      <c r="FN41" s="385">
        <f t="shared" si="599"/>
        <v>-427.02000000001863</v>
      </c>
      <c r="FO41" s="543">
        <f t="shared" si="531"/>
        <v>0.38997142857140193</v>
      </c>
      <c r="FP41" s="385">
        <f>INDEX('SO Agustus 2026 Rev.3'!$B$6:$BK$52,MATCH(B41,'SO Agustus 2026 Rev.3'!$B$6:$B$52,0),MATCH($FP$3,'SO Agustus 2026 Rev.3'!$B$5:$XK$5,0))</f>
        <v>6500</v>
      </c>
      <c r="FQ41" s="385">
        <f>INDEX('Summary sales'!$A$6:$CB$50,MATCH(B41,'Summary sales'!$A$6:$A$50,0),MATCH($FP$3,'Summary sales'!$A$7:$CB$7,0))</f>
        <v>6153.5</v>
      </c>
      <c r="FR41" s="385">
        <f t="shared" si="600"/>
        <v>-346.5</v>
      </c>
      <c r="FS41" s="543">
        <f t="shared" si="533"/>
        <v>0.94669230769230772</v>
      </c>
      <c r="FT41" s="385">
        <f>INDEX('SO Agustus 2026 Rev.3'!$B$6:$BK$52,MATCH(B41,'SO Agustus 2026 Rev.3'!$B$6:$B$52,0),MATCH($FT$3,'SO Agustus 2026 Rev.3'!$B$5:$XK$5,0))</f>
        <v>3500</v>
      </c>
      <c r="FU41" s="385">
        <f>INDEX('Summary sales'!$A$6:$CB$50,MATCH(B41,'Summary sales'!$A$6:$A$50,0),MATCH($FT$3,'Summary sales'!$A$7:$CB$7,0))</f>
        <v>4357.5200000000186</v>
      </c>
      <c r="FV41" s="385">
        <f t="shared" si="601"/>
        <v>857.52000000001863</v>
      </c>
      <c r="FW41" s="543">
        <f t="shared" si="535"/>
        <v>1.2450057142857196</v>
      </c>
      <c r="FX41" s="385">
        <f>INDEX('SO Agustus 2026 Rev.3'!$B$6:$BK$52,MATCH(B41,'SO Agustus 2026 Rev.3'!$B$6:$B$52,0),MATCH($FX$3,'SO Agustus 2026 Rev.3'!$B$5:$XK$5,0))</f>
        <v>2000</v>
      </c>
      <c r="FY41" s="385">
        <f>INDEX('Summary sales'!$A$6:$CB$50,MATCH(B41,'Summary sales'!$A$6:$A$50,0),MATCH($FX$3,'Summary sales'!$A$7:$CB$7,0))</f>
        <v>376.69999999995343</v>
      </c>
      <c r="FZ41" s="385">
        <f t="shared" si="602"/>
        <v>-1623.3000000000466</v>
      </c>
      <c r="GA41" s="543">
        <f t="shared" si="537"/>
        <v>0.18834999999997673</v>
      </c>
      <c r="GB41" s="385">
        <f>INDEX('SO Agustus 2026 Rev.3'!$B$6:$BK$52,MATCH(B41,'SO Agustus 2026 Rev.3'!$B$6:$B$52,0),MATCH($GB$3,'SO Agustus 2026 Rev.3'!$B$5:$XK$5,0))</f>
        <v>369.61070967741654</v>
      </c>
      <c r="GC41" s="385">
        <f>INDEX('Summary sales'!$A$6:$CB$50,MATCH(B41,'Summary sales'!$A$6:$A$50,0),MATCH($GB$3,'Summary sales'!$A$7:$CB$7,0))</f>
        <v>1495.4500000000698</v>
      </c>
      <c r="GD41" s="385">
        <f t="shared" si="603"/>
        <v>1125.8392903226534</v>
      </c>
      <c r="GE41" s="543">
        <f t="shared" si="539"/>
        <v>4.0460137134696312</v>
      </c>
      <c r="GF41" s="385">
        <f>INDEX('SO Agustus 2026 Rev.3'!$B$6:$BK$52,MATCH(B41,'SO Agustus 2026 Rev.3'!$B$6:$B$52,0),MATCH($GF$3,'SO Agustus 2026 Rev.3'!$B$5:$XK$5,0))</f>
        <v>13500</v>
      </c>
      <c r="GG41" s="385">
        <f>INDEX('Summary sales'!$A$6:$CB$50,MATCH(B41,'Summary sales'!$A$6:$A$50,0),MATCH($GF$3,'Summary sales'!$A$7:$CB$7,0))</f>
        <v>7761.6019999999999</v>
      </c>
      <c r="GH41" s="385">
        <f t="shared" si="604"/>
        <v>-5738.3980000000001</v>
      </c>
      <c r="GI41" s="543">
        <f t="shared" si="541"/>
        <v>0.57493348148148149</v>
      </c>
      <c r="GJ41" s="385">
        <f>INDEX('SO Agustus 2026 Rev.3'!$B$6:$BK$52,MATCH(B41,'SO Agustus 2026 Rev.3'!$B$6:$B$52,0),MATCH($GJ$3,'SO Agustus 2026 Rev.3'!$B$5:$XK$5,0))</f>
        <v>0</v>
      </c>
      <c r="GK41" s="385">
        <f>INDEX('Summary sales'!$A$6:$CB$50,MATCH($B41,'Summary sales'!$A$6:$A$50,0),MATCH($GJ$3,'Summary sales'!$A$7:$CB$7,0))</f>
        <v>0</v>
      </c>
      <c r="GL41" s="385">
        <f t="shared" si="605"/>
        <v>0</v>
      </c>
      <c r="GM41" s="543" t="e">
        <f t="shared" si="543"/>
        <v>#DIV/0!</v>
      </c>
      <c r="GN41" s="385">
        <f>INDEX('SO Agustus 2026 Rev.3'!$B$6:$BK$52,MATCH(B41,'SO Agustus 2026 Rev.3'!$B$6:$B$52,0),MATCH($GN$3,'SO Agustus 2026 Rev.3'!$B$5:$XK$5,0))</f>
        <v>2499.7025806451697</v>
      </c>
      <c r="GO41" s="385">
        <f>INDEX('Summary sales'!$A$6:$CB$50,MATCH(B41,'Summary sales'!$A$6:$A$50,0),MATCH($GN$3,'Summary sales'!$A$7:$CB$7,0))</f>
        <v>2679.6000000000058</v>
      </c>
      <c r="GP41" s="385">
        <f t="shared" si="606"/>
        <v>179.89741935483607</v>
      </c>
      <c r="GQ41" s="543">
        <f t="shared" si="545"/>
        <v>1.0719675295564182</v>
      </c>
      <c r="GR41" s="385">
        <f>INDEX('SO Agustus 2026 Rev.3'!$B$6:$BK$52,MATCH(B41,'SO Agustus 2026 Rev.3'!$B$6:$B$52,0),MATCH($GR$3,'SO Agustus 2026 Rev.3'!$B$5:$XK$5,0))</f>
        <v>3587.0967741935483</v>
      </c>
      <c r="GS41" s="385">
        <f>INDEX('Summary sales'!$A$6:$CB$50,MATCH(B41,'Summary sales'!$A$6:$A$50,0),MATCH($GR$3,'Summary sales'!$A$7:$CB$7,0))</f>
        <v>0</v>
      </c>
      <c r="GT41" s="385">
        <f t="shared" si="613"/>
        <v>-3587.0967741935483</v>
      </c>
      <c r="GU41" s="543">
        <f t="shared" si="547"/>
        <v>0</v>
      </c>
      <c r="GV41" s="385">
        <f>INDEX('SO Agustus 2026 Rev.3'!$B$6:$BK$52,MATCH(B41,'SO Agustus 2026 Rev.3'!$B$6:$B$52,0),MATCH($GV$3,'SO Agustus 2026 Rev.3'!$B$5:$XK$5,0))</f>
        <v>2499.7025806451697</v>
      </c>
      <c r="GW41" s="385">
        <f>INDEX('Summary sales'!$A$6:$CB$50,MATCH(B41,'Summary sales'!$A$6:$A$50,0),MATCH($GV$3,'Summary sales'!$A$7:$CB$7,0))</f>
        <v>1192.0499999998137</v>
      </c>
      <c r="GX41" s="385">
        <f t="shared" si="607"/>
        <v>-1307.652580645356</v>
      </c>
      <c r="GY41" s="543">
        <f t="shared" si="549"/>
        <v>0.4768767329480243</v>
      </c>
      <c r="GZ41" s="385">
        <f>INDEX('SO Agustus 2026 Rev.3'!$B$6:$BK$52,MATCH(B41,'SO Agustus 2026 Rev.3'!$B$6:$B$52,0),MATCH($GZ$3,'SO Agustus 2026 Rev.3'!$B$5:$XK$5,0))</f>
        <v>0</v>
      </c>
      <c r="HA41" s="385">
        <f>INDEX('Summary sales'!$A$6:$CB$50,MATCH(B41,'Summary sales'!$A$6:$A$50,0),MATCH($GZ$3,'Summary sales'!$A$7:$CB$7,0))</f>
        <v>0</v>
      </c>
      <c r="HB41" s="385">
        <f t="shared" si="608"/>
        <v>0</v>
      </c>
      <c r="HC41" s="543" t="e">
        <f t="shared" si="551"/>
        <v>#DIV/0!</v>
      </c>
    </row>
    <row r="42" spans="1:211" ht="15" customHeight="1">
      <c r="A42" s="562"/>
      <c r="B42" s="469">
        <f t="shared" si="615"/>
        <v>46264</v>
      </c>
      <c r="C42" s="469" t="str">
        <f t="shared" si="616"/>
        <v>Mgg</v>
      </c>
      <c r="D42" s="385">
        <f>SUMIF($H$4:$HB$4,$D$4,H42:HB42)</f>
        <v>149281.52558064513</v>
      </c>
      <c r="E42" s="385">
        <f ca="1">SUMIF($H$4:$HB$4,$E$4,H42:HB42)</f>
        <v>145822.76900000277</v>
      </c>
      <c r="F42" s="385">
        <f t="shared" ref="F42:F45" ca="1" si="617">E42-D42</f>
        <v>-3458.7565806423663</v>
      </c>
      <c r="G42" s="543">
        <f t="shared" ref="G42:G45" ca="1" si="618">E42/D42</f>
        <v>0.97683064553909671</v>
      </c>
      <c r="H42" s="385">
        <f>INDEX('SO Agustus 2026 Rev.3'!$B$6:$BK$52,MATCH(B42,'SO Agustus 2026 Rev.3'!$B$6:$B$52,0),MATCH($H$3,'SO Agustus 2026 Rev.3'!$B$5:$XK$5,0))</f>
        <v>700</v>
      </c>
      <c r="I42" s="385">
        <f>INDEX('Summary sales'!$A$6:$CB$50,MATCH($B42,'Summary sales'!$A$6:$A$50,0),MATCH($H$3,'Summary sales'!$A$7:$CB$7,0))</f>
        <v>591.83000000007451</v>
      </c>
      <c r="J42" s="385">
        <f t="shared" ref="J42:J45" si="619">I42-H42</f>
        <v>-108.16999999992549</v>
      </c>
      <c r="K42" s="543">
        <f t="shared" si="451"/>
        <v>0.84547142857153501</v>
      </c>
      <c r="L42" s="385">
        <f>INDEX('SO Agustus 2026 Rev.3'!$B$6:$BK$52,MATCH(B42,'SO Agustus 2026 Rev.3'!$B$6:$B$52,0),MATCH($L$3,'SO Agustus 2026 Rev.3'!$B$5:$XK$5,0))</f>
        <v>500</v>
      </c>
      <c r="M42" s="385">
        <f>INDEX('Summary sales'!$A$6:$CB$50,MATCH($B42,'Summary sales'!$A$6:$A$50,0),MATCH($L$3,'Summary sales'!$A$7:$CB$7,0))</f>
        <v>0</v>
      </c>
      <c r="N42" s="385">
        <f t="shared" ref="N42:N45" si="620">M42-L42</f>
        <v>-500</v>
      </c>
      <c r="O42" s="543">
        <f t="shared" si="453"/>
        <v>0</v>
      </c>
      <c r="P42" s="385">
        <f>INDEX('SO Agustus 2026 Rev.3'!$B$6:$BK$52,MATCH(B42,'SO Agustus 2026 Rev.3'!$B$6:$B$52,0),MATCH($P$3,'SO Agustus 2026 Rev.3'!$B$5:$XK$5,0))</f>
        <v>1000</v>
      </c>
      <c r="Q42" s="385">
        <f>INDEX('Summary sales'!$A$6:$CB$50,MATCH($B42,'Summary sales'!$A$6:$A$50,0),MATCH($P$3,'Summary sales'!$A$7:$CB$7,0))</f>
        <v>540.1999999997206</v>
      </c>
      <c r="R42" s="385">
        <f t="shared" ref="R42:R45" si="621">Q42-P42</f>
        <v>-459.8000000002794</v>
      </c>
      <c r="S42" s="543">
        <f t="shared" si="455"/>
        <v>0.54019999999972057</v>
      </c>
      <c r="T42" s="385">
        <f>INDEX('SO Agustus 2026 Rev.3'!$B$6:$BK$52,MATCH(B42,'SO Agustus 2026 Rev.3'!$B$6:$B$52,0),MATCH($T$3,'SO Agustus 2026 Rev.3'!$B$5:$XK$5,0))</f>
        <v>999.51612903226578</v>
      </c>
      <c r="U42" s="385">
        <f>INDEX('Summary sales'!$A$6:$CB$50,MATCH($B42,'Summary sales'!$A$6:$A$50,0),MATCH($T$3,'Summary sales'!$A$7:$CB$7,0))</f>
        <v>0</v>
      </c>
      <c r="V42" s="385">
        <f t="shared" ref="V42:V45" si="622">U42-T42</f>
        <v>-999.51612903226578</v>
      </c>
      <c r="W42" s="543">
        <f t="shared" si="457"/>
        <v>0</v>
      </c>
      <c r="X42" s="385">
        <f>INDEX('SO Agustus 2026 Rev.3'!$B$6:$BK$52,MATCH(B42,'SO Agustus 2026 Rev.3'!$B$6:$B$52,0),MATCH($X$3,'SO Agustus 2026 Rev.3'!$B$5:$XK$5,0))</f>
        <v>500</v>
      </c>
      <c r="Y42" s="385">
        <f>INDEX('Summary sales'!$A$6:$CB$50,MATCH($B42,'Summary sales'!$A$6:$A$50,0),MATCH($X$3,'Summary sales'!$A$7:$CB$7,0))</f>
        <v>457.34999999997672</v>
      </c>
      <c r="Z42" s="385">
        <f t="shared" ref="Z42:Z45" si="623">Y42-X42</f>
        <v>-42.650000000023283</v>
      </c>
      <c r="AA42" s="543">
        <f t="shared" si="459"/>
        <v>0.91469999999995344</v>
      </c>
      <c r="AB42" s="385">
        <f>INDEX('SO Agustus 2026 Rev.3'!$B$6:$BK$52,MATCH(B42,'SO Agustus 2026 Rev.3'!$B$6:$B$52,0),MATCH($AB$3,'SO Agustus 2026 Rev.3'!$B$5:$XK$5,0))</f>
        <v>0</v>
      </c>
      <c r="AC42" s="385">
        <f>INDEX('Summary sales'!$A$6:$CB$50,MATCH($B42,'Summary sales'!$A$6:$A$50,0),MATCH($AB$3,'Summary sales'!$A$7:$CB$7,0))</f>
        <v>0</v>
      </c>
      <c r="AD42" s="385">
        <f t="shared" ref="AD42:AD45" si="624">AC42-AB42</f>
        <v>0</v>
      </c>
      <c r="AE42" s="543" t="e">
        <f t="shared" si="461"/>
        <v>#DIV/0!</v>
      </c>
      <c r="AF42" s="385">
        <f>INDEX('SO Agustus 2026 Rev.3'!$B$6:$BK$52,MATCH(B42,'SO Agustus 2026 Rev.3'!$B$6:$B$52,0),MATCH($AF$3,'SO Agustus 2026 Rev.3'!$B$5:$XK$5,0))</f>
        <v>603.76322580644887</v>
      </c>
      <c r="AG42" s="385">
        <f>INDEX('Summary sales'!$A$6:$CB$50,MATCH($B42,'Summary sales'!$A$6:$A$50,0),MATCH($AF$3,'Summary sales'!$A$7:$CB$7,0))</f>
        <v>669.29000000003725</v>
      </c>
      <c r="AH42" s="385">
        <f t="shared" ref="AH42:AH45" si="625">AG42-AF42</f>
        <v>65.526774193588381</v>
      </c>
      <c r="AI42" s="543">
        <f t="shared" si="463"/>
        <v>1.1085305818453319</v>
      </c>
      <c r="AJ42" s="385">
        <f>INDEX('SO Agustus 2026 Rev.3'!$B$6:$BK$52,MATCH(B42,'SO Agustus 2026 Rev.3'!$B$6:$B$52,0),MATCH($AJ$3,'SO Agustus 2026 Rev.3'!$B$5:$XK$5,0))</f>
        <v>673.27548387096704</v>
      </c>
      <c r="AK42" s="385">
        <f>INDEX('Summary sales'!$A$6:$CB$50,MATCH($B42,'Summary sales'!$A$6:$A$50,0),MATCH($AJ$3,'Summary sales'!$A$7:$CB$7,0))</f>
        <v>434.25</v>
      </c>
      <c r="AL42" s="385">
        <f t="shared" ref="AL42:AL45" si="626">AK42-AJ42</f>
        <v>-239.02548387096704</v>
      </c>
      <c r="AM42" s="543">
        <f t="shared" si="465"/>
        <v>0.64498115615809926</v>
      </c>
      <c r="AN42" s="385">
        <f>INDEX('SO Agustus 2026 Rev.3'!$B$6:$BK$52,MATCH(B42,'SO Agustus 2026 Rev.3'!$B$6:$B$52,0),MATCH($AN$3,'SO Agustus 2026 Rev.3'!$B$5:$XK$5,0))</f>
        <v>0</v>
      </c>
      <c r="AO42" s="385">
        <f>INDEX('Summary sales'!$A$6:$CB$50,MATCH($B42,'Summary sales'!$A$6:$A$50,0),MATCH($AN$3,'Summary sales'!$A$7:$CB$7,0))</f>
        <v>0</v>
      </c>
      <c r="AP42" s="385">
        <f t="shared" ref="AP42:AP45" si="627">AO42-AN42</f>
        <v>0</v>
      </c>
      <c r="AQ42" s="543" t="e">
        <f t="shared" si="467"/>
        <v>#DIV/0!</v>
      </c>
      <c r="AR42" s="385">
        <f>INDEX('SO Agustus 2026 Rev.3'!$B$6:$BK$52,MATCH(B42,'SO Agustus 2026 Rev.3'!$B$6:$B$52,0),MATCH($AR$3,'SO Agustus 2026 Rev.3'!$B$5:$XK$5,0))</f>
        <v>2000</v>
      </c>
      <c r="AS42" s="385">
        <f>INDEX('Summary sales'!$A$6:$CB$50,MATCH($B42,'Summary sales'!$A$6:$A$50,0),MATCH($AR$3,'Summary sales'!$A$7:$CB$7,0))</f>
        <v>2793.9199999999255</v>
      </c>
      <c r="AT42" s="385">
        <f t="shared" ref="AT42:AT45" si="628">AS42-AR42</f>
        <v>793.91999999992549</v>
      </c>
      <c r="AU42" s="543">
        <f t="shared" si="469"/>
        <v>1.3969599999999627</v>
      </c>
      <c r="AV42" s="385">
        <f>INDEX('SO Agustus 2026 Rev.3'!$B$6:$BK$52,MATCH(B42,'SO Agustus 2026 Rev.3'!$B$6:$B$52,0),MATCH($AV$3,'SO Agustus 2026 Rev.3'!$B$5:$XK$5,0))</f>
        <v>300</v>
      </c>
      <c r="AW42" s="385">
        <f>INDEX('Summary sales'!$A$6:$CB$50,MATCH($B42,'Summary sales'!$A$6:$A$50,0),MATCH($AV$3,'Summary sales'!$A$7:$CB$7,0))</f>
        <v>82.509999999776483</v>
      </c>
      <c r="AX42" s="385">
        <f t="shared" ref="AX42:AX45" si="629">AW42-AV42</f>
        <v>-217.49000000022352</v>
      </c>
      <c r="AY42" s="543">
        <f t="shared" si="471"/>
        <v>0.27503333333258828</v>
      </c>
      <c r="AZ42" s="385">
        <f>INDEX('SO Agustus 2026 Rev.3'!$B$6:$BK$52,MATCH(B42,'SO Agustus 2026 Rev.3'!$B$6:$B$52,0),MATCH($AZ$3,'SO Agustus 2026 Rev.3'!$B$5:$XK$5,0))</f>
        <v>500</v>
      </c>
      <c r="BA42" s="385">
        <f>INDEX('Summary sales'!$A$6:$CB$50,MATCH($B42,'Summary sales'!$A$6:$A$50,0),MATCH($AZ$3,'Summary sales'!$A$7:$CB$7,0))</f>
        <v>0</v>
      </c>
      <c r="BB42" s="385">
        <f t="shared" ref="BB42:BB45" si="630">BA42-AZ42</f>
        <v>-500</v>
      </c>
      <c r="BC42" s="543">
        <f t="shared" si="473"/>
        <v>0</v>
      </c>
      <c r="BD42" s="385">
        <f>INDEX('SO Agustus 2026 Rev.3'!$B$6:$BK$52,MATCH(B42,'SO Agustus 2026 Rev.3'!$B$6:$B$52,0),MATCH($BD$3,'SO Agustus 2026 Rev.3'!$B$5:$XK$5,0))</f>
        <v>10300</v>
      </c>
      <c r="BE42" s="385">
        <f>INDEX('Summary sales'!$A$6:$CB$50,MATCH($B42,'Summary sales'!$A$6:$A$50,0),MATCH($BD$3,'Summary sales'!$A$7:$CB$7,0))</f>
        <v>14978.10999999987</v>
      </c>
      <c r="BF42" s="385">
        <f t="shared" ref="BF42:BF45" si="631">BE42-BD42</f>
        <v>4678.1099999998696</v>
      </c>
      <c r="BG42" s="543">
        <f t="shared" si="475"/>
        <v>1.4541854368931912</v>
      </c>
      <c r="BH42" s="385">
        <f>INDEX('SO Agustus 2026 Rev.3'!$B$6:$BK$52,MATCH(B42,'SO Agustus 2026 Rev.3'!$B$6:$B$52,0),MATCH($BH$3,'SO Agustus 2026 Rev.3'!$B$5:$XK$5,0))</f>
        <v>5000</v>
      </c>
      <c r="BI42" s="385">
        <f>INDEX('Summary sales'!$A$6:$CB$50,MATCH($B42,'Summary sales'!$A$6:$A$50,0),MATCH($BH$3,'Summary sales'!$A$7:$CB$7,0))</f>
        <v>4421.0800000000745</v>
      </c>
      <c r="BJ42" s="385">
        <f t="shared" ref="BJ42:BJ45" si="632">BI42-BH42</f>
        <v>-578.91999999992549</v>
      </c>
      <c r="BK42" s="543">
        <f t="shared" si="477"/>
        <v>0.88421600000001488</v>
      </c>
      <c r="BL42" s="385">
        <f>INDEX('SO Agustus 2026 Rev.3'!$B$6:$BK$52,MATCH(B42,'SO Agustus 2026 Rev.3'!$B$6:$B$52,0),MATCH($BL$3,'SO Agustus 2026 Rev.3'!$B$5:$XK$5,0))</f>
        <v>0</v>
      </c>
      <c r="BM42" s="385">
        <f>INDEX('Summary sales'!$A$6:$CB$50,MATCH($B42,'Summary sales'!$A$6:$A$50,0),MATCH($BL$3,'Summary sales'!$A$7:$CB$7,0))</f>
        <v>0</v>
      </c>
      <c r="BN42" s="385">
        <f t="shared" ref="BN42:BN45" si="633">BM42-BL42</f>
        <v>0</v>
      </c>
      <c r="BO42" s="543" t="e">
        <f t="shared" si="479"/>
        <v>#DIV/0!</v>
      </c>
      <c r="BP42" s="385">
        <f>INDEX('SO Agustus 2026 Rev.3'!$B$6:$BK$52,MATCH(B42,'SO Agustus 2026 Rev.3'!$B$6:$B$52,0),MATCH($BP$3,'SO Agustus 2026 Rev.3'!$B$5:$XK$5,0))</f>
        <v>2500</v>
      </c>
      <c r="BQ42" s="385">
        <f ca="1">INDEX('Summary sales'!$A$6:$CB$50,MATCH($B42,'Summary sales'!$A$6:$A$50,0),MATCH($BP$3,'Summary sales'!$A$7:$CB$7,0))</f>
        <v>2582.98</v>
      </c>
      <c r="BR42" s="385">
        <f t="shared" ref="BR42:BR45" ca="1" si="634">BQ42-BP42</f>
        <v>82.980000000000018</v>
      </c>
      <c r="BS42" s="543">
        <f t="shared" ca="1" si="481"/>
        <v>1.0331920000000001</v>
      </c>
      <c r="BT42" s="385">
        <f>INDEX('SO Agustus 2026 Rev.3'!$B$6:$BK$52,MATCH(B42,'SO Agustus 2026 Rev.3'!$B$6:$B$52,0),MATCH($BT$3,'SO Agustus 2026 Rev.3'!$B$5:$XK$5,0))</f>
        <v>1000</v>
      </c>
      <c r="BU42" s="385">
        <f>INDEX('Summary sales'!$A$6:$CB$50,MATCH($B42,'Summary sales'!$A$6:$A$50,0),MATCH($BT$3,'Summary sales'!$A$7:$CB$7,0))</f>
        <v>0</v>
      </c>
      <c r="BV42" s="385">
        <f t="shared" ref="BV42:BV45" si="635">BU42-BT42</f>
        <v>-1000</v>
      </c>
      <c r="BW42" s="543">
        <f t="shared" si="483"/>
        <v>0</v>
      </c>
      <c r="BX42" s="385">
        <f>INDEX('SO Agustus 2026 Rev.3'!$B$6:$BK$52,MATCH(B42,'SO Agustus 2026 Rev.3'!$B$6:$B$52,0),MATCH($BX$3,'SO Agustus 2026 Rev.3'!$B$5:$XK$5,0))</f>
        <v>89.451612903225808</v>
      </c>
      <c r="BY42" s="385">
        <f>INDEX('Summary sales'!$A$6:$CB$50,MATCH($B42,'Summary sales'!$A$6:$A$50,0),MATCH($BX$3,'Summary sales'!$A$7:$CB$7,0))</f>
        <v>66.557000000000698</v>
      </c>
      <c r="BZ42" s="385">
        <f t="shared" ref="BZ42:BZ45" si="636">BY42-BX42</f>
        <v>-22.894612903225109</v>
      </c>
      <c r="CA42" s="543">
        <f t="shared" si="485"/>
        <v>0.74405589614137091</v>
      </c>
      <c r="CB42" s="385">
        <f>INDEX('SO Agustus 2026 Rev.3'!$B$6:$BK$52,MATCH(B42,'SO Agustus 2026 Rev.3'!$B$6:$B$52,0),MATCH($CB$3,'SO Agustus 2026 Rev.3'!$B$5:$XK$5,0))</f>
        <v>1000</v>
      </c>
      <c r="CC42" s="385">
        <f>INDEX('Summary sales'!$A$6:$CB$50,MATCH($B42,'Summary sales'!$A$6:$A$50,0),MATCH($CB$3,'Summary sales'!$A$7:$CB$7,0))</f>
        <v>17.399999999906868</v>
      </c>
      <c r="CD42" s="385">
        <f t="shared" ref="CD42:CD45" si="637">CC42-CB42</f>
        <v>-982.60000000009313</v>
      </c>
      <c r="CE42" s="543">
        <f t="shared" si="487"/>
        <v>1.7399999999906868E-2</v>
      </c>
      <c r="CF42" s="385">
        <f>INDEX('SO Agustus 2026 Rev.3'!$B$6:$BK$52,MATCH(B42,'SO Agustus 2026 Rev.3'!$B$6:$B$52,0),MATCH($CF$3,'SO Agustus 2026 Rev.3'!$B$5:$XK$5,0))</f>
        <v>1300</v>
      </c>
      <c r="CG42" s="385">
        <f>INDEX('Summary sales'!$A$6:$CB$50,MATCH($B42,'Summary sales'!$A$6:$A$50,0),MATCH($CF$3,'Summary sales'!$A$7:$CB$7,0))</f>
        <v>962.65000000002328</v>
      </c>
      <c r="CH42" s="385">
        <f t="shared" ref="CH42:CH45" si="638">CG42-CF42</f>
        <v>-337.34999999997672</v>
      </c>
      <c r="CI42" s="543">
        <f t="shared" si="489"/>
        <v>0.74050000000001792</v>
      </c>
      <c r="CJ42" s="385">
        <f>INDEX('SO Agustus 2026 Rev.3'!$B$6:$BK$52,MATCH(B42,'SO Agustus 2026 Rev.3'!$B$6:$B$52,0),MATCH($CJ$3,'SO Agustus 2026 Rev.3'!$B$5:$XK$5,0))</f>
        <v>0</v>
      </c>
      <c r="CK42" s="385">
        <f>INDEX('Summary sales'!$A$6:$CB$50,MATCH($B42,'Summary sales'!$A$6:$A$50,0),MATCH($CJ$3,'Summary sales'!$A$7:$CB$7,0))</f>
        <v>923.19999999925494</v>
      </c>
      <c r="CL42" s="385">
        <f t="shared" ref="CL42:CL45" si="639">CK42-CJ42</f>
        <v>923.19999999925494</v>
      </c>
      <c r="CM42" s="543" t="e">
        <f t="shared" si="491"/>
        <v>#DIV/0!</v>
      </c>
      <c r="CN42" s="385">
        <f>INDEX('SO Agustus 2026 Rev.3'!$B$6:$BK$52,MATCH(B42,'SO Agustus 2026 Rev.3'!$B$6:$B$52,0),MATCH($CN$3,'SO Agustus 2026 Rev.3'!$B$5:$XK$5,0))</f>
        <v>6500</v>
      </c>
      <c r="CO42" s="385">
        <f>INDEX('Summary sales'!$A$6:$CB$50,MATCH($B42,'Summary sales'!$A$6:$A$50,0),MATCH($CN$3,'Summary sales'!$A$7:$CB$7,0))</f>
        <v>5834.0499999998137</v>
      </c>
      <c r="CP42" s="385">
        <f t="shared" ref="CP42:CP45" si="640">CO42-CN42</f>
        <v>-665.95000000018626</v>
      </c>
      <c r="CQ42" s="543">
        <f t="shared" si="493"/>
        <v>0.89754615384612524</v>
      </c>
      <c r="CR42" s="385">
        <f>INDEX('SO Agustus 2026 Rev.3'!$B$6:$BK$52,MATCH(B42,'SO Agustus 2026 Rev.3'!$B$6:$B$52,0),MATCH($CR$3,'SO Agustus 2026 Rev.3'!$B$5:$XK$5,0))</f>
        <v>12000</v>
      </c>
      <c r="CS42" s="385">
        <f>INDEX('Summary sales'!$A$6:$CB$50,MATCH($B42,'Summary sales'!$A$6:$A$50,0),MATCH($CR$3,'Summary sales'!$A$7:$CB$7,0))</f>
        <v>9873.1999999997206</v>
      </c>
      <c r="CT42" s="385">
        <f t="shared" ref="CT42:CT45" si="641">CS42-CR42</f>
        <v>-2126.8000000002794</v>
      </c>
      <c r="CU42" s="543">
        <f t="shared" si="495"/>
        <v>0.82276666666664333</v>
      </c>
      <c r="CV42" s="385">
        <f>INDEX('SO Agustus 2026 Rev.3'!$B$6:$BK$52,MATCH(B42,'SO Agustus 2026 Rev.3'!$B$6:$B$52,0),MATCH($CV$3,'SO Agustus 2026 Rev.3'!$B$5:$XK$5,0))</f>
        <v>6659.5545483870847</v>
      </c>
      <c r="CW42" s="385">
        <f>INDEX('Summary sales'!$A$6:$CB$50,MATCH($B42,'Summary sales'!$A$6:$A$50,0),MATCH($CV$3,'Summary sales'!$A$7:$CB$7,0))</f>
        <v>11247.271000005305</v>
      </c>
      <c r="CX42" s="385">
        <f t="shared" ref="CX42:CX45" si="642">CW42-CV42</f>
        <v>4587.7164516182202</v>
      </c>
      <c r="CY42" s="543">
        <f t="shared" si="497"/>
        <v>1.6888923903670623</v>
      </c>
      <c r="CZ42" s="385">
        <f>INDEX('SO Agustus 2026 Rev.3'!$B$6:$BK$52,MATCH(B42,'SO Agustus 2026 Rev.3'!$B$6:$B$52,0),MATCH($CZ$3,'SO Agustus 2026 Rev.3'!$B$5:$XK$5,0))</f>
        <v>500</v>
      </c>
      <c r="DA42" s="385">
        <f>INDEX('Summary sales'!$A$6:$CB$50,MATCH($B42,'Summary sales'!$A$6:$A$50,0),MATCH($CZ$3,'Summary sales'!$A$7:$CB$7,0))</f>
        <v>1.0199999995529652</v>
      </c>
      <c r="DB42" s="385">
        <f t="shared" ref="DB42:DB45" si="643">DA42-CZ42</f>
        <v>-498.98000000044703</v>
      </c>
      <c r="DC42" s="543">
        <f t="shared" si="499"/>
        <v>2.0399999991059302E-3</v>
      </c>
      <c r="DD42" s="385">
        <f>INDEX('SO Agustus 2026 Rev.3'!$B$6:$BK$52,MATCH(B42,'SO Agustus 2026 Rev.3'!$B$6:$B$52,0),MATCH($DD$3,'SO Agustus 2026 Rev.3'!$B$5:$XK$5,0))</f>
        <v>0</v>
      </c>
      <c r="DE42" s="385">
        <f>INDEX('Summary sales'!$A$6:$CB$50,MATCH($B42,'Summary sales'!$A$6:$A$50,0),MATCH($DD$3,'Summary sales'!$A$7:$CB$7,0))</f>
        <v>0</v>
      </c>
      <c r="DF42" s="385">
        <f t="shared" ref="DF42:DF45" si="644">DE42-DD42</f>
        <v>0</v>
      </c>
      <c r="DG42" s="543" t="e">
        <f t="shared" si="501"/>
        <v>#DIV/0!</v>
      </c>
      <c r="DH42" s="385">
        <f>INDEX('SO Agustus 2026 Rev.3'!$B$6:$BK$52,MATCH(B42,'SO Agustus 2026 Rev.3'!$B$6:$B$52,0),MATCH($DH$3,'SO Agustus 2026 Rev.3'!$B$5:$XK$5,0))</f>
        <v>2999.8519354838745</v>
      </c>
      <c r="DI42" s="385">
        <f>INDEX('Summary sales'!$A$6:$CB$50,MATCH($B42,'Summary sales'!$A$6:$A$50,0),MATCH($DH$3,'Summary sales'!$A$7:$CB$7,0))</f>
        <v>4884.5300000011921</v>
      </c>
      <c r="DJ42" s="385">
        <f t="shared" ref="DJ42:DJ45" si="645">DI42-DH42</f>
        <v>1884.6780645173176</v>
      </c>
      <c r="DK42" s="543">
        <f t="shared" si="503"/>
        <v>1.6282570290301077</v>
      </c>
      <c r="DL42" s="385">
        <f>INDEX('SO Agustus 2026 Rev.3'!$B$6:$BK$52,MATCH(B42,'SO Agustus 2026 Rev.3'!$B$6:$B$52,0),MATCH($DL$3,'SO Agustus 2026 Rev.3'!$B$5:$XK$5,0))</f>
        <v>0</v>
      </c>
      <c r="DM42" s="385">
        <f>INDEX('Summary sales'!$A$6:$CB$50,MATCH($B42,'Summary sales'!$A$6:$A$50,0),MATCH($DL$3,'Summary sales'!$A$7:$CB$7,0))</f>
        <v>0</v>
      </c>
      <c r="DN42" s="385">
        <f t="shared" ref="DN42:DN45" si="646">DM42-DL42</f>
        <v>0</v>
      </c>
      <c r="DO42" s="543" t="e">
        <f t="shared" si="505"/>
        <v>#DIV/0!</v>
      </c>
      <c r="DP42" s="385">
        <f>INDEX('SO Agustus 2026 Rev.3'!$B$6:$BK$52,MATCH(B42,'SO Agustus 2026 Rev.3'!$B$6:$B$52,0),MATCH($DP$3,'SO Agustus 2026 Rev.3'!$B$5:$XK$5,0))</f>
        <v>2000</v>
      </c>
      <c r="DQ42" s="385">
        <f>INDEX('Summary sales'!$A$6:$CB$50,MATCH($B42,'Summary sales'!$A$6:$A$50,0),MATCH($DP$3,'Summary sales'!$A$7:$CB$7,0))</f>
        <v>1818.0500000000466</v>
      </c>
      <c r="DR42" s="385">
        <f t="shared" ref="DR42:DR45" si="647">DQ42-DP42</f>
        <v>-181.94999999995343</v>
      </c>
      <c r="DS42" s="543">
        <f t="shared" si="507"/>
        <v>0.90902500000002329</v>
      </c>
      <c r="DT42" s="385">
        <f>INDEX('SO Agustus 2026 Rev.3'!$B$6:$BK$52,MATCH(B42,'SO Agustus 2026 Rev.3'!$B$6:$B$52,0),MATCH($DT$3,'SO Agustus 2026 Rev.3'!$B$5:$XK$5,0))</f>
        <v>0</v>
      </c>
      <c r="DU42" s="385">
        <f>INDEX('Summary sales'!$A$6:$CB$50,MATCH($B42,'Summary sales'!$A$6:$A$50,0),MATCH($DT$3,'Summary sales'!$A$7:$CB$7,0))</f>
        <v>0</v>
      </c>
      <c r="DV42" s="385">
        <f t="shared" ref="DV42:DV45" si="648">DU42-DT42</f>
        <v>0</v>
      </c>
      <c r="DW42" s="543" t="e">
        <f t="shared" si="509"/>
        <v>#DIV/0!</v>
      </c>
      <c r="DX42" s="385">
        <f>INDEX('SO Agustus 2026 Rev.3'!$B$6:$BK$52,MATCH(B42,'SO Agustus 2026 Rev.3'!$B$6:$B$52,0),MATCH($DX$3,'SO Agustus 2026 Rev.3'!$B$5:$XK$5,0))</f>
        <v>11000</v>
      </c>
      <c r="DY42" s="385">
        <f>INDEX('Summary sales'!$A$6:$CB$50,MATCH($B42,'Summary sales'!$A$6:$A$50,0),MATCH($DX$3,'Summary sales'!$A$7:$CB$7,0))</f>
        <v>10033.070000000298</v>
      </c>
      <c r="DZ42" s="385">
        <f t="shared" ref="DZ42:DZ45" si="649">DY42-DX42</f>
        <v>-966.92999999970198</v>
      </c>
      <c r="EA42" s="543">
        <f t="shared" si="511"/>
        <v>0.91209727272729979</v>
      </c>
      <c r="EB42" s="385">
        <f>INDEX('SO Agustus 2026 Rev.3'!$B$6:$BK$52,MATCH(B42,'SO Agustus 2026 Rev.3'!$B$6:$B$52,0),MATCH($EB$3,'SO Agustus 2026 Rev.3'!$B$5:$XK$5,0))</f>
        <v>2000</v>
      </c>
      <c r="EC42" s="385">
        <f>INDEX('Summary sales'!$A$6:$CB$50,MATCH($B42,'Summary sales'!$A$6:$A$50,0),MATCH($EB$3,'Summary sales'!$A$7:$CB$7,0))</f>
        <v>2150.4499999999534</v>
      </c>
      <c r="ED42" s="385">
        <f t="shared" ref="ED42:ED45" si="650">EC42-EB42</f>
        <v>150.44999999995343</v>
      </c>
      <c r="EE42" s="543">
        <f t="shared" si="513"/>
        <v>1.0752249999999768</v>
      </c>
      <c r="EF42" s="385">
        <f>INDEX('SO Agustus 2026 Rev.3'!$B$6:$BK$52,MATCH(B42,'SO Agustus 2026 Rev.3'!$B$6:$B$52,0),MATCH($EF$3,'SO Agustus 2026 Rev.3'!$B$5:$XK$5,0))</f>
        <v>5500</v>
      </c>
      <c r="EG42" s="385">
        <f>INDEX('Summary sales'!$A$6:$CB$50,MATCH($B42,'Summary sales'!$A$6:$A$50,0),MATCH($EF$3,'Summary sales'!$A$7:$CB$7,0))</f>
        <v>5167.2399999992922</v>
      </c>
      <c r="EH42" s="385">
        <f t="shared" ref="EH42:EH45" si="651">EG42-EF42</f>
        <v>-332.76000000070781</v>
      </c>
      <c r="EI42" s="543">
        <f t="shared" si="515"/>
        <v>0.93949818181805311</v>
      </c>
      <c r="EJ42" s="385">
        <f>INDEX('SO Agustus 2026 Rev.3'!$B$6:$BK$52,MATCH(B42,'SO Agustus 2026 Rev.3'!$B$6:$B$52,0),MATCH($EJ$3,'SO Agustus 2026 Rev.3'!$B$5:$XK$5,0))</f>
        <v>0</v>
      </c>
      <c r="EK42" s="385">
        <f>INDEX('Summary sales'!$A$6:$CB$50,MATCH(B42,'Summary sales'!$A$6:$A$50,0),MATCH($EJ$3,'Summary sales'!$A$7:$CB$7,0))</f>
        <v>1414.0499999998137</v>
      </c>
      <c r="EL42" s="385">
        <f t="shared" ref="EL42:EL45" si="652">EK42-EJ42</f>
        <v>1414.0499999998137</v>
      </c>
      <c r="EM42" s="543" t="e">
        <f t="shared" si="517"/>
        <v>#DIV/0!</v>
      </c>
      <c r="EN42" s="385">
        <f>INDEX('SO Agustus 2026 Rev.3'!$B$6:$BK$52,MATCH(B42,'SO Agustus 2026 Rev.3'!$B$6:$B$52,0),MATCH($EN$3,'SO Agustus 2026 Rev.3'!$B$5:$XK$5,0))</f>
        <v>5000</v>
      </c>
      <c r="EO42" s="385">
        <f>INDEX('Summary sales'!$A$6:$CB$50,MATCH($B42,'Summary sales'!$A$6:$A$50,0),MATCH($EN$3,'Summary sales'!$A$7:$CB$7,0))</f>
        <v>0</v>
      </c>
      <c r="EP42" s="385">
        <f t="shared" ref="EP42:EP45" si="653">EO42-EN42</f>
        <v>-5000</v>
      </c>
      <c r="EQ42" s="543">
        <f t="shared" si="519"/>
        <v>0</v>
      </c>
      <c r="ER42" s="385">
        <f>INDEX('SO Agustus 2026 Rev.3'!$B$6:$BK$52,MATCH(B42,'SO Agustus 2026 Rev.3'!$B$6:$B$52,0),MATCH($ER$3,'SO Agustus 2026 Rev.3'!$B$5:$XK$5,0))</f>
        <v>19000</v>
      </c>
      <c r="ES42" s="385">
        <f>INDEX('Summary sales'!$A$6:$CB$50,MATCH($B42,'Summary sales'!$A$6:$A$50,0),MATCH($ER$3,'Summary sales'!$A$7:$CB$7,0))</f>
        <v>30391.910000000149</v>
      </c>
      <c r="ET42" s="385">
        <f t="shared" ref="ET42:ET45" si="654">ES42-ER42</f>
        <v>11391.910000000149</v>
      </c>
      <c r="EU42" s="543">
        <f t="shared" si="521"/>
        <v>1.5995742105263235</v>
      </c>
      <c r="EV42" s="385">
        <f>INDEX('SO Agustus 2026 Rev.3'!$B$6:$BK$52,MATCH(B42,'SO Agustus 2026 Rev.3'!$B$6:$B$52,0),MATCH($EV$3,'SO Agustus 2026 Rev.3'!$B$5:$XK$5,0))</f>
        <v>8000</v>
      </c>
      <c r="EW42" s="385">
        <f>INDEX('Summary sales'!$A$6:$CB$50,MATCH(B42,'Summary sales'!$A$6:$A$50,0),MATCH($EV$3,'Summary sales'!$A$7:$CB$7,0))</f>
        <v>4333.1899999999441</v>
      </c>
      <c r="EX42" s="385">
        <f t="shared" ref="EX42:EX45" si="655">EW42-EV42</f>
        <v>-3666.8100000000559</v>
      </c>
      <c r="EY42" s="543">
        <f t="shared" si="523"/>
        <v>0.54164874999999302</v>
      </c>
      <c r="EZ42" s="385">
        <f>INDEX('SO Agustus 2026 Rev.3'!$B$6:$BK$52,MATCH(B42,'SO Agustus 2026 Rev.3'!$B$6:$B$52,0),MATCH($EZ$3,'SO Agustus 2026 Rev.3'!$B$5:$XK$5,0))</f>
        <v>3500</v>
      </c>
      <c r="FA42" s="385">
        <f>INDEX('Summary sales'!$A$6:$CB$50,MATCH(B42,'Summary sales'!$A$6:$A$50,0),MATCH($EZ$3,'Summary sales'!$A$7:$CB$7,0))</f>
        <v>3382.8999999994412</v>
      </c>
      <c r="FB42" s="385">
        <f t="shared" ref="FB42:FB45" si="656">FA42-EZ42</f>
        <v>-117.10000000055879</v>
      </c>
      <c r="FC42" s="543">
        <f t="shared" si="525"/>
        <v>0.9665428571426975</v>
      </c>
      <c r="FD42" s="385">
        <f>INDEX('SO Agustus 2026 Rev.3'!$B$6:$BK$52,MATCH(B42,'SO Agustus 2026 Rev.3'!$B$6:$B$52,0),MATCH($FD$3,'SO Agustus 2026 Rev.3'!$B$5:$XK$5,0))</f>
        <v>500</v>
      </c>
      <c r="FE42" s="385">
        <f>INDEX('Summary sales'!$A$6:$CB$50,MATCH(B42,'Summary sales'!$A$6:$A$50,0),MATCH($FD$3,'Summary sales'!$A$7:$CB$7,0))</f>
        <v>306.10999999999967</v>
      </c>
      <c r="FF42" s="385">
        <f t="shared" ref="FF42:FF45" si="657">FE42-FD42</f>
        <v>-193.89000000000033</v>
      </c>
      <c r="FG42" s="543">
        <f t="shared" si="527"/>
        <v>0.61221999999999932</v>
      </c>
      <c r="FH42" s="385">
        <f>INDEX('SO Agustus 2026 Rev.3'!$B$6:$BK$52,MATCH(B42,'SO Agustus 2026 Rev.3'!$B$6:$B$52,0),MATCH($FH$3,'SO Agustus 2026 Rev.3'!$B$5:$XK$5,0))</f>
        <v>0</v>
      </c>
      <c r="FI42" s="385">
        <f>INDEX('Summary sales'!$A$6:$CB$50,MATCH(B42,'Summary sales'!$A$6:$A$50,0),MATCH($FH$3,'Summary sales'!$A$7:$CB$7,0))</f>
        <v>0</v>
      </c>
      <c r="FJ42" s="385">
        <f t="shared" ref="FJ42:FJ45" si="658">FI42-FH42</f>
        <v>0</v>
      </c>
      <c r="FK42" s="543" t="e">
        <f t="shared" ref="FK42:FK45" si="659">FI42/FH42</f>
        <v>#DIV/0!</v>
      </c>
      <c r="FL42" s="385">
        <f>INDEX('SO Agustus 2026 Rev.3'!$B$6:$BK$52,MATCH(B42,'SO Agustus 2026 Rev.3'!$B$6:$B$52,0),MATCH($FL$3,'SO Agustus 2026 Rev.3'!$B$5:$XK$5,0))</f>
        <v>700</v>
      </c>
      <c r="FM42" s="385">
        <f>INDEX('Summary sales'!$A$6:$CB$50,MATCH(B42,'Summary sales'!$A$6:$A$50,0),MATCH($FL$3,'Summary sales'!$A$7:$CB$7,0))</f>
        <v>253.63000000000466</v>
      </c>
      <c r="FN42" s="385">
        <f t="shared" ref="FN42:FN45" si="660">FM42-FL42</f>
        <v>-446.36999999999534</v>
      </c>
      <c r="FO42" s="543">
        <f t="shared" si="531"/>
        <v>0.36232857142857811</v>
      </c>
      <c r="FP42" s="385">
        <f>INDEX('SO Agustus 2026 Rev.3'!$B$6:$BK$52,MATCH(B42,'SO Agustus 2026 Rev.3'!$B$6:$B$52,0),MATCH($FP$3,'SO Agustus 2026 Rev.3'!$B$5:$XK$5,0))</f>
        <v>6500</v>
      </c>
      <c r="FQ42" s="385">
        <f>INDEX('Summary sales'!$A$6:$CB$50,MATCH(B42,'Summary sales'!$A$6:$A$50,0),MATCH($FP$3,'Summary sales'!$A$7:$CB$7,0))</f>
        <v>5121</v>
      </c>
      <c r="FR42" s="385">
        <f t="shared" ref="FR42:FR45" si="661">FQ42-FP42</f>
        <v>-1379</v>
      </c>
      <c r="FS42" s="543">
        <f t="shared" si="533"/>
        <v>0.78784615384615386</v>
      </c>
      <c r="FT42" s="385">
        <f>INDEX('SO Agustus 2026 Rev.3'!$B$6:$BK$52,MATCH(B42,'SO Agustus 2026 Rev.3'!$B$6:$B$52,0),MATCH($FT$3,'SO Agustus 2026 Rev.3'!$B$5:$XK$5,0))</f>
        <v>3500</v>
      </c>
      <c r="FU42" s="385">
        <f>INDEX('Summary sales'!$A$6:$CB$50,MATCH(B42,'Summary sales'!$A$6:$A$50,0),MATCH($FT$3,'Summary sales'!$A$7:$CB$7,0))</f>
        <v>4393.9599999999627</v>
      </c>
      <c r="FV42" s="385">
        <f t="shared" ref="FV42:FV45" si="662">FU42-FT42</f>
        <v>893.95999999996275</v>
      </c>
      <c r="FW42" s="543">
        <f t="shared" si="535"/>
        <v>1.2554171428571321</v>
      </c>
      <c r="FX42" s="385">
        <f>INDEX('SO Agustus 2026 Rev.3'!$B$6:$BK$52,MATCH(B42,'SO Agustus 2026 Rev.3'!$B$6:$B$52,0),MATCH($FX$3,'SO Agustus 2026 Rev.3'!$B$5:$XK$5,0))</f>
        <v>2000</v>
      </c>
      <c r="FY42" s="385">
        <f>INDEX('Summary sales'!$A$6:$CB$50,MATCH(B42,'Summary sales'!$A$6:$A$50,0),MATCH($FX$3,'Summary sales'!$A$7:$CB$7,0))</f>
        <v>13.929999999934807</v>
      </c>
      <c r="FZ42" s="385">
        <f t="shared" ref="FZ42:FZ45" si="663">FY42-FX42</f>
        <v>-1986.0700000000652</v>
      </c>
      <c r="GA42" s="543">
        <f t="shared" si="537"/>
        <v>6.9649999999674035E-3</v>
      </c>
      <c r="GB42" s="385">
        <f>INDEX('SO Agustus 2026 Rev.3'!$B$6:$BK$52,MATCH(B42,'SO Agustus 2026 Rev.3'!$B$6:$B$52,0),MATCH($GB$3,'SO Agustus 2026 Rev.3'!$B$5:$XK$5,0))</f>
        <v>369.61070967741654</v>
      </c>
      <c r="GC42" s="385">
        <f>INDEX('Summary sales'!$A$6:$CB$50,MATCH(B42,'Summary sales'!$A$6:$A$50,0),MATCH($GB$3,'Summary sales'!$A$7:$CB$7,0))</f>
        <v>1282.0399999999208</v>
      </c>
      <c r="GD42" s="385">
        <f t="shared" ref="GD42:GD45" si="664">GC42-GB42</f>
        <v>912.42929032250436</v>
      </c>
      <c r="GE42" s="543">
        <f t="shared" si="539"/>
        <v>3.4686224355318087</v>
      </c>
      <c r="GF42" s="385">
        <f>INDEX('SO Agustus 2026 Rev.3'!$B$6:$BK$52,MATCH(B42,'SO Agustus 2026 Rev.3'!$B$6:$B$52,0),MATCH($GF$3,'SO Agustus 2026 Rev.3'!$B$5:$XK$5,0))</f>
        <v>13500</v>
      </c>
      <c r="GG42" s="385">
        <f>INDEX('Summary sales'!$A$6:$CB$50,MATCH(B42,'Summary sales'!$A$6:$A$50,0),MATCH($GF$3,'Summary sales'!$A$7:$CB$7,0))</f>
        <v>8252.0810000000001</v>
      </c>
      <c r="GH42" s="385">
        <f t="shared" ref="GH42:GH45" si="665">GG42-GF42</f>
        <v>-5247.9189999999999</v>
      </c>
      <c r="GI42" s="543">
        <f t="shared" si="541"/>
        <v>0.61126525925925923</v>
      </c>
      <c r="GJ42" s="385">
        <f>INDEX('SO Agustus 2026 Rev.3'!$B$6:$BK$52,MATCH(B42,'SO Agustus 2026 Rev.3'!$B$6:$B$52,0),MATCH($GJ$3,'SO Agustus 2026 Rev.3'!$B$5:$XK$5,0))</f>
        <v>0</v>
      </c>
      <c r="GK42" s="385">
        <f>INDEX('Summary sales'!$A$6:$CB$50,MATCH($B42,'Summary sales'!$A$6:$A$50,0),MATCH($GJ$3,'Summary sales'!$A$7:$CB$7,0))</f>
        <v>0</v>
      </c>
      <c r="GL42" s="385">
        <f t="shared" ref="GL42:GL45" si="666">GK42-GJ42</f>
        <v>0</v>
      </c>
      <c r="GM42" s="543" t="e">
        <f t="shared" si="543"/>
        <v>#DIV/0!</v>
      </c>
      <c r="GN42" s="385">
        <f>INDEX('SO Agustus 2026 Rev.3'!$B$6:$BK$52,MATCH(B42,'SO Agustus 2026 Rev.3'!$B$6:$B$52,0),MATCH($GN$3,'SO Agustus 2026 Rev.3'!$B$5:$XK$5,0))</f>
        <v>2499.7025806451697</v>
      </c>
      <c r="GO42" s="385">
        <f>INDEX('Summary sales'!$A$6:$CB$50,MATCH(B42,'Summary sales'!$A$6:$A$50,0),MATCH($GN$3,'Summary sales'!$A$7:$CB$7,0))</f>
        <v>2552.4799999999814</v>
      </c>
      <c r="GP42" s="385">
        <f t="shared" ref="GP42:GP45" si="667">GO42-GN42</f>
        <v>52.777419354811627</v>
      </c>
      <c r="GQ42" s="543">
        <f t="shared" si="545"/>
        <v>1.0211134795649128</v>
      </c>
      <c r="GR42" s="385">
        <f>INDEX('SO Agustus 2026 Rev.3'!$B$6:$BK$52,MATCH(B42,'SO Agustus 2026 Rev.3'!$B$6:$B$52,0),MATCH($GR$3,'SO Agustus 2026 Rev.3'!$B$5:$XK$5,0))</f>
        <v>3587.0967741935483</v>
      </c>
      <c r="GS42" s="385">
        <f>INDEX('Summary sales'!$A$6:$CB$50,MATCH(B42,'Summary sales'!$A$6:$A$50,0),MATCH($GR$3,'Summary sales'!$A$7:$CB$7,0))</f>
        <v>0</v>
      </c>
      <c r="GT42" s="385">
        <f t="shared" si="613"/>
        <v>-3587.0967741935483</v>
      </c>
      <c r="GU42" s="543">
        <f t="shared" si="547"/>
        <v>0</v>
      </c>
      <c r="GV42" s="385">
        <f>INDEX('SO Agustus 2026 Rev.3'!$B$6:$BK$52,MATCH(B42,'SO Agustus 2026 Rev.3'!$B$6:$B$52,0),MATCH($GV$3,'SO Agustus 2026 Rev.3'!$B$5:$XK$5,0))</f>
        <v>2499.7025806451697</v>
      </c>
      <c r="GW42" s="385">
        <f>INDEX('Summary sales'!$A$6:$CB$50,MATCH(B42,'Summary sales'!$A$6:$A$50,0),MATCH($GV$3,'Summary sales'!$A$7:$CB$7,0))</f>
        <v>3595.2799999997951</v>
      </c>
      <c r="GX42" s="385">
        <f t="shared" ref="GX42:GX45" si="668">GW42-GV42</f>
        <v>1095.5774193546254</v>
      </c>
      <c r="GY42" s="543">
        <f t="shared" si="549"/>
        <v>1.4382831092936899</v>
      </c>
      <c r="GZ42" s="385">
        <f>INDEX('SO Agustus 2026 Rev.3'!$B$6:$BK$52,MATCH(B42,'SO Agustus 2026 Rev.3'!$B$6:$B$52,0),MATCH($GZ$3,'SO Agustus 2026 Rev.3'!$B$5:$XK$5,0))</f>
        <v>0</v>
      </c>
      <c r="HA42" s="385">
        <f>INDEX('Summary sales'!$A$6:$CB$50,MATCH(B42,'Summary sales'!$A$6:$A$50,0),MATCH($GZ$3,'Summary sales'!$A$7:$CB$7,0))</f>
        <v>0</v>
      </c>
      <c r="HB42" s="385">
        <f t="shared" ref="HB42:HB45" si="669">HA42-GZ42</f>
        <v>0</v>
      </c>
      <c r="HC42" s="543" t="e">
        <f t="shared" si="551"/>
        <v>#DIV/0!</v>
      </c>
    </row>
    <row r="43" spans="1:211" ht="15" customHeight="1">
      <c r="A43" s="844">
        <f>WEEKNUM(B45)</f>
        <v>36</v>
      </c>
      <c r="B43" s="466" t="s">
        <v>18</v>
      </c>
      <c r="C43" s="469"/>
      <c r="D43" s="545">
        <f>SUM(D36:D42)</f>
        <v>1330524.7949999997</v>
      </c>
      <c r="E43" s="545">
        <f t="shared" ref="E43:BP43" ca="1" si="670">SUM(E36:E42)</f>
        <v>1252141.7819999983</v>
      </c>
      <c r="F43" s="545">
        <f t="shared" ca="1" si="670"/>
        <v>-78383.013000001491</v>
      </c>
      <c r="G43" s="734">
        <f ca="1">AVERAGE(G36:G42)</f>
        <v>0.94015371061880859</v>
      </c>
      <c r="H43" s="545">
        <f t="shared" si="670"/>
        <v>7397.8645161290342</v>
      </c>
      <c r="I43" s="545">
        <f t="shared" si="670"/>
        <v>4573.9200000001583</v>
      </c>
      <c r="J43" s="545">
        <f t="shared" si="670"/>
        <v>-2823.9445161288759</v>
      </c>
      <c r="K43" s="734">
        <f>AVERAGE(K36:K42)</f>
        <v>0.65152733262253482</v>
      </c>
      <c r="L43" s="545">
        <f t="shared" si="670"/>
        <v>7500</v>
      </c>
      <c r="M43" s="545">
        <f t="shared" si="670"/>
        <v>5902.410000000149</v>
      </c>
      <c r="N43" s="545">
        <f t="shared" si="670"/>
        <v>-1597.589999999851</v>
      </c>
      <c r="O43" s="734">
        <f>AVERAGE(O36:O42)</f>
        <v>0.73020945054955877</v>
      </c>
      <c r="P43" s="545">
        <f t="shared" si="670"/>
        <v>8000</v>
      </c>
      <c r="Q43" s="545">
        <f t="shared" si="670"/>
        <v>7223.3099999995902</v>
      </c>
      <c r="R43" s="545">
        <f t="shared" si="670"/>
        <v>-776.69000000040978</v>
      </c>
      <c r="S43" s="734">
        <f>AVERAGE(S36:S42)</f>
        <v>0.89608976190470691</v>
      </c>
      <c r="T43" s="545">
        <f t="shared" si="670"/>
        <v>20799.516129032265</v>
      </c>
      <c r="U43" s="545">
        <f t="shared" si="670"/>
        <v>13166.310000000056</v>
      </c>
      <c r="V43" s="545">
        <f t="shared" si="670"/>
        <v>-7633.2061290322099</v>
      </c>
      <c r="W43" s="734">
        <f>AVERAGE(W36:W42)</f>
        <v>0.56997012987013229</v>
      </c>
      <c r="X43" s="545">
        <f t="shared" si="670"/>
        <v>5000</v>
      </c>
      <c r="Y43" s="545">
        <f t="shared" si="670"/>
        <v>4751.0599999999395</v>
      </c>
      <c r="Z43" s="545">
        <f t="shared" si="670"/>
        <v>-248.94000000006054</v>
      </c>
      <c r="AA43" s="734">
        <f>AVERAGE(AA36:AA42)</f>
        <v>0.97918321428570199</v>
      </c>
      <c r="AB43" s="545">
        <f t="shared" si="670"/>
        <v>900</v>
      </c>
      <c r="AC43" s="545">
        <f t="shared" si="670"/>
        <v>457.85000000000582</v>
      </c>
      <c r="AD43" s="545">
        <f t="shared" si="670"/>
        <v>-442.14999999999418</v>
      </c>
      <c r="AE43" s="734" t="e">
        <f>AVERAGE(AE36:AE42)</f>
        <v>#DIV/0!</v>
      </c>
      <c r="AF43" s="545">
        <f t="shared" si="670"/>
        <v>4226.3425806451414</v>
      </c>
      <c r="AG43" s="545">
        <f t="shared" si="670"/>
        <v>5512.9699999999721</v>
      </c>
      <c r="AH43" s="545">
        <f t="shared" si="670"/>
        <v>1286.62741935483</v>
      </c>
      <c r="AI43" s="734">
        <f>AVERAGE(AI36:AI42)</f>
        <v>1.3044304608071857</v>
      </c>
      <c r="AJ43" s="545">
        <f t="shared" si="670"/>
        <v>4712.9283870967693</v>
      </c>
      <c r="AK43" s="545">
        <f t="shared" si="670"/>
        <v>3965.6300000000047</v>
      </c>
      <c r="AL43" s="545">
        <f t="shared" si="670"/>
        <v>-747.2983870967646</v>
      </c>
      <c r="AM43" s="734">
        <f>AVERAGE(AM36:AM42)</f>
        <v>0.84143650704671302</v>
      </c>
      <c r="AN43" s="545">
        <f t="shared" si="670"/>
        <v>32000</v>
      </c>
      <c r="AO43" s="545">
        <f t="shared" si="670"/>
        <v>24733.949999999255</v>
      </c>
      <c r="AP43" s="545">
        <f t="shared" si="670"/>
        <v>-7266.0500000007451</v>
      </c>
      <c r="AQ43" s="734" t="e">
        <f>AVERAGE(AQ36:AQ42)</f>
        <v>#DIV/0!</v>
      </c>
      <c r="AR43" s="545">
        <f t="shared" si="670"/>
        <v>29000</v>
      </c>
      <c r="AS43" s="545">
        <f t="shared" ca="1" si="670"/>
        <v>27671.280000000261</v>
      </c>
      <c r="AT43" s="545">
        <f t="shared" ca="1" si="670"/>
        <v>-1328.7199999997392</v>
      </c>
      <c r="AU43" s="734">
        <f ca="1">AVERAGE(AU36:AU42)</f>
        <v>1.0751948571428789</v>
      </c>
      <c r="AV43" s="545">
        <f t="shared" si="670"/>
        <v>13800</v>
      </c>
      <c r="AW43" s="545">
        <f t="shared" si="670"/>
        <v>7615.4399999999441</v>
      </c>
      <c r="AX43" s="545">
        <f t="shared" si="670"/>
        <v>-6184.5600000000559</v>
      </c>
      <c r="AY43" s="734">
        <f>AVERAGE(AY36:AY42)</f>
        <v>0.49756304761895559</v>
      </c>
      <c r="AZ43" s="545">
        <f t="shared" si="670"/>
        <v>3500</v>
      </c>
      <c r="BA43" s="545">
        <f t="shared" si="670"/>
        <v>2272.8600000000006</v>
      </c>
      <c r="BB43" s="545">
        <f t="shared" si="670"/>
        <v>-1227.1399999999994</v>
      </c>
      <c r="BC43" s="734">
        <f>AVERAGE(BC36:BC42)</f>
        <v>0.64938857142857154</v>
      </c>
      <c r="BD43" s="545">
        <f t="shared" si="670"/>
        <v>72100</v>
      </c>
      <c r="BE43" s="545">
        <f t="shared" si="670"/>
        <v>102802.81000000006</v>
      </c>
      <c r="BF43" s="545">
        <f t="shared" si="670"/>
        <v>30702.810000000056</v>
      </c>
      <c r="BG43" s="734">
        <f>AVERAGE(BG36:BG42)</f>
        <v>1.4258364771151188</v>
      </c>
      <c r="BH43" s="545">
        <f t="shared" si="670"/>
        <v>56000.285483870961</v>
      </c>
      <c r="BI43" s="545">
        <f t="shared" si="670"/>
        <v>48545.900000000373</v>
      </c>
      <c r="BJ43" s="545">
        <f t="shared" si="670"/>
        <v>-7454.3854838705847</v>
      </c>
      <c r="BK43" s="734">
        <f>AVERAGE(BK36:BK42)</f>
        <v>0.87071197215496543</v>
      </c>
      <c r="BL43" s="545">
        <f t="shared" si="670"/>
        <v>6000</v>
      </c>
      <c r="BM43" s="545">
        <f t="shared" si="670"/>
        <v>5927.2330000000075</v>
      </c>
      <c r="BN43" s="545">
        <f t="shared" si="670"/>
        <v>-72.766999999992549</v>
      </c>
      <c r="BO43" s="734" t="e">
        <f>AVERAGE(BO36:BO42)</f>
        <v>#DIV/0!</v>
      </c>
      <c r="BP43" s="545">
        <f t="shared" si="670"/>
        <v>35500</v>
      </c>
      <c r="BQ43" s="545">
        <f t="shared" ref="BQ43:EB43" ca="1" si="671">SUM(BQ36:BQ42)</f>
        <v>28632.03</v>
      </c>
      <c r="BR43" s="545">
        <f t="shared" ca="1" si="671"/>
        <v>-6867.9700000000012</v>
      </c>
      <c r="BS43" s="734">
        <f ca="1">AVERAGE(BS36:BS42)</f>
        <v>0.82419755844155851</v>
      </c>
      <c r="BT43" s="545">
        <f t="shared" si="671"/>
        <v>6000</v>
      </c>
      <c r="BU43" s="545">
        <f t="shared" si="671"/>
        <v>1747.429999999702</v>
      </c>
      <c r="BV43" s="545">
        <f t="shared" si="671"/>
        <v>-4252.570000000298</v>
      </c>
      <c r="BW43" s="734" t="e">
        <f>AVERAGE(BW36:BW42)</f>
        <v>#DIV/0!</v>
      </c>
      <c r="BX43" s="545">
        <f t="shared" si="671"/>
        <v>626.16129032258073</v>
      </c>
      <c r="BY43" s="545">
        <f t="shared" si="671"/>
        <v>520.14500000000407</v>
      </c>
      <c r="BZ43" s="545">
        <f t="shared" si="671"/>
        <v>-106.01629032257658</v>
      </c>
      <c r="CA43" s="734">
        <f>AVERAGE(CA36:CA42)</f>
        <v>0.83068852712380237</v>
      </c>
      <c r="CB43" s="545">
        <f t="shared" si="671"/>
        <v>22000</v>
      </c>
      <c r="CC43" s="545">
        <f t="shared" si="671"/>
        <v>9986.5</v>
      </c>
      <c r="CD43" s="545">
        <f t="shared" si="671"/>
        <v>-12013.5</v>
      </c>
      <c r="CE43" s="734">
        <f>AVERAGE(CE36:CE42)</f>
        <v>0.40938775510203129</v>
      </c>
      <c r="CF43" s="545">
        <f t="shared" si="671"/>
        <v>9100</v>
      </c>
      <c r="CG43" s="545">
        <f t="shared" si="671"/>
        <v>8599.6600000000326</v>
      </c>
      <c r="CH43" s="545">
        <f t="shared" si="671"/>
        <v>-500.3399999999674</v>
      </c>
      <c r="CI43" s="734">
        <f>AVERAGE(CI36:CI42)</f>
        <v>0.94501758241758604</v>
      </c>
      <c r="CJ43" s="545">
        <f t="shared" si="671"/>
        <v>12000</v>
      </c>
      <c r="CK43" s="545">
        <f t="shared" si="671"/>
        <v>29027.699999999255</v>
      </c>
      <c r="CL43" s="545">
        <f t="shared" si="671"/>
        <v>17027.699999999255</v>
      </c>
      <c r="CM43" s="734" t="e">
        <f>AVERAGE(CM36:CM42)</f>
        <v>#DIV/0!</v>
      </c>
      <c r="CN43" s="545">
        <f t="shared" si="671"/>
        <v>45500</v>
      </c>
      <c r="CO43" s="545">
        <f t="shared" si="671"/>
        <v>51835.760000000009</v>
      </c>
      <c r="CP43" s="545">
        <f t="shared" si="671"/>
        <v>6335.7600000000093</v>
      </c>
      <c r="CQ43" s="734">
        <f>AVERAGE(CQ36:CQ42)</f>
        <v>1.1392474725274726</v>
      </c>
      <c r="CR43" s="545">
        <f t="shared" si="671"/>
        <v>84000</v>
      </c>
      <c r="CS43" s="545">
        <f t="shared" si="671"/>
        <v>54206.099999999627</v>
      </c>
      <c r="CT43" s="545">
        <f t="shared" si="671"/>
        <v>-29793.900000000373</v>
      </c>
      <c r="CU43" s="734">
        <f>AVERAGE(CU36:CU42)</f>
        <v>0.64531071428570985</v>
      </c>
      <c r="CV43" s="545">
        <f t="shared" si="671"/>
        <v>102659.55454838708</v>
      </c>
      <c r="CW43" s="545">
        <f t="shared" si="671"/>
        <v>91067.166000001132</v>
      </c>
      <c r="CX43" s="545">
        <f t="shared" si="671"/>
        <v>-11592.388548385952</v>
      </c>
      <c r="CY43" s="734">
        <f>AVERAGE(CY36:CY42)</f>
        <v>0.95394797540954313</v>
      </c>
      <c r="CZ43" s="545">
        <f t="shared" si="671"/>
        <v>12500</v>
      </c>
      <c r="DA43" s="545">
        <f t="shared" si="671"/>
        <v>12955</v>
      </c>
      <c r="DB43" s="545">
        <f t="shared" si="671"/>
        <v>455</v>
      </c>
      <c r="DC43" s="734">
        <f>AVERAGE(DC36:DC42)</f>
        <v>0.92557571428561847</v>
      </c>
      <c r="DD43" s="545">
        <f t="shared" si="671"/>
        <v>4800</v>
      </c>
      <c r="DE43" s="545">
        <f t="shared" si="671"/>
        <v>4500.390000000014</v>
      </c>
      <c r="DF43" s="545">
        <f t="shared" si="671"/>
        <v>-299.60999999998603</v>
      </c>
      <c r="DG43" s="734" t="e">
        <f>AVERAGE(DG36:DG42)</f>
        <v>#DIV/0!</v>
      </c>
      <c r="DH43" s="545">
        <f t="shared" si="671"/>
        <v>46199.851935483872</v>
      </c>
      <c r="DI43" s="545">
        <f t="shared" si="671"/>
        <v>45000.050000000745</v>
      </c>
      <c r="DJ43" s="545">
        <f t="shared" si="671"/>
        <v>-1199.8019354831295</v>
      </c>
      <c r="DK43" s="734">
        <f>AVERAGE(DK36:DK42)</f>
        <v>1.0285510041471495</v>
      </c>
      <c r="DL43" s="545">
        <f t="shared" si="671"/>
        <v>10000</v>
      </c>
      <c r="DM43" s="545">
        <f t="shared" si="671"/>
        <v>7459.4700000000303</v>
      </c>
      <c r="DN43" s="545">
        <f t="shared" si="671"/>
        <v>-2540.5299999999697</v>
      </c>
      <c r="DO43" s="734" t="e">
        <f>AVERAGE(DO36:DO42)</f>
        <v>#DIV/0!</v>
      </c>
      <c r="DP43" s="545">
        <f t="shared" si="671"/>
        <v>14000</v>
      </c>
      <c r="DQ43" s="545">
        <f t="shared" si="671"/>
        <v>12285.740000000224</v>
      </c>
      <c r="DR43" s="545">
        <f t="shared" si="671"/>
        <v>-1714.2599999997765</v>
      </c>
      <c r="DS43" s="734">
        <f>AVERAGE(DS36:DS42)</f>
        <v>0.87755285714287312</v>
      </c>
      <c r="DT43" s="545">
        <f t="shared" si="671"/>
        <v>6000</v>
      </c>
      <c r="DU43" s="545">
        <f t="shared" si="671"/>
        <v>2313.6699999999255</v>
      </c>
      <c r="DV43" s="545">
        <f t="shared" si="671"/>
        <v>-3686.3300000000745</v>
      </c>
      <c r="DW43" s="734" t="e">
        <f>AVERAGE(DW36:DW42)</f>
        <v>#DIV/0!</v>
      </c>
      <c r="DX43" s="545">
        <f t="shared" si="671"/>
        <v>77000</v>
      </c>
      <c r="DY43" s="545">
        <f t="shared" si="671"/>
        <v>69264.639999999665</v>
      </c>
      <c r="DZ43" s="545">
        <f t="shared" si="671"/>
        <v>-7735.3600000003353</v>
      </c>
      <c r="EA43" s="734">
        <f>AVERAGE(EA36:EA42)</f>
        <v>0.89954077922077491</v>
      </c>
      <c r="EB43" s="545">
        <f t="shared" si="671"/>
        <v>14000</v>
      </c>
      <c r="EC43" s="545">
        <f t="shared" ref="EC43:GN43" si="672">SUM(EC36:EC42)</f>
        <v>17538.089999999851</v>
      </c>
      <c r="ED43" s="545">
        <f t="shared" si="672"/>
        <v>3538.089999999851</v>
      </c>
      <c r="EE43" s="734">
        <f>AVERAGE(EE36:EE42)</f>
        <v>1.2527207142857038</v>
      </c>
      <c r="EF43" s="545">
        <f t="shared" si="672"/>
        <v>31000</v>
      </c>
      <c r="EG43" s="545">
        <f t="shared" si="672"/>
        <v>42506.349999999627</v>
      </c>
      <c r="EH43" s="545">
        <f t="shared" si="672"/>
        <v>11506.349999999627</v>
      </c>
      <c r="EI43" s="734">
        <f>AVERAGE(EI36:EI42)</f>
        <v>1.4355370779220684</v>
      </c>
      <c r="EJ43" s="545">
        <f t="shared" si="672"/>
        <v>28000</v>
      </c>
      <c r="EK43" s="545">
        <f t="shared" si="672"/>
        <v>29531.020000000019</v>
      </c>
      <c r="EL43" s="545">
        <f t="shared" si="672"/>
        <v>1531.0200000000186</v>
      </c>
      <c r="EM43" s="734" t="e">
        <f>AVERAGE(EM36:EM42)</f>
        <v>#DIV/0!</v>
      </c>
      <c r="EN43" s="545">
        <f t="shared" si="672"/>
        <v>30000</v>
      </c>
      <c r="EO43" s="545">
        <f t="shared" si="672"/>
        <v>9076.6800000001676</v>
      </c>
      <c r="EP43" s="545">
        <f t="shared" si="672"/>
        <v>-20923.319999999832</v>
      </c>
      <c r="EQ43" s="734" t="e">
        <f>AVERAGE(EQ36:EQ42)</f>
        <v>#DIV/0!</v>
      </c>
      <c r="ER43" s="545">
        <f t="shared" si="672"/>
        <v>133000</v>
      </c>
      <c r="ES43" s="545">
        <f t="shared" si="672"/>
        <v>187163.05999999866</v>
      </c>
      <c r="ET43" s="545">
        <f t="shared" si="672"/>
        <v>54163.059999998659</v>
      </c>
      <c r="EU43" s="734">
        <f>AVERAGE(EU36:EU42)</f>
        <v>1.4072410526315688</v>
      </c>
      <c r="EV43" s="545">
        <f t="shared" si="672"/>
        <v>56000</v>
      </c>
      <c r="EW43" s="545">
        <f t="shared" si="672"/>
        <v>32946.239999999758</v>
      </c>
      <c r="EX43" s="545">
        <f t="shared" si="672"/>
        <v>-23053.760000000242</v>
      </c>
      <c r="EY43" s="734">
        <f>AVERAGE(EY36:EY42)</f>
        <v>0.58832571428571001</v>
      </c>
      <c r="EZ43" s="545">
        <f t="shared" si="672"/>
        <v>24500</v>
      </c>
      <c r="FA43" s="545">
        <f t="shared" si="672"/>
        <v>19039</v>
      </c>
      <c r="FB43" s="545">
        <f t="shared" si="672"/>
        <v>-5461</v>
      </c>
      <c r="FC43" s="734">
        <f>AVERAGE(FC36:FC42)</f>
        <v>0.77710204081632661</v>
      </c>
      <c r="FD43" s="545">
        <f t="shared" si="672"/>
        <v>3500</v>
      </c>
      <c r="FE43" s="545">
        <f t="shared" si="672"/>
        <v>1858.1299999999997</v>
      </c>
      <c r="FF43" s="545">
        <f t="shared" si="672"/>
        <v>-1641.8700000000003</v>
      </c>
      <c r="FG43" s="734">
        <f>AVERAGE(FG36:FG42)</f>
        <v>0.53089428571428554</v>
      </c>
      <c r="FH43" s="545">
        <f t="shared" si="672"/>
        <v>0</v>
      </c>
      <c r="FI43" s="545">
        <f t="shared" si="672"/>
        <v>0</v>
      </c>
      <c r="FJ43" s="545">
        <f t="shared" si="672"/>
        <v>0</v>
      </c>
      <c r="FK43" s="545" t="e">
        <f t="shared" si="672"/>
        <v>#DIV/0!</v>
      </c>
      <c r="FL43" s="545">
        <f t="shared" si="672"/>
        <v>4900</v>
      </c>
      <c r="FM43" s="545">
        <f t="shared" si="672"/>
        <v>2802.8300000000745</v>
      </c>
      <c r="FN43" s="545">
        <f t="shared" si="672"/>
        <v>-2097.1699999999255</v>
      </c>
      <c r="FO43" s="734">
        <f>AVERAGE(FO36:FO42)</f>
        <v>0.57200612244899485</v>
      </c>
      <c r="FP43" s="545">
        <f t="shared" si="672"/>
        <v>45500</v>
      </c>
      <c r="FQ43" s="545">
        <f t="shared" si="672"/>
        <v>41527.099999999977</v>
      </c>
      <c r="FR43" s="545">
        <f t="shared" si="672"/>
        <v>-3972.9000000000233</v>
      </c>
      <c r="FS43" s="734">
        <f>AVERAGE(FS36:FS42)</f>
        <v>0.91268351648351598</v>
      </c>
      <c r="FT43" s="545">
        <f t="shared" si="672"/>
        <v>24500</v>
      </c>
      <c r="FU43" s="545">
        <f t="shared" si="672"/>
        <v>28957.450000000186</v>
      </c>
      <c r="FV43" s="545">
        <f t="shared" si="672"/>
        <v>4457.4500000001863</v>
      </c>
      <c r="FW43" s="734">
        <f>AVERAGE(FW36:FW42)</f>
        <v>1.1819367346938852</v>
      </c>
      <c r="FX43" s="545">
        <f t="shared" si="672"/>
        <v>14000</v>
      </c>
      <c r="FY43" s="545">
        <f t="shared" si="672"/>
        <v>11332.59999999986</v>
      </c>
      <c r="FZ43" s="545">
        <f t="shared" si="672"/>
        <v>-2667.4000000001397</v>
      </c>
      <c r="GA43" s="734">
        <f>AVERAGE(GA36:GA42)</f>
        <v>0.80947142857141852</v>
      </c>
      <c r="GB43" s="545">
        <f t="shared" si="672"/>
        <v>2587.274967741916</v>
      </c>
      <c r="GC43" s="545">
        <f t="shared" si="672"/>
        <v>5764.6599999999162</v>
      </c>
      <c r="GD43" s="545">
        <f t="shared" si="672"/>
        <v>3177.3850322580001</v>
      </c>
      <c r="GE43" s="734">
        <f>AVERAGE(GE36:GE42)</f>
        <v>2.2280816967170338</v>
      </c>
      <c r="GF43" s="545">
        <f t="shared" si="672"/>
        <v>94500</v>
      </c>
      <c r="GG43" s="545">
        <f t="shared" si="672"/>
        <v>60791.167999999998</v>
      </c>
      <c r="GH43" s="545">
        <f t="shared" si="672"/>
        <v>-33708.832000000002</v>
      </c>
      <c r="GI43" s="734">
        <f>AVERAGE(GI36:GI42)</f>
        <v>0.64329278306878301</v>
      </c>
      <c r="GJ43" s="545">
        <f t="shared" si="672"/>
        <v>5609.5016129031756</v>
      </c>
      <c r="GK43" s="545">
        <f t="shared" si="672"/>
        <v>2962.5600000000559</v>
      </c>
      <c r="GL43" s="545">
        <f t="shared" si="672"/>
        <v>-2646.9416129031192</v>
      </c>
      <c r="GM43" s="734" t="e">
        <f>AVERAGE(GM36:GM42)</f>
        <v>#DIV/0!</v>
      </c>
      <c r="GN43" s="545">
        <f t="shared" si="672"/>
        <v>17497.918064516187</v>
      </c>
      <c r="GO43" s="545">
        <f t="shared" ref="GO43:HB43" si="673">SUM(GO36:GO42)</f>
        <v>18372.359999999986</v>
      </c>
      <c r="GP43" s="545">
        <f t="shared" si="673"/>
        <v>874.44193548379781</v>
      </c>
      <c r="GQ43" s="734">
        <f>AVERAGE(GQ36:GQ42)</f>
        <v>1.0499740558996598</v>
      </c>
      <c r="GR43" s="545">
        <f t="shared" si="673"/>
        <v>25109.677419354841</v>
      </c>
      <c r="GS43" s="545">
        <f t="shared" si="673"/>
        <v>25723.449999999997</v>
      </c>
      <c r="GT43" s="545">
        <f t="shared" si="673"/>
        <v>613.772580645159</v>
      </c>
      <c r="GU43" s="734">
        <f>AVERAGE(GU36:GU42)</f>
        <v>1.0244436664953751</v>
      </c>
      <c r="GV43" s="545">
        <f t="shared" si="673"/>
        <v>17497.918064516187</v>
      </c>
      <c r="GW43" s="545">
        <f t="shared" si="673"/>
        <v>19724.649999999907</v>
      </c>
      <c r="GX43" s="545">
        <f t="shared" si="673"/>
        <v>2226.7319354837186</v>
      </c>
      <c r="GY43" s="734">
        <f>AVERAGE(GY36:GY42)</f>
        <v>1.1272569643584787</v>
      </c>
      <c r="GZ43" s="545">
        <f t="shared" si="673"/>
        <v>0</v>
      </c>
      <c r="HA43" s="545">
        <f t="shared" si="673"/>
        <v>0</v>
      </c>
      <c r="HB43" s="545">
        <f t="shared" si="673"/>
        <v>0</v>
      </c>
      <c r="HC43" s="734" t="e">
        <f>AVERAGE(HC36:HC42)</f>
        <v>#DIV/0!</v>
      </c>
    </row>
    <row r="44" spans="1:211" ht="15" customHeight="1">
      <c r="A44" s="845"/>
      <c r="B44" s="466"/>
      <c r="C44" s="469"/>
      <c r="D44" s="725"/>
      <c r="E44" s="725"/>
      <c r="F44" s="725"/>
      <c r="G44" s="726"/>
      <c r="H44" s="725"/>
      <c r="I44" s="725"/>
      <c r="J44" s="725"/>
      <c r="K44" s="726"/>
      <c r="L44" s="725"/>
      <c r="M44" s="725"/>
      <c r="N44" s="725"/>
      <c r="O44" s="726"/>
      <c r="P44" s="725"/>
      <c r="Q44" s="725"/>
      <c r="R44" s="725"/>
      <c r="S44" s="726"/>
      <c r="T44" s="725"/>
      <c r="U44" s="725"/>
      <c r="V44" s="725"/>
      <c r="W44" s="726"/>
      <c r="X44" s="725"/>
      <c r="Y44" s="725"/>
      <c r="Z44" s="725"/>
      <c r="AA44" s="726"/>
      <c r="AB44" s="725"/>
      <c r="AC44" s="725"/>
      <c r="AD44" s="725"/>
      <c r="AE44" s="726"/>
      <c r="AF44" s="725"/>
      <c r="AG44" s="725"/>
      <c r="AH44" s="725"/>
      <c r="AI44" s="726"/>
      <c r="AJ44" s="725"/>
      <c r="AK44" s="725"/>
      <c r="AL44" s="725"/>
      <c r="AM44" s="726"/>
      <c r="AN44" s="725"/>
      <c r="AO44" s="725"/>
      <c r="AP44" s="725"/>
      <c r="AQ44" s="726"/>
      <c r="AR44" s="725"/>
      <c r="AS44" s="725"/>
      <c r="AT44" s="725"/>
      <c r="AU44" s="726"/>
      <c r="AV44" s="725"/>
      <c r="AW44" s="725"/>
      <c r="AX44" s="725"/>
      <c r="AY44" s="726"/>
      <c r="AZ44" s="725"/>
      <c r="BA44" s="725"/>
      <c r="BB44" s="725"/>
      <c r="BC44" s="726"/>
      <c r="BD44" s="725"/>
      <c r="BE44" s="725"/>
      <c r="BF44" s="725"/>
      <c r="BG44" s="726"/>
      <c r="BH44" s="725"/>
      <c r="BI44" s="725"/>
      <c r="BJ44" s="725"/>
      <c r="BK44" s="726"/>
      <c r="BL44" s="725"/>
      <c r="BM44" s="725"/>
      <c r="BN44" s="725"/>
      <c r="BO44" s="726"/>
      <c r="BP44" s="725"/>
      <c r="BQ44" s="725"/>
      <c r="BR44" s="725"/>
      <c r="BS44" s="726"/>
      <c r="BT44" s="725"/>
      <c r="BU44" s="725"/>
      <c r="BV44" s="725"/>
      <c r="BW44" s="726"/>
      <c r="BX44" s="725"/>
      <c r="BY44" s="725"/>
      <c r="BZ44" s="725"/>
      <c r="CA44" s="726"/>
      <c r="CB44" s="725"/>
      <c r="CC44" s="725"/>
      <c r="CD44" s="725"/>
      <c r="CE44" s="726"/>
      <c r="CF44" s="725"/>
      <c r="CG44" s="725"/>
      <c r="CH44" s="725"/>
      <c r="CI44" s="726"/>
      <c r="CJ44" s="725"/>
      <c r="CK44" s="725"/>
      <c r="CL44" s="725"/>
      <c r="CM44" s="726"/>
      <c r="CN44" s="725"/>
      <c r="CO44" s="725"/>
      <c r="CP44" s="725"/>
      <c r="CQ44" s="726"/>
      <c r="CR44" s="725"/>
      <c r="CS44" s="725"/>
      <c r="CT44" s="725"/>
      <c r="CU44" s="726"/>
      <c r="CV44" s="725"/>
      <c r="CW44" s="725"/>
      <c r="CX44" s="725"/>
      <c r="CY44" s="726"/>
      <c r="CZ44" s="725"/>
      <c r="DA44" s="725"/>
      <c r="DB44" s="725"/>
      <c r="DC44" s="726"/>
      <c r="DD44" s="725"/>
      <c r="DE44" s="725"/>
      <c r="DF44" s="725"/>
      <c r="DG44" s="726"/>
      <c r="DH44" s="725"/>
      <c r="DI44" s="725"/>
      <c r="DJ44" s="725"/>
      <c r="DK44" s="726"/>
      <c r="DL44" s="725"/>
      <c r="DM44" s="725"/>
      <c r="DN44" s="725"/>
      <c r="DO44" s="726"/>
      <c r="DP44" s="725"/>
      <c r="DQ44" s="725"/>
      <c r="DR44" s="725"/>
      <c r="DS44" s="726"/>
      <c r="DT44" s="725"/>
      <c r="DU44" s="725"/>
      <c r="DV44" s="725"/>
      <c r="DW44" s="726"/>
      <c r="DX44" s="725"/>
      <c r="DY44" s="725"/>
      <c r="DZ44" s="725"/>
      <c r="EA44" s="726"/>
      <c r="EB44" s="725"/>
      <c r="EC44" s="725"/>
      <c r="ED44" s="725"/>
      <c r="EE44" s="726"/>
      <c r="EF44" s="725"/>
      <c r="EG44" s="725"/>
      <c r="EH44" s="725"/>
      <c r="EI44" s="726"/>
      <c r="EJ44" s="725"/>
      <c r="EK44" s="725"/>
      <c r="EL44" s="725"/>
      <c r="EM44" s="726"/>
      <c r="EN44" s="725"/>
      <c r="EO44" s="725"/>
      <c r="EP44" s="725"/>
      <c r="EQ44" s="726"/>
      <c r="ER44" s="725"/>
      <c r="ES44" s="725"/>
      <c r="ET44" s="725"/>
      <c r="EU44" s="726"/>
      <c r="EV44" s="725"/>
      <c r="EW44" s="725"/>
      <c r="EX44" s="725"/>
      <c r="EY44" s="726"/>
      <c r="EZ44" s="725"/>
      <c r="FA44" s="725"/>
      <c r="FB44" s="725"/>
      <c r="FC44" s="726"/>
      <c r="FD44" s="725"/>
      <c r="FE44" s="725"/>
      <c r="FF44" s="725"/>
      <c r="FG44" s="726"/>
      <c r="FH44" s="725"/>
      <c r="FI44" s="725"/>
      <c r="FJ44" s="725"/>
      <c r="FK44" s="726"/>
      <c r="FL44" s="725"/>
      <c r="FM44" s="725"/>
      <c r="FN44" s="725"/>
      <c r="FO44" s="726"/>
      <c r="FP44" s="725"/>
      <c r="FQ44" s="725"/>
      <c r="FR44" s="725"/>
      <c r="FS44" s="726"/>
      <c r="FT44" s="725"/>
      <c r="FU44" s="725"/>
      <c r="FV44" s="725"/>
      <c r="FW44" s="726"/>
      <c r="FX44" s="725"/>
      <c r="FY44" s="725"/>
      <c r="FZ44" s="725"/>
      <c r="GA44" s="726"/>
      <c r="GB44" s="725"/>
      <c r="GC44" s="725"/>
      <c r="GD44" s="725"/>
      <c r="GE44" s="726"/>
      <c r="GF44" s="725"/>
      <c r="GG44" s="725"/>
      <c r="GH44" s="725"/>
      <c r="GI44" s="726"/>
      <c r="GJ44" s="725"/>
      <c r="GK44" s="725"/>
      <c r="GL44" s="725"/>
      <c r="GM44" s="726"/>
      <c r="GN44" s="725"/>
      <c r="GO44" s="725"/>
      <c r="GP44" s="725"/>
      <c r="GQ44" s="726"/>
      <c r="GR44" s="725"/>
      <c r="GS44" s="725"/>
      <c r="GT44" s="725"/>
      <c r="GU44" s="726"/>
      <c r="GV44" s="725"/>
      <c r="GW44" s="725"/>
      <c r="GX44" s="725"/>
      <c r="GY44" s="726"/>
      <c r="GZ44" s="725"/>
      <c r="HA44" s="725"/>
      <c r="HB44" s="725"/>
      <c r="HC44" s="726"/>
    </row>
    <row r="45" spans="1:211" ht="15" customHeight="1">
      <c r="A45" s="845"/>
      <c r="B45" s="466">
        <f t="shared" ref="B45" si="674">B42+1</f>
        <v>46265</v>
      </c>
      <c r="C45" s="466" t="str">
        <f t="shared" si="614"/>
        <v>Sen</v>
      </c>
      <c r="D45" s="385">
        <f>SUMIF($H$4:$HB$4,$D$4,H45:HB45)</f>
        <v>196194.13329032253</v>
      </c>
      <c r="E45" s="385">
        <f ca="1">SUMIF($H$4:$HB$4,$E$4,H45:HB45)</f>
        <v>201982.73099999892</v>
      </c>
      <c r="F45" s="385">
        <f t="shared" ca="1" si="617"/>
        <v>5788.5977096763963</v>
      </c>
      <c r="G45" s="543">
        <f t="shared" ca="1" si="618"/>
        <v>1.0295044383468419</v>
      </c>
      <c r="H45" s="385">
        <f>INDEX('SO Agustus 2026 Rev.3'!$B$6:$BK$52,MATCH(B45,'SO Agustus 2026 Rev.3'!$B$6:$B$52,0),MATCH($H$3,'SO Agustus 2026 Rev.3'!$B$5:$XK$5,0))</f>
        <v>1199.5729032258068</v>
      </c>
      <c r="I45" s="385">
        <f>INDEX('Summary sales'!$A$6:$CB$50,MATCH($B45,'Summary sales'!$A$6:$A$50,0),MATCH($H$3,'Summary sales'!$A$7:$CB$7,0))</f>
        <v>785.31999999983236</v>
      </c>
      <c r="J45" s="385">
        <f t="shared" si="619"/>
        <v>-414.25290322597448</v>
      </c>
      <c r="K45" s="543">
        <f t="shared" si="451"/>
        <v>0.65466633823422082</v>
      </c>
      <c r="L45" s="385">
        <f>INDEX('SO Agustus 2026 Rev.3'!$B$6:$BK$52,MATCH(B45,'SO Agustus 2026 Rev.3'!$B$6:$B$52,0),MATCH($L$3,'SO Agustus 2026 Rev.3'!$B$5:$XK$5,0))</f>
        <v>1300</v>
      </c>
      <c r="M45" s="385">
        <f>INDEX('Summary sales'!$A$6:$CB$50,MATCH($B45,'Summary sales'!$A$6:$A$50,0),MATCH($L$3,'Summary sales'!$A$7:$CB$7,0))</f>
        <v>0</v>
      </c>
      <c r="N45" s="385">
        <f t="shared" si="620"/>
        <v>-1300</v>
      </c>
      <c r="O45" s="543">
        <f t="shared" si="453"/>
        <v>0</v>
      </c>
      <c r="P45" s="385">
        <f>INDEX('SO Agustus 2026 Rev.3'!$B$6:$BK$52,MATCH(B45,'SO Agustus 2026 Rev.3'!$B$6:$B$52,0),MATCH($P$3,'SO Agustus 2026 Rev.3'!$B$5:$XK$5,0))</f>
        <v>1200</v>
      </c>
      <c r="Q45" s="385">
        <f>INDEX('Summary sales'!$A$6:$CB$50,MATCH($B45,'Summary sales'!$A$6:$A$50,0),MATCH($P$3,'Summary sales'!$A$7:$CB$7,0))</f>
        <v>1539.9000000003725</v>
      </c>
      <c r="R45" s="385">
        <f t="shared" si="621"/>
        <v>339.90000000037253</v>
      </c>
      <c r="S45" s="543">
        <f t="shared" si="455"/>
        <v>1.2832500000003104</v>
      </c>
      <c r="T45" s="385">
        <f>INDEX('SO Agustus 2026 Rev.3'!$B$6:$BK$52,MATCH(B45,'SO Agustus 2026 Rev.3'!$B$6:$B$52,0),MATCH($T$3,'SO Agustus 2026 Rev.3'!$B$5:$XK$5,0))</f>
        <v>3300</v>
      </c>
      <c r="U45" s="385">
        <f>INDEX('Summary sales'!$A$6:$CB$50,MATCH($B45,'Summary sales'!$A$6:$A$50,0),MATCH($T$3,'Summary sales'!$A$7:$CB$7,0))</f>
        <v>2572.0999999996275</v>
      </c>
      <c r="V45" s="385">
        <f t="shared" si="622"/>
        <v>-727.90000000037253</v>
      </c>
      <c r="W45" s="543">
        <f t="shared" si="457"/>
        <v>0.77942424242412955</v>
      </c>
      <c r="X45" s="385">
        <f>INDEX('SO Agustus 2026 Rev.3'!$B$6:$BK$52,MATCH(B45,'SO Agustus 2026 Rev.3'!$B$6:$B$52,0),MATCH($X$3,'SO Agustus 2026 Rev.3'!$B$5:$XK$5,0))</f>
        <v>800</v>
      </c>
      <c r="Y45" s="385">
        <f>INDEX('Summary sales'!$A$6:$CB$50,MATCH($B45,'Summary sales'!$A$6:$A$50,0),MATCH($X$3,'Summary sales'!$A$7:$CB$7,0))</f>
        <v>699.43000000005122</v>
      </c>
      <c r="Z45" s="385">
        <f t="shared" si="623"/>
        <v>-100.56999999994878</v>
      </c>
      <c r="AA45" s="543">
        <f t="shared" si="459"/>
        <v>0.87428750000006406</v>
      </c>
      <c r="AB45" s="385">
        <f>INDEX('SO Agustus 2026 Rev.3'!$B$6:$BK$52,MATCH(B45,'SO Agustus 2026 Rev.3'!$B$6:$B$52,0),MATCH($AB$3,'SO Agustus 2026 Rev.3'!$B$5:$XK$5,0))</f>
        <v>150</v>
      </c>
      <c r="AC45" s="385">
        <f>INDEX('Summary sales'!$A$6:$CB$50,MATCH($B45,'Summary sales'!$A$6:$A$50,0),MATCH($AB$3,'Summary sales'!$A$7:$CB$7,0))</f>
        <v>0</v>
      </c>
      <c r="AD45" s="385">
        <f t="shared" si="624"/>
        <v>-150</v>
      </c>
      <c r="AE45" s="543">
        <f t="shared" si="461"/>
        <v>0</v>
      </c>
      <c r="AF45" s="385">
        <f>INDEX('SO Agustus 2026 Rev.3'!$B$6:$BK$52,MATCH(B45,'SO Agustus 2026 Rev.3'!$B$6:$B$52,0),MATCH($AF$3,'SO Agustus 2026 Rev.3'!$B$5:$XK$5,0))</f>
        <v>603.76322580644887</v>
      </c>
      <c r="AG45" s="385">
        <f>INDEX('Summary sales'!$A$6:$CB$50,MATCH($B45,'Summary sales'!$A$6:$A$50,0),MATCH($AF$3,'Summary sales'!$A$7:$CB$7,0))</f>
        <v>909.53000000002794</v>
      </c>
      <c r="AH45" s="385">
        <f t="shared" si="625"/>
        <v>305.76677419357907</v>
      </c>
      <c r="AI45" s="543">
        <f t="shared" si="463"/>
        <v>1.5064349087925406</v>
      </c>
      <c r="AJ45" s="385">
        <f>INDEX('SO Agustus 2026 Rev.3'!$B$6:$BK$52,MATCH(B45,'SO Agustus 2026 Rev.3'!$B$6:$B$52,0),MATCH($AJ$3,'SO Agustus 2026 Rev.3'!$B$5:$XK$5,0))</f>
        <v>673.27548387096704</v>
      </c>
      <c r="AK45" s="385">
        <f>INDEX('Summary sales'!$A$6:$CB$50,MATCH($B45,'Summary sales'!$A$6:$A$50,0),MATCH($AJ$3,'Summary sales'!$A$7:$CB$7,0))</f>
        <v>712.42000000004191</v>
      </c>
      <c r="AL45" s="385">
        <f t="shared" si="626"/>
        <v>39.144516129074873</v>
      </c>
      <c r="AM45" s="543">
        <f t="shared" si="465"/>
        <v>1.0581404151299483</v>
      </c>
      <c r="AN45" s="385">
        <f>INDEX('SO Agustus 2026 Rev.3'!$B$6:$BK$52,MATCH(B45,'SO Agustus 2026 Rev.3'!$B$6:$B$52,0),MATCH($AN$3,'SO Agustus 2026 Rev.3'!$B$5:$XK$5,0))</f>
        <v>5500</v>
      </c>
      <c r="AO45" s="385">
        <f>INDEX('Summary sales'!$A$6:$CB$50,MATCH($B45,'Summary sales'!$A$6:$A$50,0),MATCH($AN$3,'Summary sales'!$A$7:$CB$7,0))</f>
        <v>6167.0500000007451</v>
      </c>
      <c r="AP45" s="385">
        <f t="shared" si="627"/>
        <v>667.05000000074506</v>
      </c>
      <c r="AQ45" s="543">
        <f t="shared" si="467"/>
        <v>1.1212818181819537</v>
      </c>
      <c r="AR45" s="385">
        <f>INDEX('SO Agustus 2026 Rev.3'!$B$6:$BK$52,MATCH(B45,'SO Agustus 2026 Rev.3'!$B$6:$B$52,0),MATCH($AR$3,'SO Agustus 2026 Rev.3'!$B$5:$XK$5,0))</f>
        <v>5000</v>
      </c>
      <c r="AS45" s="385">
        <f>INDEX('Summary sales'!$A$6:$CB$50,MATCH($B45,'Summary sales'!$A$6:$A$50,0),MATCH($AR$3,'Summary sales'!$A$7:$CB$7,0))</f>
        <v>5294.7700000004843</v>
      </c>
      <c r="AT45" s="385">
        <f t="shared" si="628"/>
        <v>294.77000000048429</v>
      </c>
      <c r="AU45" s="543">
        <f t="shared" si="469"/>
        <v>1.0589540000000968</v>
      </c>
      <c r="AV45" s="385">
        <f>INDEX('SO Agustus 2026 Rev.3'!$B$6:$BK$52,MATCH(B45,'SO Agustus 2026 Rev.3'!$B$6:$B$52,0),MATCH($AV$3,'SO Agustus 2026 Rev.3'!$B$5:$XK$5,0))</f>
        <v>2500</v>
      </c>
      <c r="AW45" s="385">
        <f>INDEX('Summary sales'!$A$6:$CB$50,MATCH($B45,'Summary sales'!$A$6:$A$50,0),MATCH($AV$3,'Summary sales'!$A$7:$CB$7,0))</f>
        <v>2216.9700000002049</v>
      </c>
      <c r="AX45" s="385">
        <f t="shared" si="629"/>
        <v>-283.02999999979511</v>
      </c>
      <c r="AY45" s="543">
        <f t="shared" si="471"/>
        <v>0.88678800000008196</v>
      </c>
      <c r="AZ45" s="385">
        <f>INDEX('SO Agustus 2026 Rev.3'!$B$6:$BK$52,MATCH(B45,'SO Agustus 2026 Rev.3'!$B$6:$B$52,0),MATCH($AZ$3,'SO Agustus 2026 Rev.3'!$B$5:$XK$5,0))</f>
        <v>500</v>
      </c>
      <c r="BA45" s="385">
        <f>INDEX('Summary sales'!$A$6:$CB$50,MATCH($B45,'Summary sales'!$A$6:$A$50,0),MATCH($AZ$3,'Summary sales'!$A$7:$CB$7,0))</f>
        <v>0</v>
      </c>
      <c r="BB45" s="385">
        <f t="shared" si="630"/>
        <v>-500</v>
      </c>
      <c r="BC45" s="543">
        <f t="shared" si="473"/>
        <v>0</v>
      </c>
      <c r="BD45" s="385">
        <f>INDEX('SO Agustus 2026 Rev.3'!$B$6:$BK$52,MATCH(B45,'SO Agustus 2026 Rev.3'!$B$6:$B$52,0),MATCH($BD$3,'SO Agustus 2026 Rev.3'!$B$5:$XK$5,0))</f>
        <v>10300</v>
      </c>
      <c r="BE45" s="385">
        <f>INDEX('Summary sales'!$A$6:$CB$50,MATCH($B45,'Summary sales'!$A$6:$A$50,0),MATCH($BD$3,'Summary sales'!$A$7:$CB$7,0))</f>
        <v>15026.899999999907</v>
      </c>
      <c r="BF45" s="385">
        <f t="shared" si="631"/>
        <v>4726.8999999999069</v>
      </c>
      <c r="BG45" s="543">
        <f t="shared" si="475"/>
        <v>1.4589223300970784</v>
      </c>
      <c r="BH45" s="385">
        <f>INDEX('SO Agustus 2026 Rev.3'!$B$6:$BK$52,MATCH(B45,'SO Agustus 2026 Rev.3'!$B$6:$B$52,0),MATCH($BH$3,'SO Agustus 2026 Rev.3'!$B$5:$XK$5,0))</f>
        <v>9000.0570967741915</v>
      </c>
      <c r="BI45" s="385">
        <f>INDEX('Summary sales'!$A$6:$CB$50,MATCH($B45,'Summary sales'!$A$6:$A$50,0),MATCH($BH$3,'Summary sales'!$A$7:$CB$7,0))</f>
        <v>7771.0699999998324</v>
      </c>
      <c r="BJ45" s="385">
        <f t="shared" si="632"/>
        <v>-1228.9870967743591</v>
      </c>
      <c r="BK45" s="543">
        <f t="shared" si="477"/>
        <v>0.86344674444178204</v>
      </c>
      <c r="BL45" s="385">
        <f>INDEX('SO Agustus 2026 Rev.3'!$B$6:$BK$52,MATCH(B45,'SO Agustus 2026 Rev.3'!$B$6:$B$52,0),MATCH($BL$3,'SO Agustus 2026 Rev.3'!$B$5:$XK$5,0))</f>
        <v>1000</v>
      </c>
      <c r="BM45" s="385">
        <f>INDEX('Summary sales'!$A$6:$CB$50,MATCH($B45,'Summary sales'!$A$6:$A$50,0),MATCH($BL$3,'Summary sales'!$A$7:$CB$7,0))</f>
        <v>622.35300000000279</v>
      </c>
      <c r="BN45" s="385">
        <f t="shared" si="633"/>
        <v>-377.64699999999721</v>
      </c>
      <c r="BO45" s="543">
        <f t="shared" si="479"/>
        <v>0.62235300000000282</v>
      </c>
      <c r="BP45" s="385">
        <f>INDEX('SO Agustus 2026 Rev.3'!$B$6:$BK$52,MATCH(B45,'SO Agustus 2026 Rev.3'!$B$6:$B$52,0),MATCH($BP$3,'SO Agustus 2026 Rev.3'!$B$5:$XK$5,0))</f>
        <v>5500</v>
      </c>
      <c r="BQ45" s="385">
        <f ca="1">INDEX('Summary sales'!$A$6:$CB$50,MATCH($B45,'Summary sales'!$A$6:$A$50,0),MATCH($BP$3,'Summary sales'!$A$7:$CB$7,0))</f>
        <v>4533.1900000000005</v>
      </c>
      <c r="BR45" s="385">
        <f t="shared" ca="1" si="634"/>
        <v>-966.80999999999949</v>
      </c>
      <c r="BS45" s="543">
        <f t="shared" ca="1" si="481"/>
        <v>0.82421636363636375</v>
      </c>
      <c r="BT45" s="385">
        <f>INDEX('SO Agustus 2026 Rev.3'!$B$6:$BK$52,MATCH(B45,'SO Agustus 2026 Rev.3'!$B$6:$B$52,0),MATCH($BT$3,'SO Agustus 2026 Rev.3'!$B$5:$XK$5,0))</f>
        <v>1000</v>
      </c>
      <c r="BU45" s="385">
        <f>INDEX('Summary sales'!$A$6:$CB$50,MATCH($B45,'Summary sales'!$A$6:$A$50,0),MATCH($BT$3,'Summary sales'!$A$7:$CB$7,0))</f>
        <v>0</v>
      </c>
      <c r="BV45" s="385">
        <f t="shared" si="635"/>
        <v>-1000</v>
      </c>
      <c r="BW45" s="543">
        <f t="shared" si="483"/>
        <v>0</v>
      </c>
      <c r="BX45" s="385">
        <f>INDEX('SO Agustus 2026 Rev.3'!$B$6:$BK$52,MATCH(B45,'SO Agustus 2026 Rev.3'!$B$6:$B$52,0),MATCH($BX$3,'SO Agustus 2026 Rev.3'!$B$5:$XK$5,0))</f>
        <v>89.451612903225808</v>
      </c>
      <c r="BY45" s="385">
        <f>INDEX('Summary sales'!$A$6:$CB$50,MATCH($B45,'Summary sales'!$A$6:$A$50,0),MATCH($BX$3,'Summary sales'!$A$7:$CB$7,0))</f>
        <v>75.232000000003609</v>
      </c>
      <c r="BZ45" s="385">
        <f t="shared" si="636"/>
        <v>-14.219612903222199</v>
      </c>
      <c r="CA45" s="543">
        <f t="shared" si="485"/>
        <v>0.84103570140645934</v>
      </c>
      <c r="CB45" s="385">
        <f>INDEX('SO Agustus 2026 Rev.3'!$B$6:$BK$52,MATCH(B45,'SO Agustus 2026 Rev.3'!$B$6:$B$52,0),MATCH($CB$3,'SO Agustus 2026 Rev.3'!$B$5:$XK$5,0))</f>
        <v>3500</v>
      </c>
      <c r="CC45" s="385">
        <f>INDEX('Summary sales'!$A$6:$CB$50,MATCH($B45,'Summary sales'!$A$6:$A$50,0),MATCH($CB$3,'Summary sales'!$A$7:$CB$7,0))</f>
        <v>3572.1000000000931</v>
      </c>
      <c r="CD45" s="385">
        <f t="shared" si="637"/>
        <v>72.100000000093132</v>
      </c>
      <c r="CE45" s="543">
        <f t="shared" si="487"/>
        <v>1.0206000000000266</v>
      </c>
      <c r="CF45" s="385">
        <f>INDEX('SO Agustus 2026 Rev.3'!$B$6:$BK$52,MATCH(B45,'SO Agustus 2026 Rev.3'!$B$6:$B$52,0),MATCH($CF$3,'SO Agustus 2026 Rev.3'!$B$5:$XK$5,0))</f>
        <v>1300</v>
      </c>
      <c r="CG45" s="385">
        <f>INDEX('Summary sales'!$A$6:$CB$50,MATCH($B45,'Summary sales'!$A$6:$A$50,0),MATCH($CF$3,'Summary sales'!$A$7:$CB$7,0))</f>
        <v>958.14000000001397</v>
      </c>
      <c r="CH45" s="385">
        <f t="shared" si="638"/>
        <v>-341.85999999998603</v>
      </c>
      <c r="CI45" s="543">
        <f t="shared" si="489"/>
        <v>0.73703076923077993</v>
      </c>
      <c r="CJ45" s="385">
        <f>INDEX('SO Agustus 2026 Rev.3'!$B$6:$BK$52,MATCH(B45,'SO Agustus 2026 Rev.3'!$B$6:$B$52,0),MATCH($CJ$3,'SO Agustus 2026 Rev.3'!$B$5:$XK$5,0))</f>
        <v>3000</v>
      </c>
      <c r="CK45" s="385">
        <f>INDEX('Summary sales'!$A$6:$CB$50,MATCH($B45,'Summary sales'!$A$6:$A$50,0),MATCH($CJ$3,'Summary sales'!$A$7:$CB$7,0))</f>
        <v>4467.2000000001863</v>
      </c>
      <c r="CL45" s="385">
        <f t="shared" si="639"/>
        <v>1467.2000000001863</v>
      </c>
      <c r="CM45" s="543">
        <f t="shared" si="491"/>
        <v>1.4890666666667287</v>
      </c>
      <c r="CN45" s="385">
        <f>INDEX('SO Agustus 2026 Rev.3'!$B$6:$BK$52,MATCH(B45,'SO Agustus 2026 Rev.3'!$B$6:$B$52,0),MATCH($CN$3,'SO Agustus 2026 Rev.3'!$B$5:$XK$5,0))</f>
        <v>6500</v>
      </c>
      <c r="CO45" s="385">
        <f>INDEX('Summary sales'!$A$6:$CB$50,MATCH($B45,'Summary sales'!$A$6:$A$50,0),MATCH($CN$3,'Summary sales'!$A$7:$CB$7,0))</f>
        <v>7124.160000000149</v>
      </c>
      <c r="CP45" s="385">
        <f t="shared" si="640"/>
        <v>624.16000000014901</v>
      </c>
      <c r="CQ45" s="543">
        <f t="shared" si="493"/>
        <v>1.0960246153846382</v>
      </c>
      <c r="CR45" s="385">
        <f>INDEX('SO Agustus 2026 Rev.3'!$B$6:$BK$52,MATCH(B45,'SO Agustus 2026 Rev.3'!$B$6:$B$52,0),MATCH($CR$3,'SO Agustus 2026 Rev.3'!$B$5:$XK$5,0))</f>
        <v>12000</v>
      </c>
      <c r="CS45" s="385">
        <f>INDEX('Summary sales'!$A$6:$CB$50,MATCH($B45,'Summary sales'!$A$6:$A$50,0),MATCH($CR$3,'Summary sales'!$A$7:$CB$7,0))</f>
        <v>8774.7000000001863</v>
      </c>
      <c r="CT45" s="385">
        <f t="shared" si="641"/>
        <v>-3225.2999999998137</v>
      </c>
      <c r="CU45" s="543">
        <f t="shared" si="495"/>
        <v>0.73122500000001556</v>
      </c>
      <c r="CV45" s="385">
        <f>INDEX('SO Agustus 2026 Rev.3'!$B$6:$BK$52,MATCH(B45,'SO Agustus 2026 Rev.3'!$B$6:$B$52,0),MATCH($CV$3,'SO Agustus 2026 Rev.3'!$B$5:$XK$5,0))</f>
        <v>16000</v>
      </c>
      <c r="CW45" s="385">
        <f>INDEX('Summary sales'!$A$6:$CB$50,MATCH($B45,'Summary sales'!$A$6:$A$50,0),MATCH($CV$3,'Summary sales'!$A$7:$CB$7,0))</f>
        <v>12212.148999996483</v>
      </c>
      <c r="CX45" s="385">
        <f t="shared" si="642"/>
        <v>-3787.8510000035167</v>
      </c>
      <c r="CY45" s="543">
        <f t="shared" si="497"/>
        <v>0.76325931249978018</v>
      </c>
      <c r="CZ45" s="385">
        <f>INDEX('SO Agustus 2026 Rev.3'!$B$6:$BK$52,MATCH(B45,'SO Agustus 2026 Rev.3'!$B$6:$B$52,0),MATCH($CZ$3,'SO Agustus 2026 Rev.3'!$B$5:$XK$5,0))</f>
        <v>2000</v>
      </c>
      <c r="DA45" s="385">
        <f>INDEX('Summary sales'!$A$6:$CB$50,MATCH($B45,'Summary sales'!$A$6:$A$50,0),MATCH($CZ$3,'Summary sales'!$A$7:$CB$7,0))</f>
        <v>2123.429999999702</v>
      </c>
      <c r="DB45" s="385">
        <f t="shared" si="643"/>
        <v>123.42999999970198</v>
      </c>
      <c r="DC45" s="543">
        <f t="shared" si="499"/>
        <v>1.061714999999851</v>
      </c>
      <c r="DD45" s="385">
        <f>INDEX('SO Agustus 2026 Rev.3'!$B$6:$BK$52,MATCH(B45,'SO Agustus 2026 Rev.3'!$B$6:$B$52,0),MATCH($DD$3,'SO Agustus 2026 Rev.3'!$B$5:$XK$5,0))</f>
        <v>800</v>
      </c>
      <c r="DE45" s="385">
        <f>INDEX('Summary sales'!$A$6:$CB$50,MATCH($B45,'Summary sales'!$A$6:$A$50,0),MATCH($DD$3,'Summary sales'!$A$7:$CB$7,0))</f>
        <v>34.430000000051223</v>
      </c>
      <c r="DF45" s="385">
        <f t="shared" si="644"/>
        <v>-765.56999999994878</v>
      </c>
      <c r="DG45" s="543">
        <f t="shared" si="501"/>
        <v>4.3037500000064031E-2</v>
      </c>
      <c r="DH45" s="385">
        <f>INDEX('SO Agustus 2026 Rev.3'!$B$6:$BK$52,MATCH(B45,'SO Agustus 2026 Rev.3'!$B$6:$B$52,0),MATCH($DH$3,'SO Agustus 2026 Rev.3'!$B$5:$XK$5,0))</f>
        <v>7200</v>
      </c>
      <c r="DI45" s="385">
        <f>INDEX('Summary sales'!$A$6:$CB$50,MATCH($B45,'Summary sales'!$A$6:$A$50,0),MATCH($DH$3,'Summary sales'!$A$7:$CB$7,0))</f>
        <v>8888.1499999985099</v>
      </c>
      <c r="DJ45" s="385">
        <f t="shared" si="645"/>
        <v>1688.1499999985099</v>
      </c>
      <c r="DK45" s="543">
        <f t="shared" si="503"/>
        <v>1.2344652777775709</v>
      </c>
      <c r="DL45" s="385">
        <f>INDEX('SO Agustus 2026 Rev.3'!$B$6:$BK$52,MATCH(B45,'SO Agustus 2026 Rev.3'!$B$6:$B$52,0),MATCH($DL$3,'SO Agustus 2026 Rev.3'!$B$5:$XK$5,0))</f>
        <v>2000</v>
      </c>
      <c r="DM45" s="385">
        <f>INDEX('Summary sales'!$A$6:$CB$50,MATCH($B45,'Summary sales'!$A$6:$A$50,0),MATCH($DL$3,'Summary sales'!$A$7:$CB$7,0))</f>
        <v>1997.4899999999907</v>
      </c>
      <c r="DN45" s="385">
        <f t="shared" si="646"/>
        <v>-2.5100000000093132</v>
      </c>
      <c r="DO45" s="543">
        <f t="shared" si="505"/>
        <v>0.99874499999999533</v>
      </c>
      <c r="DP45" s="385">
        <f>INDEX('SO Agustus 2026 Rev.3'!$B$6:$BK$52,MATCH(B45,'SO Agustus 2026 Rev.3'!$B$6:$B$52,0),MATCH($DP$3,'SO Agustus 2026 Rev.3'!$B$5:$XK$5,0))</f>
        <v>2000</v>
      </c>
      <c r="DQ45" s="385">
        <f>INDEX('Summary sales'!$A$6:$CB$50,MATCH($B45,'Summary sales'!$A$6:$A$50,0),MATCH($DP$3,'Summary sales'!$A$7:$CB$7,0))</f>
        <v>2010.6099999998696</v>
      </c>
      <c r="DR45" s="385">
        <f t="shared" si="647"/>
        <v>10.609999999869615</v>
      </c>
      <c r="DS45" s="543">
        <f t="shared" si="507"/>
        <v>1.0053049999999348</v>
      </c>
      <c r="DT45" s="385">
        <f>INDEX('SO Agustus 2026 Rev.3'!$B$6:$BK$52,MATCH(B45,'SO Agustus 2026 Rev.3'!$B$6:$B$52,0),MATCH($DT$3,'SO Agustus 2026 Rev.3'!$B$5:$XK$5,0))</f>
        <v>1000</v>
      </c>
      <c r="DU45" s="385">
        <f>INDEX('Summary sales'!$A$6:$CB$50,MATCH($B45,'Summary sales'!$A$6:$A$50,0),MATCH($DT$3,'Summary sales'!$A$7:$CB$7,0))</f>
        <v>0</v>
      </c>
      <c r="DV45" s="385">
        <f t="shared" si="648"/>
        <v>-1000</v>
      </c>
      <c r="DW45" s="543">
        <f t="shared" si="509"/>
        <v>0</v>
      </c>
      <c r="DX45" s="385">
        <f>INDEX('SO Agustus 2026 Rev.3'!$B$6:$BK$52,MATCH(B45,'SO Agustus 2026 Rev.3'!$B$6:$B$52,0),MATCH($DX$3,'SO Agustus 2026 Rev.3'!$B$5:$XK$5,0))</f>
        <v>11000</v>
      </c>
      <c r="DY45" s="385">
        <f>INDEX('Summary sales'!$A$6:$CB$50,MATCH($B45,'Summary sales'!$A$6:$A$50,0),MATCH($DX$3,'Summary sales'!$A$7:$CB$7,0))</f>
        <v>10321.620000000112</v>
      </c>
      <c r="DZ45" s="385">
        <f t="shared" si="649"/>
        <v>-678.37999999988824</v>
      </c>
      <c r="EA45" s="543">
        <f t="shared" si="511"/>
        <v>0.9383290909091011</v>
      </c>
      <c r="EB45" s="385">
        <f>INDEX('SO Agustus 2026 Rev.3'!$B$6:$BK$52,MATCH(B45,'SO Agustus 2026 Rev.3'!$B$6:$B$52,0),MATCH($EB$3,'SO Agustus 2026 Rev.3'!$B$5:$XK$5,0))</f>
        <v>2000</v>
      </c>
      <c r="EC45" s="385">
        <f>INDEX('Summary sales'!$A$6:$CB$50,MATCH($B45,'Summary sales'!$A$6:$A$50,0),MATCH($EB$3,'Summary sales'!$A$7:$CB$7,0))</f>
        <v>2936.3700000001118</v>
      </c>
      <c r="ED45" s="385">
        <f t="shared" si="650"/>
        <v>936.37000000011176</v>
      </c>
      <c r="EE45" s="543">
        <f t="shared" si="513"/>
        <v>1.4681850000000558</v>
      </c>
      <c r="EF45" s="385">
        <f>INDEX('SO Agustus 2026 Rev.3'!$B$6:$BK$52,MATCH(B45,'SO Agustus 2026 Rev.3'!$B$6:$B$52,0),MATCH($EF$3,'SO Agustus 2026 Rev.3'!$B$5:$XK$5,0))</f>
        <v>4000</v>
      </c>
      <c r="EG45" s="385">
        <f>INDEX('Summary sales'!$A$6:$CB$50,MATCH($B45,'Summary sales'!$A$6:$A$50,0),MATCH($EF$3,'Summary sales'!$A$7:$CB$7,0))</f>
        <v>5542.7600000007078</v>
      </c>
      <c r="EH45" s="385">
        <f t="shared" si="651"/>
        <v>1542.7600000007078</v>
      </c>
      <c r="EI45" s="543">
        <f t="shared" si="515"/>
        <v>1.3856900000001771</v>
      </c>
      <c r="EJ45" s="385">
        <f>INDEX('SO Agustus 2026 Rev.3'!$B$6:$BK$52,MATCH(B45,'SO Agustus 2026 Rev.3'!$B$6:$B$52,0),MATCH($EJ$3,'SO Agustus 2026 Rev.3'!$B$5:$XK$5,0))</f>
        <v>0</v>
      </c>
      <c r="EK45" s="385">
        <f>INDEX('Summary sales'!$A$6:$CB$50,MATCH(B45,'Summary sales'!$A$6:$A$50,0),MATCH($EJ$3,'Summary sales'!$A$7:$CB$7,0))</f>
        <v>9831.8000000000466</v>
      </c>
      <c r="EL45" s="385">
        <f t="shared" si="652"/>
        <v>9831.8000000000466</v>
      </c>
      <c r="EM45" s="543" t="e">
        <f t="shared" si="517"/>
        <v>#DIV/0!</v>
      </c>
      <c r="EN45" s="385">
        <f>INDEX('SO Agustus 2026 Rev.3'!$B$6:$BK$52,MATCH(B45,'SO Agustus 2026 Rev.3'!$B$6:$B$52,0),MATCH($EN$3,'SO Agustus 2026 Rev.3'!$B$5:$XK$5,0))</f>
        <v>5000</v>
      </c>
      <c r="EO45" s="385">
        <f>INDEX('Summary sales'!$A$6:$CB$50,MATCH($B45,'Summary sales'!$A$6:$A$50,0),MATCH($EN$3,'Summary sales'!$A$7:$CB$7,0))</f>
        <v>0</v>
      </c>
      <c r="EP45" s="385">
        <f t="shared" si="653"/>
        <v>-5000</v>
      </c>
      <c r="EQ45" s="543">
        <f t="shared" si="519"/>
        <v>0</v>
      </c>
      <c r="ER45" s="385">
        <f>INDEX('SO Agustus 2026 Rev.3'!$B$6:$BK$52,MATCH(B45,'SO Agustus 2026 Rev.3'!$B$6:$B$52,0),MATCH($ER$3,'SO Agustus 2026 Rev.3'!$B$5:$XK$5,0))</f>
        <v>19000</v>
      </c>
      <c r="ES45" s="385">
        <f>INDEX('Summary sales'!$A$6:$CB$50,MATCH($B45,'Summary sales'!$A$6:$A$50,0),MATCH($ER$3,'Summary sales'!$A$7:$CB$7,0))</f>
        <v>35049.290000000969</v>
      </c>
      <c r="ET45" s="385">
        <f t="shared" si="654"/>
        <v>16049.290000000969</v>
      </c>
      <c r="EU45" s="543">
        <f t="shared" si="521"/>
        <v>1.8446994736842615</v>
      </c>
      <c r="EV45" s="385">
        <f>INDEX('SO Agustus 2026 Rev.3'!$B$6:$BK$52,MATCH(B45,'SO Agustus 2026 Rev.3'!$B$6:$B$52,0),MATCH($EV$3,'SO Agustus 2026 Rev.3'!$B$5:$XK$5,0))</f>
        <v>8000</v>
      </c>
      <c r="EW45" s="385">
        <f>INDEX('Summary sales'!$A$6:$CB$50,MATCH(B45,'Summary sales'!$A$6:$A$50,0),MATCH($EV$3,'Summary sales'!$A$7:$CB$7,0))</f>
        <v>3755.660000000149</v>
      </c>
      <c r="EX45" s="385">
        <f t="shared" si="655"/>
        <v>-4244.339999999851</v>
      </c>
      <c r="EY45" s="543">
        <f t="shared" si="523"/>
        <v>0.46945750000001862</v>
      </c>
      <c r="EZ45" s="385">
        <f>INDEX('SO Agustus 2026 Rev.3'!$B$6:$BK$52,MATCH(B45,'SO Agustus 2026 Rev.3'!$B$6:$B$52,0),MATCH($EZ$3,'SO Agustus 2026 Rev.3'!$B$5:$XK$5,0))</f>
        <v>3500</v>
      </c>
      <c r="FA45" s="385">
        <f>INDEX('Summary sales'!$A$6:$CB$50,MATCH(B45,'Summary sales'!$A$6:$A$50,0),MATCH($EZ$3,'Summary sales'!$A$7:$CB$7,0))</f>
        <v>3809.4000000003725</v>
      </c>
      <c r="FB45" s="385">
        <f t="shared" si="656"/>
        <v>309.40000000037253</v>
      </c>
      <c r="FC45" s="543">
        <f t="shared" si="525"/>
        <v>1.0884000000001064</v>
      </c>
      <c r="FD45" s="385">
        <f>INDEX('SO Agustus 2026 Rev.3'!$B$6:$BK$52,MATCH(B45,'SO Agustus 2026 Rev.3'!$B$6:$B$52,0),MATCH($FD$3,'SO Agustus 2026 Rev.3'!$B$5:$XK$5,0))</f>
        <v>500</v>
      </c>
      <c r="FE45" s="385">
        <f>INDEX('Summary sales'!$A$6:$CB$50,MATCH(B45,'Summary sales'!$A$6:$A$50,0),MATCH($FD$3,'Summary sales'!$A$7:$CB$7,0))</f>
        <v>614.07000000000062</v>
      </c>
      <c r="FF45" s="385">
        <f t="shared" si="657"/>
        <v>114.07000000000062</v>
      </c>
      <c r="FG45" s="543">
        <f t="shared" si="527"/>
        <v>1.2281400000000013</v>
      </c>
      <c r="FH45" s="385">
        <f>INDEX('SO Agustus 2026 Rev.3'!$B$6:$BK$52,MATCH(B45,'SO Agustus 2026 Rev.3'!$B$6:$B$52,0),MATCH($FH$3,'SO Agustus 2026 Rev.3'!$B$5:$XK$5,0))</f>
        <v>0</v>
      </c>
      <c r="FI45" s="385">
        <f>INDEX('Summary sales'!$A$6:$CB$50,MATCH(B45,'Summary sales'!$A$6:$A$50,0),MATCH($FH$3,'Summary sales'!$A$7:$CB$7,0))</f>
        <v>0</v>
      </c>
      <c r="FJ45" s="385">
        <f t="shared" si="658"/>
        <v>0</v>
      </c>
      <c r="FK45" s="543" t="e">
        <f t="shared" si="659"/>
        <v>#DIV/0!</v>
      </c>
      <c r="FL45" s="385">
        <f>INDEX('SO Agustus 2026 Rev.3'!$B$6:$BK$52,MATCH(B45,'SO Agustus 2026 Rev.3'!$B$6:$B$52,0),MATCH($FL$3,'SO Agustus 2026 Rev.3'!$B$5:$XK$5,0))</f>
        <v>700</v>
      </c>
      <c r="FM45" s="385">
        <f>INDEX('Summary sales'!$A$6:$CB$50,MATCH(B45,'Summary sales'!$A$6:$A$50,0),MATCH($FL$3,'Summary sales'!$A$7:$CB$7,0))</f>
        <v>262.48999999999069</v>
      </c>
      <c r="FN45" s="385">
        <f t="shared" si="660"/>
        <v>-437.51000000000931</v>
      </c>
      <c r="FO45" s="543">
        <f t="shared" si="531"/>
        <v>0.37498571428570099</v>
      </c>
      <c r="FP45" s="385">
        <f>INDEX('SO Agustus 2026 Rev.3'!$B$6:$BK$52,MATCH(B45,'SO Agustus 2026 Rev.3'!$B$6:$B$52,0),MATCH($FP$3,'SO Agustus 2026 Rev.3'!$B$5:$XK$5,0))</f>
        <v>6500</v>
      </c>
      <c r="FQ45" s="385">
        <f>INDEX('Summary sales'!$A$6:$CB$50,MATCH(B45,'Summary sales'!$A$6:$A$50,0),MATCH($FP$3,'Summary sales'!$A$7:$CB$7,0))</f>
        <v>3773.4300000000512</v>
      </c>
      <c r="FR45" s="385">
        <f t="shared" si="661"/>
        <v>-2726.5699999999488</v>
      </c>
      <c r="FS45" s="543">
        <f t="shared" si="533"/>
        <v>0.58052769230770018</v>
      </c>
      <c r="FT45" s="385">
        <f>INDEX('SO Agustus 2026 Rev.3'!$B$6:$BK$52,MATCH(B45,'SO Agustus 2026 Rev.3'!$B$6:$B$52,0),MATCH($FT$3,'SO Agustus 2026 Rev.3'!$B$5:$XK$5,0))</f>
        <v>3500</v>
      </c>
      <c r="FU45" s="385">
        <f>INDEX('Summary sales'!$A$6:$CB$50,MATCH(B45,'Summary sales'!$A$6:$A$50,0),MATCH($FT$3,'Summary sales'!$A$7:$CB$7,0))</f>
        <v>1448.8999999999069</v>
      </c>
      <c r="FV45" s="385">
        <f t="shared" si="662"/>
        <v>-2051.1000000000931</v>
      </c>
      <c r="FW45" s="543">
        <f t="shared" si="535"/>
        <v>0.41397142857140196</v>
      </c>
      <c r="FX45" s="385">
        <f>INDEX('SO Agustus 2026 Rev.3'!$B$6:$BK$52,MATCH(B45,'SO Agustus 2026 Rev.3'!$B$6:$B$52,0),MATCH($FX$3,'SO Agustus 2026 Rev.3'!$B$5:$XK$5,0))</f>
        <v>2000</v>
      </c>
      <c r="FY45" s="385">
        <f>INDEX('Summary sales'!$A$6:$CB$50,MATCH(B45,'Summary sales'!$A$6:$A$50,0),MATCH($FX$3,'Summary sales'!$A$7:$CB$7,0))</f>
        <v>4768.3000000000466</v>
      </c>
      <c r="FZ45" s="385">
        <f t="shared" si="663"/>
        <v>2768.3000000000466</v>
      </c>
      <c r="GA45" s="543">
        <f t="shared" si="537"/>
        <v>2.3841500000000231</v>
      </c>
      <c r="GB45" s="385">
        <f>INDEX('SO Agustus 2026 Rev.3'!$B$6:$BK$52,MATCH(B45,'SO Agustus 2026 Rev.3'!$B$6:$B$52,0),MATCH($GB$3,'SO Agustus 2026 Rev.3'!$B$5:$XK$5,0))</f>
        <v>369.61070967741654</v>
      </c>
      <c r="GC45" s="385">
        <f>INDEX('Summary sales'!$A$6:$CB$50,MATCH(B45,'Summary sales'!$A$6:$A$50,0),MATCH($GB$3,'Summary sales'!$A$7:$CB$7,0))</f>
        <v>0</v>
      </c>
      <c r="GD45" s="385">
        <f t="shared" si="664"/>
        <v>-369.61070967741654</v>
      </c>
      <c r="GE45" s="543">
        <f t="shared" si="539"/>
        <v>0</v>
      </c>
      <c r="GF45" s="385">
        <f>INDEX('SO Agustus 2026 Rev.3'!$B$6:$BK$52,MATCH(B45,'SO Agustus 2026 Rev.3'!$B$6:$B$52,0),MATCH($GF$3,'SO Agustus 2026 Rev.3'!$B$5:$XK$5,0))</f>
        <v>13500</v>
      </c>
      <c r="GG45" s="385">
        <f>INDEX('Summary sales'!$A$6:$CB$50,MATCH(B45,'Summary sales'!$A$6:$A$50,0),MATCH($GF$3,'Summary sales'!$A$7:$CB$7,0))</f>
        <v>4435.8370000000004</v>
      </c>
      <c r="GH45" s="385">
        <f t="shared" si="665"/>
        <v>-9064.1630000000005</v>
      </c>
      <c r="GI45" s="543">
        <f t="shared" si="541"/>
        <v>0.32858051851851855</v>
      </c>
      <c r="GJ45" s="385">
        <f>INDEX('SO Agustus 2026 Rev.3'!$B$6:$BK$52,MATCH(B45,'SO Agustus 2026 Rev.3'!$B$6:$B$52,0),MATCH($GJ$3,'SO Agustus 2026 Rev.3'!$B$5:$XK$5,0))</f>
        <v>1121.900322580635</v>
      </c>
      <c r="GK45" s="385">
        <f>INDEX('Summary sales'!$A$6:$CB$50,MATCH($B45,'Summary sales'!$A$6:$A$50,0),MATCH($GJ$3,'Summary sales'!$A$7:$CB$7,0))</f>
        <v>715.89999999990687</v>
      </c>
      <c r="GL45" s="385">
        <f t="shared" si="666"/>
        <v>-406.00032258072815</v>
      </c>
      <c r="GM45" s="543">
        <f t="shared" si="543"/>
        <v>0.63811373041873121</v>
      </c>
      <c r="GN45" s="385">
        <f>INDEX('SO Agustus 2026 Rev.3'!$B$6:$BK$52,MATCH(B45,'SO Agustus 2026 Rev.3'!$B$6:$B$52,0),MATCH($GN$3,'SO Agustus 2026 Rev.3'!$B$5:$XK$5,0))</f>
        <v>2499.7025806451697</v>
      </c>
      <c r="GO45" s="385">
        <f>INDEX('Summary sales'!$A$6:$CB$50,MATCH(B45,'Summary sales'!$A$6:$A$50,0),MATCH($GN$3,'Summary sales'!$A$7:$CB$7,0))</f>
        <v>2607.2400000000198</v>
      </c>
      <c r="GP45" s="385">
        <f t="shared" si="667"/>
        <v>107.53741935485004</v>
      </c>
      <c r="GQ45" s="543">
        <f t="shared" si="545"/>
        <v>1.0430200857443988</v>
      </c>
      <c r="GR45" s="385">
        <f>INDEX('SO Agustus 2026 Rev.3'!$B$6:$BK$52,MATCH(B45,'SO Agustus 2026 Rev.3'!$B$6:$B$52,0),MATCH($GR$3,'SO Agustus 2026 Rev.3'!$B$5:$XK$5,0))</f>
        <v>3587.0967741935483</v>
      </c>
      <c r="GS45" s="385">
        <f>INDEX('Summary sales'!$A$6:$CB$50,MATCH(B45,'Summary sales'!$A$6:$A$50,0),MATCH($GR$3,'Summary sales'!$A$7:$CB$7,0))</f>
        <v>9349.7299999999959</v>
      </c>
      <c r="GT45" s="385">
        <f t="shared" ref="GT45" si="675">GS45-GR45</f>
        <v>5762.6332258064476</v>
      </c>
      <c r="GU45" s="543">
        <f t="shared" si="547"/>
        <v>2.6064894784172652</v>
      </c>
      <c r="GV45" s="385">
        <f>INDEX('SO Agustus 2026 Rev.3'!$B$6:$BK$52,MATCH(B45,'SO Agustus 2026 Rev.3'!$B$6:$B$52,0),MATCH($GV$3,'SO Agustus 2026 Rev.3'!$B$5:$XK$5,0))</f>
        <v>2499.7025806451697</v>
      </c>
      <c r="GW45" s="385">
        <f>INDEX('Summary sales'!$A$6:$CB$50,MATCH(B45,'Summary sales'!$A$6:$A$50,0),MATCH($GV$3,'Summary sales'!$A$7:$CB$7,0))</f>
        <v>1671.1400000001304</v>
      </c>
      <c r="GX45" s="385">
        <f t="shared" si="668"/>
        <v>-828.56258064503936</v>
      </c>
      <c r="GY45" s="543">
        <f t="shared" si="549"/>
        <v>0.66853553416295286</v>
      </c>
      <c r="GZ45" s="385">
        <f>INDEX('SO Agustus 2026 Rev.3'!$B$6:$BK$52,MATCH(B45,'SO Agustus 2026 Rev.3'!$B$6:$B$52,0),MATCH($GZ$3,'SO Agustus 2026 Rev.3'!$B$5:$XK$5,0))</f>
        <v>0</v>
      </c>
      <c r="HA45" s="385">
        <f>INDEX('Summary sales'!$A$6:$CB$50,MATCH(B45,'Summary sales'!$A$6:$A$50,0),MATCH($GZ$3,'Summary sales'!$A$7:$CB$7,0))</f>
        <v>0</v>
      </c>
      <c r="HB45" s="385">
        <f t="shared" si="669"/>
        <v>0</v>
      </c>
      <c r="HC45" s="543" t="e">
        <f t="shared" si="551"/>
        <v>#DIV/0!</v>
      </c>
    </row>
    <row r="46" spans="1:211" ht="15" customHeight="1">
      <c r="A46" s="845"/>
      <c r="B46" s="466" t="s">
        <v>18</v>
      </c>
      <c r="C46" s="469"/>
      <c r="D46" s="545">
        <f>SUM(D45)</f>
        <v>196194.13329032253</v>
      </c>
      <c r="E46" s="545">
        <f t="shared" ref="E46:BP46" ca="1" si="676">SUM(E45)</f>
        <v>201982.73099999892</v>
      </c>
      <c r="F46" s="545">
        <f t="shared" ca="1" si="676"/>
        <v>5788.5977096763963</v>
      </c>
      <c r="G46" s="734">
        <f ca="1">AVERAGE(G45)</f>
        <v>1.0295044383468419</v>
      </c>
      <c r="H46" s="545">
        <f t="shared" si="676"/>
        <v>1199.5729032258068</v>
      </c>
      <c r="I46" s="545">
        <f t="shared" si="676"/>
        <v>785.31999999983236</v>
      </c>
      <c r="J46" s="545">
        <f t="shared" si="676"/>
        <v>-414.25290322597448</v>
      </c>
      <c r="K46" s="734">
        <f>AVERAGE(K45)</f>
        <v>0.65466633823422082</v>
      </c>
      <c r="L46" s="545">
        <f t="shared" si="676"/>
        <v>1300</v>
      </c>
      <c r="M46" s="545">
        <f t="shared" si="676"/>
        <v>0</v>
      </c>
      <c r="N46" s="545">
        <f t="shared" si="676"/>
        <v>-1300</v>
      </c>
      <c r="O46" s="734">
        <f>AVERAGE(O45)</f>
        <v>0</v>
      </c>
      <c r="P46" s="545">
        <f t="shared" si="676"/>
        <v>1200</v>
      </c>
      <c r="Q46" s="545">
        <f t="shared" si="676"/>
        <v>1539.9000000003725</v>
      </c>
      <c r="R46" s="545">
        <f t="shared" si="676"/>
        <v>339.90000000037253</v>
      </c>
      <c r="S46" s="734">
        <f>AVERAGE(S45)</f>
        <v>1.2832500000003104</v>
      </c>
      <c r="T46" s="545">
        <f t="shared" si="676"/>
        <v>3300</v>
      </c>
      <c r="U46" s="545">
        <f t="shared" si="676"/>
        <v>2572.0999999996275</v>
      </c>
      <c r="V46" s="545">
        <f t="shared" si="676"/>
        <v>-727.90000000037253</v>
      </c>
      <c r="W46" s="734">
        <f>AVERAGE(W45)</f>
        <v>0.77942424242412955</v>
      </c>
      <c r="X46" s="545">
        <f t="shared" si="676"/>
        <v>800</v>
      </c>
      <c r="Y46" s="545">
        <f t="shared" si="676"/>
        <v>699.43000000005122</v>
      </c>
      <c r="Z46" s="545">
        <f t="shared" si="676"/>
        <v>-100.56999999994878</v>
      </c>
      <c r="AA46" s="734">
        <f>AVERAGE(AA45)</f>
        <v>0.87428750000006406</v>
      </c>
      <c r="AB46" s="545">
        <f t="shared" si="676"/>
        <v>150</v>
      </c>
      <c r="AC46" s="545">
        <f t="shared" si="676"/>
        <v>0</v>
      </c>
      <c r="AD46" s="545">
        <f t="shared" si="676"/>
        <v>-150</v>
      </c>
      <c r="AE46" s="734">
        <f>AVERAGE(AE45)</f>
        <v>0</v>
      </c>
      <c r="AF46" s="545">
        <f t="shared" si="676"/>
        <v>603.76322580644887</v>
      </c>
      <c r="AG46" s="545">
        <f t="shared" si="676"/>
        <v>909.53000000002794</v>
      </c>
      <c r="AH46" s="545">
        <f t="shared" si="676"/>
        <v>305.76677419357907</v>
      </c>
      <c r="AI46" s="734">
        <f>AVERAGE(AI45)</f>
        <v>1.5064349087925406</v>
      </c>
      <c r="AJ46" s="545">
        <f t="shared" si="676"/>
        <v>673.27548387096704</v>
      </c>
      <c r="AK46" s="545">
        <f t="shared" si="676"/>
        <v>712.42000000004191</v>
      </c>
      <c r="AL46" s="545">
        <f t="shared" si="676"/>
        <v>39.144516129074873</v>
      </c>
      <c r="AM46" s="734">
        <f>AVERAGE(AM45)</f>
        <v>1.0581404151299483</v>
      </c>
      <c r="AN46" s="545">
        <f t="shared" si="676"/>
        <v>5500</v>
      </c>
      <c r="AO46" s="545">
        <f t="shared" si="676"/>
        <v>6167.0500000007451</v>
      </c>
      <c r="AP46" s="545">
        <f t="shared" si="676"/>
        <v>667.05000000074506</v>
      </c>
      <c r="AQ46" s="734">
        <f>AVERAGE(AQ45)</f>
        <v>1.1212818181819537</v>
      </c>
      <c r="AR46" s="545">
        <f t="shared" si="676"/>
        <v>5000</v>
      </c>
      <c r="AS46" s="545">
        <f t="shared" si="676"/>
        <v>5294.7700000004843</v>
      </c>
      <c r="AT46" s="545">
        <f t="shared" si="676"/>
        <v>294.77000000048429</v>
      </c>
      <c r="AU46" s="734">
        <f>AVERAGE(AU45)</f>
        <v>1.0589540000000968</v>
      </c>
      <c r="AV46" s="545">
        <f t="shared" si="676"/>
        <v>2500</v>
      </c>
      <c r="AW46" s="545">
        <f t="shared" si="676"/>
        <v>2216.9700000002049</v>
      </c>
      <c r="AX46" s="545">
        <f t="shared" si="676"/>
        <v>-283.02999999979511</v>
      </c>
      <c r="AY46" s="734">
        <f>AVERAGE(AY45)</f>
        <v>0.88678800000008196</v>
      </c>
      <c r="AZ46" s="545">
        <f t="shared" si="676"/>
        <v>500</v>
      </c>
      <c r="BA46" s="545">
        <f t="shared" si="676"/>
        <v>0</v>
      </c>
      <c r="BB46" s="545">
        <f t="shared" si="676"/>
        <v>-500</v>
      </c>
      <c r="BC46" s="734">
        <f>AVERAGE(BC45)</f>
        <v>0</v>
      </c>
      <c r="BD46" s="545">
        <f t="shared" si="676"/>
        <v>10300</v>
      </c>
      <c r="BE46" s="545">
        <f t="shared" si="676"/>
        <v>15026.899999999907</v>
      </c>
      <c r="BF46" s="545">
        <f t="shared" si="676"/>
        <v>4726.8999999999069</v>
      </c>
      <c r="BG46" s="734">
        <f>AVERAGE(BG45)</f>
        <v>1.4589223300970784</v>
      </c>
      <c r="BH46" s="545">
        <f t="shared" si="676"/>
        <v>9000.0570967741915</v>
      </c>
      <c r="BI46" s="545">
        <f t="shared" si="676"/>
        <v>7771.0699999998324</v>
      </c>
      <c r="BJ46" s="545">
        <f t="shared" si="676"/>
        <v>-1228.9870967743591</v>
      </c>
      <c r="BK46" s="734">
        <f>AVERAGE(BK45)</f>
        <v>0.86344674444178204</v>
      </c>
      <c r="BL46" s="545">
        <f t="shared" si="676"/>
        <v>1000</v>
      </c>
      <c r="BM46" s="545">
        <f t="shared" si="676"/>
        <v>622.35300000000279</v>
      </c>
      <c r="BN46" s="545">
        <f t="shared" si="676"/>
        <v>-377.64699999999721</v>
      </c>
      <c r="BO46" s="734">
        <f>AVERAGE(BO45)</f>
        <v>0.62235300000000282</v>
      </c>
      <c r="BP46" s="545">
        <f t="shared" si="676"/>
        <v>5500</v>
      </c>
      <c r="BQ46" s="545">
        <f t="shared" ref="BQ46:EB46" ca="1" si="677">SUM(BQ45)</f>
        <v>4533.1900000000005</v>
      </c>
      <c r="BR46" s="545">
        <f t="shared" ca="1" si="677"/>
        <v>-966.80999999999949</v>
      </c>
      <c r="BS46" s="734">
        <f ca="1">AVERAGE(BS45)</f>
        <v>0.82421636363636375</v>
      </c>
      <c r="BT46" s="545">
        <f t="shared" si="677"/>
        <v>1000</v>
      </c>
      <c r="BU46" s="545">
        <f t="shared" si="677"/>
        <v>0</v>
      </c>
      <c r="BV46" s="545">
        <f t="shared" si="677"/>
        <v>-1000</v>
      </c>
      <c r="BW46" s="734">
        <f>AVERAGE(BW45)</f>
        <v>0</v>
      </c>
      <c r="BX46" s="545">
        <f t="shared" si="677"/>
        <v>89.451612903225808</v>
      </c>
      <c r="BY46" s="545">
        <f t="shared" si="677"/>
        <v>75.232000000003609</v>
      </c>
      <c r="BZ46" s="545">
        <f t="shared" si="677"/>
        <v>-14.219612903222199</v>
      </c>
      <c r="CA46" s="734">
        <f>AVERAGE(CA45)</f>
        <v>0.84103570140645934</v>
      </c>
      <c r="CB46" s="545">
        <f t="shared" si="677"/>
        <v>3500</v>
      </c>
      <c r="CC46" s="545">
        <f t="shared" si="677"/>
        <v>3572.1000000000931</v>
      </c>
      <c r="CD46" s="545">
        <f t="shared" si="677"/>
        <v>72.100000000093132</v>
      </c>
      <c r="CE46" s="734">
        <f>AVERAGE(CE45)</f>
        <v>1.0206000000000266</v>
      </c>
      <c r="CF46" s="545">
        <f t="shared" si="677"/>
        <v>1300</v>
      </c>
      <c r="CG46" s="545">
        <f t="shared" si="677"/>
        <v>958.14000000001397</v>
      </c>
      <c r="CH46" s="545">
        <f t="shared" si="677"/>
        <v>-341.85999999998603</v>
      </c>
      <c r="CI46" s="734">
        <f>AVERAGE(CI45)</f>
        <v>0.73703076923077993</v>
      </c>
      <c r="CJ46" s="545">
        <f t="shared" si="677"/>
        <v>3000</v>
      </c>
      <c r="CK46" s="545">
        <f t="shared" si="677"/>
        <v>4467.2000000001863</v>
      </c>
      <c r="CL46" s="545">
        <f t="shared" si="677"/>
        <v>1467.2000000001863</v>
      </c>
      <c r="CM46" s="734">
        <f>AVERAGE(CM45)</f>
        <v>1.4890666666667287</v>
      </c>
      <c r="CN46" s="545">
        <f t="shared" si="677"/>
        <v>6500</v>
      </c>
      <c r="CO46" s="545">
        <f t="shared" si="677"/>
        <v>7124.160000000149</v>
      </c>
      <c r="CP46" s="545">
        <f t="shared" si="677"/>
        <v>624.16000000014901</v>
      </c>
      <c r="CQ46" s="734">
        <f>AVERAGE(CQ45)</f>
        <v>1.0960246153846382</v>
      </c>
      <c r="CR46" s="545">
        <f t="shared" si="677"/>
        <v>12000</v>
      </c>
      <c r="CS46" s="545">
        <f t="shared" si="677"/>
        <v>8774.7000000001863</v>
      </c>
      <c r="CT46" s="545">
        <f t="shared" si="677"/>
        <v>-3225.2999999998137</v>
      </c>
      <c r="CU46" s="734">
        <f>AVERAGE(CU45)</f>
        <v>0.73122500000001556</v>
      </c>
      <c r="CV46" s="545">
        <f t="shared" si="677"/>
        <v>16000</v>
      </c>
      <c r="CW46" s="545">
        <f t="shared" si="677"/>
        <v>12212.148999996483</v>
      </c>
      <c r="CX46" s="545">
        <f t="shared" si="677"/>
        <v>-3787.8510000035167</v>
      </c>
      <c r="CY46" s="734">
        <f>AVERAGE(CY45)</f>
        <v>0.76325931249978018</v>
      </c>
      <c r="CZ46" s="545">
        <f t="shared" si="677"/>
        <v>2000</v>
      </c>
      <c r="DA46" s="545">
        <f t="shared" si="677"/>
        <v>2123.429999999702</v>
      </c>
      <c r="DB46" s="545">
        <f t="shared" si="677"/>
        <v>123.42999999970198</v>
      </c>
      <c r="DC46" s="734">
        <f>AVERAGE(DC45)</f>
        <v>1.061714999999851</v>
      </c>
      <c r="DD46" s="545">
        <f t="shared" si="677"/>
        <v>800</v>
      </c>
      <c r="DE46" s="545">
        <f t="shared" si="677"/>
        <v>34.430000000051223</v>
      </c>
      <c r="DF46" s="545">
        <f t="shared" si="677"/>
        <v>-765.56999999994878</v>
      </c>
      <c r="DG46" s="734">
        <f>AVERAGE(DG45)</f>
        <v>4.3037500000064031E-2</v>
      </c>
      <c r="DH46" s="545">
        <f t="shared" si="677"/>
        <v>7200</v>
      </c>
      <c r="DI46" s="545">
        <f t="shared" si="677"/>
        <v>8888.1499999985099</v>
      </c>
      <c r="DJ46" s="545">
        <f t="shared" si="677"/>
        <v>1688.1499999985099</v>
      </c>
      <c r="DK46" s="734">
        <f>AVERAGE(DK45)</f>
        <v>1.2344652777775709</v>
      </c>
      <c r="DL46" s="545">
        <f t="shared" si="677"/>
        <v>2000</v>
      </c>
      <c r="DM46" s="545">
        <f t="shared" si="677"/>
        <v>1997.4899999999907</v>
      </c>
      <c r="DN46" s="545">
        <f t="shared" si="677"/>
        <v>-2.5100000000093132</v>
      </c>
      <c r="DO46" s="734">
        <f>AVERAGE(DO45)</f>
        <v>0.99874499999999533</v>
      </c>
      <c r="DP46" s="545">
        <f t="shared" si="677"/>
        <v>2000</v>
      </c>
      <c r="DQ46" s="545">
        <f t="shared" si="677"/>
        <v>2010.6099999998696</v>
      </c>
      <c r="DR46" s="545">
        <f t="shared" si="677"/>
        <v>10.609999999869615</v>
      </c>
      <c r="DS46" s="734">
        <f>AVERAGE(DS45)</f>
        <v>1.0053049999999348</v>
      </c>
      <c r="DT46" s="545">
        <f t="shared" si="677"/>
        <v>1000</v>
      </c>
      <c r="DU46" s="545">
        <f t="shared" si="677"/>
        <v>0</v>
      </c>
      <c r="DV46" s="545">
        <f t="shared" si="677"/>
        <v>-1000</v>
      </c>
      <c r="DW46" s="734">
        <f>AVERAGE(DW45)</f>
        <v>0</v>
      </c>
      <c r="DX46" s="545">
        <f t="shared" si="677"/>
        <v>11000</v>
      </c>
      <c r="DY46" s="545">
        <f t="shared" si="677"/>
        <v>10321.620000000112</v>
      </c>
      <c r="DZ46" s="545">
        <f t="shared" si="677"/>
        <v>-678.37999999988824</v>
      </c>
      <c r="EA46" s="734">
        <f>AVERAGE(EA45)</f>
        <v>0.9383290909091011</v>
      </c>
      <c r="EB46" s="545">
        <f t="shared" si="677"/>
        <v>2000</v>
      </c>
      <c r="EC46" s="545">
        <f t="shared" ref="EC46:GN46" si="678">SUM(EC45)</f>
        <v>2936.3700000001118</v>
      </c>
      <c r="ED46" s="545">
        <f t="shared" si="678"/>
        <v>936.37000000011176</v>
      </c>
      <c r="EE46" s="734">
        <f>AVERAGE(EE45)</f>
        <v>1.4681850000000558</v>
      </c>
      <c r="EF46" s="545">
        <f t="shared" si="678"/>
        <v>4000</v>
      </c>
      <c r="EG46" s="545">
        <f t="shared" si="678"/>
        <v>5542.7600000007078</v>
      </c>
      <c r="EH46" s="545">
        <f t="shared" si="678"/>
        <v>1542.7600000007078</v>
      </c>
      <c r="EI46" s="734">
        <f>AVERAGE(EI45)</f>
        <v>1.3856900000001771</v>
      </c>
      <c r="EJ46" s="545">
        <f t="shared" si="678"/>
        <v>0</v>
      </c>
      <c r="EK46" s="545">
        <f t="shared" si="678"/>
        <v>9831.8000000000466</v>
      </c>
      <c r="EL46" s="545">
        <f t="shared" si="678"/>
        <v>9831.8000000000466</v>
      </c>
      <c r="EM46" s="734" t="e">
        <f>AVERAGE(EM45)</f>
        <v>#DIV/0!</v>
      </c>
      <c r="EN46" s="545">
        <f t="shared" si="678"/>
        <v>5000</v>
      </c>
      <c r="EO46" s="545">
        <f t="shared" si="678"/>
        <v>0</v>
      </c>
      <c r="EP46" s="545">
        <f t="shared" si="678"/>
        <v>-5000</v>
      </c>
      <c r="EQ46" s="734">
        <f>AVERAGE(EQ45)</f>
        <v>0</v>
      </c>
      <c r="ER46" s="545">
        <f t="shared" si="678"/>
        <v>19000</v>
      </c>
      <c r="ES46" s="545">
        <f t="shared" si="678"/>
        <v>35049.290000000969</v>
      </c>
      <c r="ET46" s="545">
        <f t="shared" si="678"/>
        <v>16049.290000000969</v>
      </c>
      <c r="EU46" s="734">
        <f>AVERAGE(EU45)</f>
        <v>1.8446994736842615</v>
      </c>
      <c r="EV46" s="545">
        <f t="shared" si="678"/>
        <v>8000</v>
      </c>
      <c r="EW46" s="545">
        <f t="shared" si="678"/>
        <v>3755.660000000149</v>
      </c>
      <c r="EX46" s="545">
        <f t="shared" si="678"/>
        <v>-4244.339999999851</v>
      </c>
      <c r="EY46" s="734">
        <f>AVERAGE(EY45)</f>
        <v>0.46945750000001862</v>
      </c>
      <c r="EZ46" s="545">
        <f t="shared" si="678"/>
        <v>3500</v>
      </c>
      <c r="FA46" s="545">
        <f t="shared" si="678"/>
        <v>3809.4000000003725</v>
      </c>
      <c r="FB46" s="545">
        <f t="shared" si="678"/>
        <v>309.40000000037253</v>
      </c>
      <c r="FC46" s="734">
        <f>AVERAGE(FC45)</f>
        <v>1.0884000000001064</v>
      </c>
      <c r="FD46" s="545">
        <f t="shared" si="678"/>
        <v>500</v>
      </c>
      <c r="FE46" s="545">
        <f t="shared" si="678"/>
        <v>614.07000000000062</v>
      </c>
      <c r="FF46" s="545">
        <f t="shared" si="678"/>
        <v>114.07000000000062</v>
      </c>
      <c r="FG46" s="734">
        <f>AVERAGE(FG45)</f>
        <v>1.2281400000000013</v>
      </c>
      <c r="FH46" s="545">
        <f t="shared" si="678"/>
        <v>0</v>
      </c>
      <c r="FI46" s="545">
        <f t="shared" si="678"/>
        <v>0</v>
      </c>
      <c r="FJ46" s="545">
        <f t="shared" si="678"/>
        <v>0</v>
      </c>
      <c r="FK46" s="545" t="e">
        <f t="shared" si="678"/>
        <v>#DIV/0!</v>
      </c>
      <c r="FL46" s="545">
        <f t="shared" si="678"/>
        <v>700</v>
      </c>
      <c r="FM46" s="545">
        <f t="shared" si="678"/>
        <v>262.48999999999069</v>
      </c>
      <c r="FN46" s="545">
        <f t="shared" si="678"/>
        <v>-437.51000000000931</v>
      </c>
      <c r="FO46" s="734">
        <f>AVERAGE(FO45)</f>
        <v>0.37498571428570099</v>
      </c>
      <c r="FP46" s="545">
        <f t="shared" si="678"/>
        <v>6500</v>
      </c>
      <c r="FQ46" s="545">
        <f t="shared" si="678"/>
        <v>3773.4300000000512</v>
      </c>
      <c r="FR46" s="545">
        <f t="shared" si="678"/>
        <v>-2726.5699999999488</v>
      </c>
      <c r="FS46" s="734">
        <f>AVERAGE(FS45)</f>
        <v>0.58052769230770018</v>
      </c>
      <c r="FT46" s="545">
        <f t="shared" si="678"/>
        <v>3500</v>
      </c>
      <c r="FU46" s="545">
        <f t="shared" si="678"/>
        <v>1448.8999999999069</v>
      </c>
      <c r="FV46" s="545">
        <f t="shared" si="678"/>
        <v>-2051.1000000000931</v>
      </c>
      <c r="FW46" s="734">
        <f>AVERAGE(FW45)</f>
        <v>0.41397142857140196</v>
      </c>
      <c r="FX46" s="545">
        <f t="shared" si="678"/>
        <v>2000</v>
      </c>
      <c r="FY46" s="545">
        <f t="shared" si="678"/>
        <v>4768.3000000000466</v>
      </c>
      <c r="FZ46" s="545">
        <f t="shared" si="678"/>
        <v>2768.3000000000466</v>
      </c>
      <c r="GA46" s="734">
        <f>AVERAGE(GA45)</f>
        <v>2.3841500000000231</v>
      </c>
      <c r="GB46" s="545">
        <f t="shared" si="678"/>
        <v>369.61070967741654</v>
      </c>
      <c r="GC46" s="545">
        <f t="shared" si="678"/>
        <v>0</v>
      </c>
      <c r="GD46" s="545">
        <f t="shared" si="678"/>
        <v>-369.61070967741654</v>
      </c>
      <c r="GE46" s="734">
        <f>AVERAGE(GE45)</f>
        <v>0</v>
      </c>
      <c r="GF46" s="545">
        <f t="shared" si="678"/>
        <v>13500</v>
      </c>
      <c r="GG46" s="545">
        <f t="shared" si="678"/>
        <v>4435.8370000000004</v>
      </c>
      <c r="GH46" s="545">
        <f t="shared" si="678"/>
        <v>-9064.1630000000005</v>
      </c>
      <c r="GI46" s="734">
        <f>AVERAGE(GI45)</f>
        <v>0.32858051851851855</v>
      </c>
      <c r="GJ46" s="545">
        <f t="shared" si="678"/>
        <v>1121.900322580635</v>
      </c>
      <c r="GK46" s="545">
        <f t="shared" si="678"/>
        <v>715.89999999990687</v>
      </c>
      <c r="GL46" s="545">
        <f t="shared" si="678"/>
        <v>-406.00032258072815</v>
      </c>
      <c r="GM46" s="734">
        <f>AVERAGE(GM45)</f>
        <v>0.63811373041873121</v>
      </c>
      <c r="GN46" s="545">
        <f t="shared" si="678"/>
        <v>2499.7025806451697</v>
      </c>
      <c r="GO46" s="545">
        <f t="shared" ref="GO46:HB46" si="679">SUM(GO45)</f>
        <v>2607.2400000000198</v>
      </c>
      <c r="GP46" s="545">
        <f t="shared" si="679"/>
        <v>107.53741935485004</v>
      </c>
      <c r="GQ46" s="734">
        <f>AVERAGE(GQ45)</f>
        <v>1.0430200857443988</v>
      </c>
      <c r="GR46" s="545">
        <f t="shared" si="679"/>
        <v>3587.0967741935483</v>
      </c>
      <c r="GS46" s="545">
        <f t="shared" si="679"/>
        <v>9349.7299999999959</v>
      </c>
      <c r="GT46" s="545">
        <f t="shared" si="679"/>
        <v>5762.6332258064476</v>
      </c>
      <c r="GU46" s="734">
        <f>AVERAGE(GU45)</f>
        <v>2.6064894784172652</v>
      </c>
      <c r="GV46" s="545">
        <f t="shared" si="679"/>
        <v>2499.7025806451697</v>
      </c>
      <c r="GW46" s="545">
        <f t="shared" si="679"/>
        <v>1671.1400000001304</v>
      </c>
      <c r="GX46" s="545">
        <f t="shared" si="679"/>
        <v>-828.56258064503936</v>
      </c>
      <c r="GY46" s="734">
        <f>AVERAGE(GY45)</f>
        <v>0.66853553416295286</v>
      </c>
      <c r="GZ46" s="545">
        <f t="shared" si="679"/>
        <v>0</v>
      </c>
      <c r="HA46" s="545">
        <f t="shared" si="679"/>
        <v>0</v>
      </c>
      <c r="HB46" s="545">
        <f t="shared" si="679"/>
        <v>0</v>
      </c>
      <c r="HC46" s="734" t="e">
        <f>AVERAGE(HC45)</f>
        <v>#DIV/0!</v>
      </c>
    </row>
    <row r="47" spans="1:211" ht="15" customHeight="1" thickBot="1">
      <c r="A47" s="845"/>
      <c r="B47" s="466"/>
      <c r="C47" s="466"/>
      <c r="D47" s="385"/>
      <c r="E47" s="385"/>
      <c r="F47" s="385"/>
      <c r="G47" s="543"/>
      <c r="H47" s="385"/>
      <c r="I47" s="385"/>
      <c r="J47" s="385"/>
      <c r="K47" s="543"/>
      <c r="L47" s="385"/>
      <c r="M47" s="385"/>
      <c r="N47" s="385"/>
      <c r="O47" s="543"/>
      <c r="P47" s="385"/>
      <c r="Q47" s="385"/>
      <c r="R47" s="385"/>
      <c r="S47" s="543"/>
      <c r="T47" s="385"/>
      <c r="U47" s="385"/>
      <c r="V47" s="385"/>
      <c r="W47" s="543"/>
      <c r="X47" s="385"/>
      <c r="Y47" s="385"/>
      <c r="Z47" s="385"/>
      <c r="AA47" s="543"/>
      <c r="AB47" s="385"/>
      <c r="AC47" s="385"/>
      <c r="AD47" s="385"/>
      <c r="AE47" s="543"/>
      <c r="AF47" s="385"/>
      <c r="AG47" s="385"/>
      <c r="AH47" s="385"/>
      <c r="AI47" s="543"/>
      <c r="AJ47" s="385"/>
      <c r="AK47" s="385"/>
      <c r="AL47" s="385"/>
      <c r="AM47" s="543"/>
      <c r="AN47" s="385"/>
      <c r="AO47" s="385"/>
      <c r="AP47" s="385"/>
      <c r="AQ47" s="543"/>
      <c r="AR47" s="385"/>
      <c r="AS47" s="385"/>
      <c r="AT47" s="385"/>
      <c r="AU47" s="543"/>
      <c r="AV47" s="385"/>
      <c r="AW47" s="385"/>
      <c r="AX47" s="385"/>
      <c r="AY47" s="543"/>
      <c r="AZ47" s="385"/>
      <c r="BA47" s="385"/>
      <c r="BB47" s="385"/>
      <c r="BC47" s="543"/>
      <c r="BD47" s="385"/>
      <c r="BE47" s="385"/>
      <c r="BF47" s="385"/>
      <c r="BG47" s="543"/>
      <c r="BH47" s="385"/>
      <c r="BI47" s="385"/>
      <c r="BJ47" s="385"/>
      <c r="BK47" s="543"/>
      <c r="BL47" s="385"/>
      <c r="BM47" s="385"/>
      <c r="BN47" s="385"/>
      <c r="BO47" s="543"/>
      <c r="BP47" s="385"/>
      <c r="BQ47" s="385"/>
      <c r="BR47" s="385"/>
      <c r="BS47" s="543"/>
      <c r="BT47" s="385"/>
      <c r="BU47" s="385"/>
      <c r="BV47" s="385"/>
      <c r="BW47" s="543"/>
      <c r="BX47" s="385"/>
      <c r="BY47" s="385"/>
      <c r="BZ47" s="385"/>
      <c r="CA47" s="543"/>
      <c r="CB47" s="385"/>
      <c r="CC47" s="385"/>
      <c r="CD47" s="385"/>
      <c r="CE47" s="543"/>
      <c r="CF47" s="385"/>
      <c r="CG47" s="385"/>
      <c r="CH47" s="385"/>
      <c r="CI47" s="543"/>
      <c r="CJ47" s="385"/>
      <c r="CK47" s="385"/>
      <c r="CL47" s="385"/>
      <c r="CM47" s="543"/>
      <c r="CN47" s="385"/>
      <c r="CO47" s="385"/>
      <c r="CP47" s="385"/>
      <c r="CQ47" s="543"/>
      <c r="CR47" s="385"/>
      <c r="CS47" s="385"/>
      <c r="CT47" s="385"/>
      <c r="CU47" s="543"/>
      <c r="CV47" s="385"/>
      <c r="CW47" s="385"/>
      <c r="CX47" s="385"/>
      <c r="CY47" s="543"/>
      <c r="CZ47" s="385"/>
      <c r="DA47" s="385"/>
      <c r="DB47" s="385"/>
      <c r="DC47" s="543"/>
      <c r="DD47" s="385"/>
      <c r="DE47" s="385"/>
      <c r="DF47" s="385"/>
      <c r="DG47" s="543"/>
      <c r="DH47" s="385"/>
      <c r="DI47" s="385"/>
      <c r="DJ47" s="385"/>
      <c r="DK47" s="543"/>
      <c r="DL47" s="385"/>
      <c r="DM47" s="385"/>
      <c r="DN47" s="385"/>
      <c r="DO47" s="543"/>
      <c r="DP47" s="385"/>
      <c r="DQ47" s="385"/>
      <c r="DR47" s="385"/>
      <c r="DS47" s="543"/>
      <c r="DT47" s="385"/>
      <c r="DU47" s="385"/>
      <c r="DV47" s="385"/>
      <c r="DW47" s="543"/>
      <c r="DX47" s="385"/>
      <c r="DY47" s="385"/>
      <c r="DZ47" s="385"/>
      <c r="EA47" s="543"/>
      <c r="EB47" s="385"/>
      <c r="EC47" s="385"/>
      <c r="ED47" s="385"/>
      <c r="EE47" s="543"/>
      <c r="EF47" s="385"/>
      <c r="EG47" s="385"/>
      <c r="EH47" s="385"/>
      <c r="EI47" s="543"/>
      <c r="EJ47" s="385"/>
      <c r="EK47" s="385"/>
      <c r="EL47" s="385"/>
      <c r="EM47" s="543"/>
      <c r="EN47" s="385"/>
      <c r="EO47" s="385"/>
      <c r="EP47" s="385"/>
      <c r="EQ47" s="543"/>
      <c r="ER47" s="385"/>
      <c r="ES47" s="385"/>
      <c r="ET47" s="385"/>
      <c r="EU47" s="543"/>
      <c r="EV47" s="385"/>
      <c r="EW47" s="385"/>
      <c r="EX47" s="385"/>
      <c r="EY47" s="543"/>
      <c r="EZ47" s="385"/>
      <c r="FA47" s="385"/>
      <c r="FB47" s="385"/>
      <c r="FC47" s="543"/>
      <c r="FD47" s="385"/>
      <c r="FE47" s="385"/>
      <c r="FF47" s="385"/>
      <c r="FG47" s="543"/>
      <c r="FH47" s="385"/>
      <c r="FI47" s="385"/>
      <c r="FJ47" s="385"/>
      <c r="FK47" s="543"/>
      <c r="FL47" s="385"/>
      <c r="FM47" s="385"/>
      <c r="FN47" s="385"/>
      <c r="FO47" s="543"/>
      <c r="FP47" s="385"/>
      <c r="FQ47" s="385"/>
      <c r="FR47" s="385"/>
      <c r="FS47" s="543"/>
      <c r="FT47" s="385"/>
      <c r="FU47" s="385"/>
      <c r="FV47" s="385"/>
      <c r="FW47" s="543"/>
      <c r="FX47" s="385"/>
      <c r="FY47" s="385"/>
      <c r="FZ47" s="385"/>
      <c r="GA47" s="543"/>
      <c r="GB47" s="385"/>
      <c r="GC47" s="385"/>
      <c r="GD47" s="385"/>
      <c r="GE47" s="543"/>
      <c r="GF47" s="385"/>
      <c r="GG47" s="385"/>
      <c r="GH47" s="385"/>
      <c r="GI47" s="543"/>
      <c r="GJ47" s="385"/>
      <c r="GK47" s="385"/>
      <c r="GL47" s="385"/>
      <c r="GM47" s="543"/>
      <c r="GN47" s="385"/>
      <c r="GO47" s="385"/>
      <c r="GP47" s="385"/>
      <c r="GQ47" s="543"/>
      <c r="GR47" s="385"/>
      <c r="GS47" s="385"/>
      <c r="GT47" s="385"/>
      <c r="GU47" s="543"/>
      <c r="GV47" s="385"/>
      <c r="GW47" s="385"/>
      <c r="GX47" s="385"/>
      <c r="GY47" s="543"/>
      <c r="GZ47" s="385"/>
      <c r="HA47" s="385"/>
      <c r="HB47" s="385"/>
      <c r="HC47" s="544"/>
    </row>
    <row r="48" spans="1:211" ht="15" customHeight="1" thickTop="1">
      <c r="A48" s="416"/>
      <c r="B48" s="417" t="s">
        <v>18</v>
      </c>
      <c r="C48" s="418"/>
      <c r="D48" s="840">
        <f>SUM(D7+D16+D25+D34+D43+D46)</f>
        <v>5698372.0973225804</v>
      </c>
      <c r="E48" s="840">
        <f t="shared" ref="E48:F48" ca="1" si="680">SUM(E7,E16,E25,E34,E43,E46)</f>
        <v>5272683.5144335851</v>
      </c>
      <c r="F48" s="840">
        <f t="shared" ca="1" si="680"/>
        <v>-425688.5828889939</v>
      </c>
      <c r="G48" s="524">
        <f ca="1">AVERAGE(G7,G16,G25,G34,G43,G46)</f>
        <v>0.92865812871220188</v>
      </c>
      <c r="H48" s="419">
        <f>SUM(H7,H16,H25,H34,H43,H46)</f>
        <v>30991.458064516133</v>
      </c>
      <c r="I48" s="419">
        <f>SUM(I7,I16,I25,I34,I43,I46)</f>
        <v>19834.089999999851</v>
      </c>
      <c r="J48" s="419">
        <f>SUM(J7,J16,J25,J34,J43,J46)</f>
        <v>-11157.368064516286</v>
      </c>
      <c r="K48" s="524" t="e">
        <f>AVERAGE(K7,K16,K25,K34,K43,K46)</f>
        <v>#DIV/0!</v>
      </c>
      <c r="L48" s="419">
        <f>SUM(L7,L16,L25,L34,L43,L46)</f>
        <v>36500</v>
      </c>
      <c r="M48" s="419">
        <f>SUM(M7,M16,M25,M34,M43,M46)</f>
        <v>35119.539999999106</v>
      </c>
      <c r="N48" s="419">
        <f>SUM(N7,N16,N25,N34,N43,N46)</f>
        <v>-1380.4600000008941</v>
      </c>
      <c r="O48" s="524" t="e">
        <f>AVERAGE(O7,O16,O25,O34,O43,O46)</f>
        <v>#DIV/0!</v>
      </c>
      <c r="P48" s="419">
        <f>SUM(P7,P16,P25,P34,P43,P46)</f>
        <v>36000</v>
      </c>
      <c r="Q48" s="419">
        <f>SUM(Q7,Q16,Q25,Q34,Q43,Q46)</f>
        <v>31830.010000000242</v>
      </c>
      <c r="R48" s="419">
        <f>SUM(R7,R16,R25,R34,R43,R46)</f>
        <v>-4169.9899999997579</v>
      </c>
      <c r="S48" s="524">
        <f>AVERAGE(S7,S16,S25,S34,S43,S46)</f>
        <v>0.89828632936512764</v>
      </c>
      <c r="T48" s="419">
        <f>SUM(T7,T16,T25,T34,T43,T46)</f>
        <v>88497.580645161332</v>
      </c>
      <c r="U48" s="419">
        <f>SUM(U7,U16,U25,U34,U43,U46)</f>
        <v>63246</v>
      </c>
      <c r="V48" s="419">
        <f>SUM(V7,V16,V25,V34,V43,V46)</f>
        <v>-25251.580645161328</v>
      </c>
      <c r="W48" s="524">
        <f>AVERAGE(W7,W16,W25,W34,W43,W46)</f>
        <v>0.58386796536795249</v>
      </c>
      <c r="X48" s="419">
        <f>SUM(X7,X16,X25,X34,X43,X46)</f>
        <v>21596.185806451616</v>
      </c>
      <c r="Y48" s="419">
        <f>SUM(Y7,Y16,Y25,Y34,Y43,Y46)</f>
        <v>23649.869999999995</v>
      </c>
      <c r="Z48" s="419">
        <f>SUM(Z7,Z16,Z25,Z34,Z43,Z46)</f>
        <v>2053.6841935483781</v>
      </c>
      <c r="AA48" s="524">
        <f>AVERAGE(AA7,AA16,AA25,AA34,AA43,AA46)</f>
        <v>1.0584618833492874</v>
      </c>
      <c r="AB48" s="419">
        <f>SUM(AB7,AB16,AB25,AB34,AB43,AB46)</f>
        <v>3750</v>
      </c>
      <c r="AC48" s="419">
        <f>SUM(AC7,AC16,AC25,AC34,AC43,AC46)</f>
        <v>2067.320000000007</v>
      </c>
      <c r="AD48" s="419">
        <f>SUM(AD7,AD16,AD25,AD34,AD43,AD46)</f>
        <v>-1682.679999999993</v>
      </c>
      <c r="AE48" s="524" t="e">
        <f>AVERAGE(AE7,AE16,AE25,AE34,AE43,AE46)</f>
        <v>#DIV/0!</v>
      </c>
      <c r="AF48" s="419">
        <f t="shared" ref="AF48:AH48" si="681">SUM(AF7,AF16,AF25,AF34,AF43,AF46)</f>
        <v>18716.659999999909</v>
      </c>
      <c r="AG48" s="419">
        <f t="shared" si="681"/>
        <v>23691.469999999972</v>
      </c>
      <c r="AH48" s="419">
        <f t="shared" si="681"/>
        <v>4974.8100000000568</v>
      </c>
      <c r="AI48" s="524">
        <f t="shared" ref="AI48" si="682">AVERAGE(AI7,AI16,AI25,AI34,AI43,AI46)</f>
        <v>1.2835861969267821</v>
      </c>
      <c r="AJ48" s="419">
        <f t="shared" ref="AJ48:AL48" si="683">SUM(AJ7,AJ16,AJ25,AJ34,AJ43,AJ46)</f>
        <v>20871.539999999979</v>
      </c>
      <c r="AK48" s="419">
        <f t="shared" si="683"/>
        <v>18947.180000000051</v>
      </c>
      <c r="AL48" s="419">
        <f t="shared" si="683"/>
        <v>-1924.3599999999269</v>
      </c>
      <c r="AM48" s="524">
        <f t="shared" ref="AM48" si="684">AVERAGE(AM7,AM16,AM25,AM34,AM43,AM46)</f>
        <v>0.90844703795103288</v>
      </c>
      <c r="AN48" s="419">
        <f t="shared" ref="AN48:AP48" si="685">SUM(AN7,AN16,AN25,AN34,AN43,AN46)</f>
        <v>132500</v>
      </c>
      <c r="AO48" s="419">
        <f t="shared" si="685"/>
        <v>120347.3900000006</v>
      </c>
      <c r="AP48" s="419">
        <f t="shared" si="685"/>
        <v>-12152.609999999404</v>
      </c>
      <c r="AQ48" s="524" t="e">
        <f t="shared" ref="AQ48" si="686">AVERAGE(AQ7,AQ16,AQ25,AQ34,AQ43,AQ46)</f>
        <v>#DIV/0!</v>
      </c>
      <c r="AR48" s="419">
        <f t="shared" ref="AR48:AT48" si="687">SUM(AR7,AR16,AR25,AR34,AR43,AR46)</f>
        <v>132000</v>
      </c>
      <c r="AS48" s="419">
        <f t="shared" ca="1" si="687"/>
        <v>119962.61000000034</v>
      </c>
      <c r="AT48" s="419">
        <f t="shared" ca="1" si="687"/>
        <v>-12037.389999999665</v>
      </c>
      <c r="AU48" s="524" t="e">
        <f t="shared" ref="AU48" ca="1" si="688">AVERAGE(AU7,AU16,AU25,AU34,AU43,AU46)</f>
        <v>#DIV/0!</v>
      </c>
      <c r="AV48" s="419">
        <f t="shared" ref="AV48:AX48" si="689">SUM(AV7,AV16,AV25,AV34,AV43,AV46)</f>
        <v>56800</v>
      </c>
      <c r="AW48" s="419">
        <f t="shared" si="689"/>
        <v>47558.979999999981</v>
      </c>
      <c r="AX48" s="419">
        <f t="shared" si="689"/>
        <v>-9241.0200000000186</v>
      </c>
      <c r="AY48" s="524">
        <f t="shared" ref="AY48" si="690">AVERAGE(AY7,AY16,AY25,AY34,AY43,AY46)</f>
        <v>0.79899272222224582</v>
      </c>
      <c r="AZ48" s="419">
        <f t="shared" ref="AZ48:BB48" si="691">SUM(AZ7,AZ16,AZ25,AZ34,AZ43,AZ46)</f>
        <v>15000</v>
      </c>
      <c r="BA48" s="419">
        <f t="shared" si="691"/>
        <v>24766.17</v>
      </c>
      <c r="BB48" s="419">
        <f t="shared" si="691"/>
        <v>9766.1699999999983</v>
      </c>
      <c r="BC48" s="524" t="e">
        <f t="shared" ref="BC48" si="692">AVERAGE(BC7,BC16,BC25,BC34,BC43,BC46)</f>
        <v>#DIV/0!</v>
      </c>
      <c r="BD48" s="419">
        <f t="shared" ref="BD48:BF48" si="693">SUM(BD7,BD16,BD25,BD34,BD43,BD46)</f>
        <v>319300</v>
      </c>
      <c r="BE48" s="419">
        <f t="shared" si="693"/>
        <v>325874.43000000017</v>
      </c>
      <c r="BF48" s="419">
        <f t="shared" si="693"/>
        <v>6574.4300000001676</v>
      </c>
      <c r="BG48" s="524">
        <f t="shared" ref="BG48" si="694">AVERAGE(BG7,BG16,BG25,BG34,BG43,BG46)</f>
        <v>1.0908596971798434</v>
      </c>
      <c r="BH48" s="419">
        <f t="shared" ref="BH48:BJ48" si="695">SUM(BH7,BH16,BH25,BH34,BH43,BH46)</f>
        <v>239501.14193548381</v>
      </c>
      <c r="BI48" s="419">
        <f t="shared" si="695"/>
        <v>252399.35000000009</v>
      </c>
      <c r="BJ48" s="419">
        <f t="shared" si="695"/>
        <v>12898.208064516264</v>
      </c>
      <c r="BK48" s="524">
        <f t="shared" ref="BK48" si="696">AVERAGE(BK7,BK16,BK25,BK34,BK43,BK46)</f>
        <v>1.0231411065733433</v>
      </c>
      <c r="BL48" s="419">
        <f t="shared" ref="BL48:BN48" si="697">SUM(BL7,BL16,BL25,BL34,BL43,BL46)</f>
        <v>25000</v>
      </c>
      <c r="BM48" s="419">
        <f t="shared" si="697"/>
        <v>25813.626000000047</v>
      </c>
      <c r="BN48" s="419">
        <f t="shared" si="697"/>
        <v>813.6260000000475</v>
      </c>
      <c r="BO48" s="524" t="e">
        <f t="shared" ref="BO48" si="698">AVERAGE(BO7,BO16,BO25,BO34,BO43,BO46)</f>
        <v>#DIV/0!</v>
      </c>
      <c r="BP48" s="419">
        <f t="shared" ref="BP48:BR48" si="699">SUM(BP7,BP16,BP25,BP34,BP43,BP46)</f>
        <v>150000</v>
      </c>
      <c r="BQ48" s="419">
        <f t="shared" ca="1" si="699"/>
        <v>135586.78343358394</v>
      </c>
      <c r="BR48" s="419">
        <f t="shared" ca="1" si="699"/>
        <v>-14413.216566416042</v>
      </c>
      <c r="BS48" s="524" t="e">
        <f t="shared" ref="BS48" ca="1" si="700">AVERAGE(BS7,BS16,BS25,BS34,BS43,BS46)</f>
        <v>#DIV/0!</v>
      </c>
      <c r="BT48" s="419">
        <f t="shared" ref="BT48:BV48" si="701">SUM(BT7,BT16,BT25,BT34,BT43,BT46)</f>
        <v>21500</v>
      </c>
      <c r="BU48" s="419">
        <f t="shared" si="701"/>
        <v>21683.660000000149</v>
      </c>
      <c r="BV48" s="419">
        <f t="shared" si="701"/>
        <v>183.66000000014901</v>
      </c>
      <c r="BW48" s="524" t="e">
        <f t="shared" ref="BW48" si="702">AVERAGE(BW7,BW16,BW25,BW34,BW43,BW46)</f>
        <v>#DIV/0!</v>
      </c>
      <c r="BX48" s="419">
        <f t="shared" ref="BX48:BZ48" si="703">SUM(BX7,BX16,BX25,BX34,BX43,BX46)</f>
        <v>2773.0000000000005</v>
      </c>
      <c r="BY48" s="419">
        <f t="shared" si="703"/>
        <v>2450.2770000000019</v>
      </c>
      <c r="BZ48" s="419">
        <f t="shared" si="703"/>
        <v>-322.72299999999819</v>
      </c>
      <c r="CA48" s="524">
        <f t="shared" ref="CA48" si="704">AVERAGE(CA7,CA16,CA25,CA34,CA43,CA46)</f>
        <v>0.89444313361840477</v>
      </c>
      <c r="CB48" s="419">
        <f t="shared" ref="CB48:CD48" si="705">SUM(CB7,CB16,CB25,CB34,CB43,CB46)</f>
        <v>92500</v>
      </c>
      <c r="CC48" s="419">
        <f t="shared" si="705"/>
        <v>71360.5</v>
      </c>
      <c r="CD48" s="419">
        <f t="shared" si="705"/>
        <v>-21139.5</v>
      </c>
      <c r="CE48" s="524" t="e">
        <f t="shared" ref="CE48" si="706">AVERAGE(CE7,CE16,CE25,CE34,CE43,CE46)</f>
        <v>#DIV/0!</v>
      </c>
      <c r="CF48" s="419">
        <f t="shared" ref="CF48:CH48" si="707">SUM(CF7,CF16,CF25,CF34,CF43,CF46)</f>
        <v>40300</v>
      </c>
      <c r="CG48" s="419">
        <f t="shared" si="707"/>
        <v>41198.670000000042</v>
      </c>
      <c r="CH48" s="419">
        <f t="shared" si="707"/>
        <v>898.67000000004191</v>
      </c>
      <c r="CI48" s="524">
        <f t="shared" ref="CI48" si="708">AVERAGE(CI7,CI16,CI25,CI34,CI43,CI46)</f>
        <v>0.99072728937729082</v>
      </c>
      <c r="CJ48" s="419">
        <f t="shared" ref="CJ48:CL48" si="709">SUM(CJ7,CJ16,CJ25,CJ34,CJ43,CJ46)</f>
        <v>57000</v>
      </c>
      <c r="CK48" s="419">
        <f t="shared" si="709"/>
        <v>115299.09999999963</v>
      </c>
      <c r="CL48" s="419">
        <f t="shared" si="709"/>
        <v>58299.099999999627</v>
      </c>
      <c r="CM48" s="524" t="e">
        <f t="shared" ref="CM48" si="710">AVERAGE(CM7,CM16,CM25,CM34,CM43,CM46)</f>
        <v>#DIV/0!</v>
      </c>
      <c r="CN48" s="419">
        <f t="shared" ref="CN48:CP48" si="711">SUM(CN7,CN16,CN25,CN34,CN43,CN46)</f>
        <v>201500</v>
      </c>
      <c r="CO48" s="419">
        <f t="shared" si="711"/>
        <v>193382.63000000012</v>
      </c>
      <c r="CP48" s="419">
        <f t="shared" si="711"/>
        <v>-8117.3699999998789</v>
      </c>
      <c r="CQ48" s="524">
        <f t="shared" ref="CQ48" si="712">AVERAGE(CQ7,CQ16,CQ25,CQ34,CQ43,CQ46)</f>
        <v>0.90626809523810048</v>
      </c>
      <c r="CR48" s="419">
        <f t="shared" ref="CR48:CT48" si="713">SUM(CR7,CR16,CR25,CR34,CR43,CR46)</f>
        <v>255000</v>
      </c>
      <c r="CS48" s="419">
        <f t="shared" si="713"/>
        <v>110638.5</v>
      </c>
      <c r="CT48" s="419">
        <f t="shared" si="713"/>
        <v>-144361.5</v>
      </c>
      <c r="CU48" s="524" t="e">
        <f t="shared" ref="CU48" si="714">AVERAGE(CU7,CU16,CU25,CU34,CU43,CU46)</f>
        <v>#DIV/0!</v>
      </c>
      <c r="CV48" s="419">
        <f t="shared" ref="CV48:CX48" si="715">SUM(CV7,CV16,CV25,CV34,CV43,CV46)</f>
        <v>439797.77274193539</v>
      </c>
      <c r="CW48" s="419">
        <f t="shared" si="715"/>
        <v>416585.40500000119</v>
      </c>
      <c r="CX48" s="419">
        <f t="shared" si="715"/>
        <v>-23212.367741934231</v>
      </c>
      <c r="CY48" s="524">
        <f t="shared" ref="CY48" si="716">AVERAGE(CY7,CY16,CY25,CY34,CY43,CY46)</f>
        <v>0.98041409040130423</v>
      </c>
      <c r="CZ48" s="419">
        <f t="shared" ref="CZ48:DB48" si="717">SUM(CZ7,CZ16,CZ25,CZ34,CZ43,CZ46)</f>
        <v>55500</v>
      </c>
      <c r="DA48" s="419">
        <f t="shared" si="717"/>
        <v>50498.660000000149</v>
      </c>
      <c r="DB48" s="419">
        <f t="shared" si="717"/>
        <v>-5001.339999999851</v>
      </c>
      <c r="DC48" s="524" t="e">
        <f t="shared" ref="DC48" si="718">AVERAGE(DC7,DC16,DC25,DC34,DC43,DC46)</f>
        <v>#DIV/0!</v>
      </c>
      <c r="DD48" s="419">
        <f t="shared" ref="DD48:DF48" si="719">SUM(DD7,DD16,DD25,DD34,DD43,DD46)</f>
        <v>20000</v>
      </c>
      <c r="DE48" s="419">
        <f t="shared" si="719"/>
        <v>16044.910000000033</v>
      </c>
      <c r="DF48" s="419">
        <f t="shared" si="719"/>
        <v>-3955.0899999999674</v>
      </c>
      <c r="DG48" s="524" t="e">
        <f t="shared" ref="DG48" si="720">AVERAGE(DG7,DG16,DG25,DG34,DG43,DG46)</f>
        <v>#DIV/0!</v>
      </c>
      <c r="DH48" s="419">
        <f t="shared" ref="DH48:DJ48" si="721">SUM(DH7,DH16,DH25,DH34,DH43,DH46)</f>
        <v>202199.25967741935</v>
      </c>
      <c r="DI48" s="419">
        <f t="shared" si="721"/>
        <v>199507.46999999881</v>
      </c>
      <c r="DJ48" s="419">
        <f t="shared" si="721"/>
        <v>-2691.7896774205647</v>
      </c>
      <c r="DK48" s="524">
        <f t="shared" ref="DK48" si="722">AVERAGE(DK7,DK16,DK25,DK34,DK43,DK46)</f>
        <v>0.97416313084907402</v>
      </c>
      <c r="DL48" s="419">
        <f t="shared" ref="DL48:DN48" si="723">SUM(DL7,DL16,DL25,DL34,DL43,DL46)</f>
        <v>42500</v>
      </c>
      <c r="DM48" s="419">
        <f t="shared" si="723"/>
        <v>32590.650000000023</v>
      </c>
      <c r="DN48" s="419">
        <f t="shared" si="723"/>
        <v>-9909.3499999999767</v>
      </c>
      <c r="DO48" s="524" t="e">
        <f t="shared" ref="DO48" si="724">AVERAGE(DO7,DO16,DO25,DO34,DO43,DO46)</f>
        <v>#DIV/0!</v>
      </c>
      <c r="DP48" s="419">
        <f t="shared" ref="DP48:DR48" si="725">SUM(DP7,DP16,DP25,DP34,DP43,DP46)</f>
        <v>60000</v>
      </c>
      <c r="DQ48" s="419">
        <f t="shared" si="725"/>
        <v>54041.570000000065</v>
      </c>
      <c r="DR48" s="419">
        <f t="shared" si="725"/>
        <v>-5958.4299999999348</v>
      </c>
      <c r="DS48" s="524" t="e">
        <f t="shared" ref="DS48" si="726">AVERAGE(DS7,DS16,DS25,DS34,DS43,DS46)</f>
        <v>#DIV/0!</v>
      </c>
      <c r="DT48" s="419">
        <f t="shared" ref="DT48:DV48" si="727">SUM(DT7,DT16,DT25,DT34,DT43,DT46)</f>
        <v>25000</v>
      </c>
      <c r="DU48" s="419">
        <f t="shared" si="727"/>
        <v>10364.869999999995</v>
      </c>
      <c r="DV48" s="419">
        <f t="shared" si="727"/>
        <v>-14635.130000000005</v>
      </c>
      <c r="DW48" s="524" t="e">
        <f t="shared" ref="DW48" si="728">AVERAGE(DW7,DW16,DW25,DW34,DW43,DW46)</f>
        <v>#DIV/0!</v>
      </c>
      <c r="DX48" s="419">
        <f t="shared" ref="DX48:DZ48" si="729">SUM(DX7,DX16,DX25,DX34,DX43,DX46)</f>
        <v>335000</v>
      </c>
      <c r="DY48" s="419">
        <f t="shared" si="729"/>
        <v>316665.41000000015</v>
      </c>
      <c r="DZ48" s="419">
        <f t="shared" si="729"/>
        <v>-18334.589999999851</v>
      </c>
      <c r="EA48" s="524">
        <f t="shared" ref="EA48" si="730">AVERAGE(EA7,EA16,EA25,EA34,EA43,EA46)</f>
        <v>0.97414206926406877</v>
      </c>
      <c r="EB48" s="419">
        <f t="shared" ref="EB48:ED48" si="731">SUM(EB7,EB16,EB25,EB34,EB43,EB46)</f>
        <v>61000</v>
      </c>
      <c r="EC48" s="419">
        <f t="shared" si="731"/>
        <v>75207.649999999907</v>
      </c>
      <c r="ED48" s="419">
        <f t="shared" si="731"/>
        <v>14207.649999999907</v>
      </c>
      <c r="EE48" s="524">
        <f t="shared" ref="EE48" si="732">AVERAGE(EE7,EE16,EE25,EE34,EE43,EE46)</f>
        <v>1.3206466666666687</v>
      </c>
      <c r="EF48" s="419">
        <f t="shared" ref="EF48:EH48" si="733">SUM(EF7,EF16,EF25,EF34,EF43,EF46)</f>
        <v>135000</v>
      </c>
      <c r="EG48" s="419">
        <f t="shared" si="733"/>
        <v>144381.42000000086</v>
      </c>
      <c r="EH48" s="419">
        <f t="shared" si="733"/>
        <v>9381.4200000008568</v>
      </c>
      <c r="EI48" s="524" t="e">
        <f t="shared" ref="EI48" si="734">AVERAGE(EI7,EI16,EI25,EI34,EI43,EI46)</f>
        <v>#DIV/0!</v>
      </c>
      <c r="EJ48" s="419">
        <f t="shared" ref="EJ48:EL48" si="735">SUM(EJ7,EJ16,EJ25,EJ34,EJ43,EJ46)</f>
        <v>129500</v>
      </c>
      <c r="EK48" s="419">
        <f t="shared" si="735"/>
        <v>161474.53000000003</v>
      </c>
      <c r="EL48" s="419">
        <f t="shared" si="735"/>
        <v>31974.530000000028</v>
      </c>
      <c r="EM48" s="524" t="e">
        <f t="shared" ref="EM48" si="736">AVERAGE(EM7,EM16,EM25,EM34,EM43,EM46)</f>
        <v>#DIV/0!</v>
      </c>
      <c r="EN48" s="419">
        <f t="shared" ref="EN48:EP48" si="737">SUM(EN7,EN16,EN25,EN34,EN43,EN46)</f>
        <v>145000</v>
      </c>
      <c r="EO48" s="419">
        <f t="shared" si="737"/>
        <v>152114.81999999983</v>
      </c>
      <c r="EP48" s="419">
        <f t="shared" si="737"/>
        <v>7114.8199999998324</v>
      </c>
      <c r="EQ48" s="524" t="e">
        <f t="shared" ref="EQ48" si="738">AVERAGE(EQ7,EQ16,EQ25,EQ34,EQ43,EQ46)</f>
        <v>#DIV/0!</v>
      </c>
      <c r="ER48" s="419">
        <f t="shared" ref="ER48:ET48" si="739">SUM(ER7,ER16,ER25,ER34,ER43,ER46)</f>
        <v>589000</v>
      </c>
      <c r="ES48" s="419">
        <f t="shared" si="739"/>
        <v>588364.0700000003</v>
      </c>
      <c r="ET48" s="419">
        <f t="shared" si="739"/>
        <v>-635.92999999970198</v>
      </c>
      <c r="EU48" s="524">
        <f t="shared" ref="EU48" si="740">AVERAGE(EU7,EU16,EU25,EU34,EU43,EU46)</f>
        <v>1.086227675438602</v>
      </c>
      <c r="EV48" s="419">
        <f t="shared" ref="EV48:EX48" si="741">SUM(EV7,EV16,EV25,EV34,EV43,EV46)</f>
        <v>232000</v>
      </c>
      <c r="EW48" s="419">
        <f t="shared" si="741"/>
        <v>165547.54000000004</v>
      </c>
      <c r="EX48" s="419">
        <f t="shared" si="741"/>
        <v>-66452.459999999963</v>
      </c>
      <c r="EY48" s="524">
        <f t="shared" ref="EY48" si="742">AVERAGE(EY7,EY16,EY25,EY34,EY43,EY46)</f>
        <v>0.7582701339285739</v>
      </c>
      <c r="EZ48" s="419">
        <f t="shared" ref="EZ48:FB48" si="743">SUM(EZ7,EZ16,EZ25,EZ34,EZ43,EZ46)</f>
        <v>105000</v>
      </c>
      <c r="FA48" s="419">
        <f t="shared" si="743"/>
        <v>87312.299999999814</v>
      </c>
      <c r="FB48" s="419">
        <f t="shared" si="743"/>
        <v>-17687.700000000186</v>
      </c>
      <c r="FC48" s="524" t="e">
        <f t="shared" ref="FC48" si="744">AVERAGE(FC7,FC16,FC25,FC34,FC43,FC46)</f>
        <v>#DIV/0!</v>
      </c>
      <c r="FD48" s="419">
        <f t="shared" ref="FD48:FF48" si="745">SUM(FD7,FD16,FD25,FD34,FD43,FD46)</f>
        <v>12000</v>
      </c>
      <c r="FE48" s="419">
        <f t="shared" si="745"/>
        <v>5042.7700000000004</v>
      </c>
      <c r="FF48" s="419">
        <f t="shared" si="745"/>
        <v>-6957.2300000000005</v>
      </c>
      <c r="FG48" s="524" t="e">
        <f t="shared" ref="FG48" si="746">AVERAGE(FG7,FG16,FG25,FG34,FG43,FG46)</f>
        <v>#DIV/0!</v>
      </c>
      <c r="FH48" s="419">
        <f t="shared" ref="FH48:FJ48" si="747">SUM(FH7,FH16,FH25,FH34,FH43,FH46)</f>
        <v>0</v>
      </c>
      <c r="FI48" s="419">
        <f t="shared" si="747"/>
        <v>0</v>
      </c>
      <c r="FJ48" s="419">
        <f t="shared" si="747"/>
        <v>0</v>
      </c>
      <c r="FK48" s="524" t="e">
        <f t="shared" ref="FK48" si="748">AVERAGE(FK7,FK16,FK25,FK34,FK43,FK46)</f>
        <v>#DIV/0!</v>
      </c>
      <c r="FL48" s="419">
        <f t="shared" ref="FL48:FN48" si="749">SUM(FL7,FL16,FL25,FL34,FL43,FL46)</f>
        <v>21700</v>
      </c>
      <c r="FM48" s="419">
        <f t="shared" si="749"/>
        <v>19470.380000000005</v>
      </c>
      <c r="FN48" s="419">
        <f t="shared" si="749"/>
        <v>-2229.6199999999953</v>
      </c>
      <c r="FO48" s="524">
        <f t="shared" ref="FO48" si="750">AVERAGE(FO7,FO16,FO25,FO34,FO43,FO46)</f>
        <v>0.87596496598639051</v>
      </c>
      <c r="FP48" s="419">
        <f t="shared" ref="FP48:FR48" si="751">SUM(FP7,FP16,FP25,FP34,FP43,FP46)</f>
        <v>201500</v>
      </c>
      <c r="FQ48" s="419">
        <f t="shared" si="751"/>
        <v>169528.33000000002</v>
      </c>
      <c r="FR48" s="419">
        <f t="shared" si="751"/>
        <v>-31971.669999999984</v>
      </c>
      <c r="FS48" s="524">
        <f t="shared" ref="FS48" si="752">AVERAGE(FS7,FS16,FS25,FS34,FS43,FS46)</f>
        <v>0.8365174358974371</v>
      </c>
      <c r="FT48" s="419">
        <f t="shared" ref="FT48:FV48" si="753">SUM(FT7,FT16,FT25,FT34,FT43,FT46)</f>
        <v>108500</v>
      </c>
      <c r="FU48" s="419">
        <f t="shared" si="753"/>
        <v>112703.95000000019</v>
      </c>
      <c r="FV48" s="419">
        <f t="shared" si="753"/>
        <v>4203.9500000001863</v>
      </c>
      <c r="FW48" s="524">
        <f t="shared" ref="FW48" si="754">AVERAGE(FW7,FW16,FW25,FW34,FW43,FW46)</f>
        <v>0.96969506802721428</v>
      </c>
      <c r="FX48" s="419">
        <f t="shared" ref="FX48:FZ48" si="755">SUM(FX7,FX16,FX25,FX34,FX43,FX46)</f>
        <v>62000</v>
      </c>
      <c r="FY48" s="419">
        <f t="shared" si="755"/>
        <v>58970.919999999925</v>
      </c>
      <c r="FZ48" s="419">
        <f t="shared" si="755"/>
        <v>-3029.0800000000745</v>
      </c>
      <c r="GA48" s="524">
        <f t="shared" ref="GA48" si="756">AVERAGE(GA7,GA16,GA25,GA34,GA43,GA46)</f>
        <v>1.0847895238095233</v>
      </c>
      <c r="GB48" s="419">
        <f t="shared" ref="GB48:GD48" si="757">SUM(GB7,GB16,GB25,GB34,GB43,GB46)</f>
        <v>11457.931999999913</v>
      </c>
      <c r="GC48" s="419">
        <f t="shared" si="757"/>
        <v>12966.150000000023</v>
      </c>
      <c r="GD48" s="419">
        <f t="shared" si="757"/>
        <v>1508.218000000111</v>
      </c>
      <c r="GE48" s="524">
        <f t="shared" ref="GE48" si="758">AVERAGE(GE7,GE16,GE25,GE34,GE43,GE46)</f>
        <v>0.83525138492955475</v>
      </c>
      <c r="GF48" s="419">
        <f t="shared" ref="GF48:GH48" si="759">SUM(GF7,GF16,GF25,GF34,GF43,GF46)</f>
        <v>418500</v>
      </c>
      <c r="GG48" s="419">
        <f t="shared" si="759"/>
        <v>311835.02299999999</v>
      </c>
      <c r="GH48" s="419">
        <f t="shared" si="759"/>
        <v>-106664.977</v>
      </c>
      <c r="GI48" s="524">
        <f t="shared" ref="GI48" si="760">AVERAGE(GI7,GI16,GI25,GI34,GI43,GI46)</f>
        <v>0.65350552028218689</v>
      </c>
      <c r="GJ48" s="419">
        <f t="shared" ref="GJ48:GL48" si="761">SUM(GJ7,GJ16,GJ25,GJ34,GJ43,GJ46)</f>
        <v>22438.006451612699</v>
      </c>
      <c r="GK48" s="419">
        <f t="shared" si="761"/>
        <v>15659.129999999888</v>
      </c>
      <c r="GL48" s="419">
        <f t="shared" si="761"/>
        <v>-6778.8764516128122</v>
      </c>
      <c r="GM48" s="524" t="e">
        <f t="shared" ref="GM48" si="762">AVERAGE(GM7,GM16,GM25,GM34,GM43,GM46)</f>
        <v>#DIV/0!</v>
      </c>
      <c r="GN48" s="419">
        <f t="shared" ref="GN48:GP48" si="763">SUM(GN7,GN16,GN25,GN34,GN43,GN46)</f>
        <v>77490.780000000246</v>
      </c>
      <c r="GO48" s="419">
        <f t="shared" si="763"/>
        <v>83844.149999999994</v>
      </c>
      <c r="GP48" s="419">
        <f t="shared" si="763"/>
        <v>6353.3699999997316</v>
      </c>
      <c r="GQ48" s="524">
        <f t="shared" ref="GQ48" si="764">AVERAGE(GQ7,GQ16,GQ25,GQ34,GQ43,GQ46)</f>
        <v>1.0724336802514072</v>
      </c>
      <c r="GR48" s="419">
        <f t="shared" ref="GR48:GT48" si="765">SUM(GR7,GR16,GR25,GR34,GR43,GR46)</f>
        <v>111200</v>
      </c>
      <c r="GS48" s="419">
        <f t="shared" si="765"/>
        <v>119767.92</v>
      </c>
      <c r="GT48" s="419">
        <f t="shared" si="765"/>
        <v>8567.9200000000019</v>
      </c>
      <c r="GU48" s="524">
        <f t="shared" ref="GU48" si="766">AVERAGE(GU7,GU16,GU25,GU34,GU43,GU46)</f>
        <v>1.1765906828108941</v>
      </c>
      <c r="GV48" s="419">
        <f t="shared" ref="GV48:GX48" si="767">SUM(GV7,GV16,GV25,GV34,GV43,GV46)</f>
        <v>77490.780000000246</v>
      </c>
      <c r="GW48" s="419">
        <f t="shared" si="767"/>
        <v>65485.35999999987</v>
      </c>
      <c r="GX48" s="419">
        <f t="shared" si="767"/>
        <v>-12005.420000000391</v>
      </c>
      <c r="GY48" s="524">
        <f t="shared" ref="GY48" si="768">AVERAGE(GY7,GY16,GY25,GY34,GY43,GY46)</f>
        <v>0.75064525495192613</v>
      </c>
      <c r="GZ48" s="419">
        <f t="shared" ref="GZ48:HB48" si="769">SUM(GZ7,GZ16,GZ25,GZ34,GZ43,GZ46)</f>
        <v>0</v>
      </c>
      <c r="HA48" s="419">
        <f t="shared" si="769"/>
        <v>0</v>
      </c>
      <c r="HB48" s="419">
        <f t="shared" si="769"/>
        <v>0</v>
      </c>
      <c r="HC48" s="524" t="e">
        <f t="shared" ref="HC48" si="770">AVERAGE(HC7,HC16,HC25,HC34,HC43,HC46)</f>
        <v>#DIV/0!</v>
      </c>
    </row>
    <row r="49" spans="1:211" ht="17.25" customHeight="1" thickBot="1">
      <c r="A49" s="420"/>
      <c r="B49" s="421" t="s">
        <v>19</v>
      </c>
      <c r="C49" s="421"/>
      <c r="D49" s="841">
        <f>SUM(D5:D6,D9:D15,D18:D24,D27:D33,D36:D42,D45)</f>
        <v>5698372.0973225795</v>
      </c>
      <c r="E49" s="841">
        <f ca="1">SUM(E5:E6,E9:E15,E18:E24,E27:E33,E36:E42,E45)</f>
        <v>5272683.5144335851</v>
      </c>
      <c r="F49" s="841">
        <f ca="1">SUM(F5:F6,F9:F15,F18:F24,F27:F33,F36:F42,F45)</f>
        <v>-425688.58288899402</v>
      </c>
      <c r="G49" s="525">
        <f ca="1">AVERAGE(G5:G6,G9:G15,G18:G24,G27:G33,G36:G42,G45)</f>
        <v>0.92585179167641829</v>
      </c>
      <c r="H49" s="422">
        <f>SUM(H5:H6,H9:H15,H18:H24,H27:H33,H36:H42,H45)</f>
        <v>30991.458064516122</v>
      </c>
      <c r="I49" s="422">
        <f>SUM(I5:I6,I9:I15,I18:I24,I27:I33,I36:I42,I45)</f>
        <v>19834.089999999851</v>
      </c>
      <c r="J49" s="422">
        <f>SUM(J5:J6,J9:J15,J18:J24,J27:J33,J36:J42,J45)</f>
        <v>-11157.368064516282</v>
      </c>
      <c r="K49" s="525" t="e">
        <f>AVERAGE(K5:K6,K9:K15,K18:K24,K27:K33,K36:K42,K45)</f>
        <v>#DIV/0!</v>
      </c>
      <c r="L49" s="422">
        <f>SUM(L5:L6,L9:L15,L18:L24,L27:L33,L36:L42,L45)</f>
        <v>36500</v>
      </c>
      <c r="M49" s="422">
        <f>SUM(M5:M6,M9:M15,M18:M24,M27:M33,M36:M42,M45)</f>
        <v>35119.539999999106</v>
      </c>
      <c r="N49" s="422">
        <f>SUM(N5:N6,N9:N15,N18:N24,N27:N33,N36:N42,N45)</f>
        <v>-1380.4600000008941</v>
      </c>
      <c r="O49" s="525" t="e">
        <f>AVERAGE(O5:O6,O9:O15,O18:O24,O27:O33,O36:O42,O45)</f>
        <v>#DIV/0!</v>
      </c>
      <c r="P49" s="422">
        <f>SUM(P5:P6,P9:P15,P18:P24,P27:P33,P36:P42,P45)</f>
        <v>36000</v>
      </c>
      <c r="Q49" s="422">
        <f>SUM(Q5:Q6,Q9:Q15,Q18:Q24,Q27:Q33,Q36:Q42,Q45)</f>
        <v>31830.010000000242</v>
      </c>
      <c r="R49" s="422">
        <f>SUM(R5:R6,R9:R15,R18:R24,R27:R33,R36:R42,R45)</f>
        <v>-4169.9899999997579</v>
      </c>
      <c r="S49" s="525">
        <f>AVERAGE(S5:S6,S9:S15,S18:S24,S27:S33,S36:S42,S45)</f>
        <v>0.87869370967742555</v>
      </c>
      <c r="T49" s="422">
        <f>SUM(T5:T6,T9:T15,T18:T24,T27:T33,T36:T42,T45)</f>
        <v>88497.580645161332</v>
      </c>
      <c r="U49" s="422">
        <f>SUM(U5:U6,U9:U15,U18:U24,U27:U33,U36:U42,U45)</f>
        <v>63246</v>
      </c>
      <c r="V49" s="422">
        <f>SUM(V5:V6,V9:V15,V18:V24,V27:V33,V36:V42,V45)</f>
        <v>-25251.580645161328</v>
      </c>
      <c r="W49" s="525">
        <f>AVERAGE(W5:W6,W9:W15,W18:W24,W27:W33,W36:W42,W45)</f>
        <v>0.61824046920821119</v>
      </c>
      <c r="X49" s="422">
        <f>SUM(X5:X6,X9:X15,X18:X24,X27:X33,X36:X42,X45)</f>
        <v>21596.18580645162</v>
      </c>
      <c r="Y49" s="422">
        <f>SUM(Y5:Y6,Y9:Y15,Y18:Y24,Y27:Y33,Y36:Y42,Y45)</f>
        <v>23649.869999999995</v>
      </c>
      <c r="Z49" s="422">
        <f>SUM(Z5:Z6,Z9:Z15,Z18:Z24,Z27:Z33,Z36:Z42,Z45)</f>
        <v>2053.6841935483781</v>
      </c>
      <c r="AA49" s="525">
        <f>AVERAGE(AA5:AA6,AA9:AA15,AA18:AA24,AA27:AA33,AA36:AA42,AA45)</f>
        <v>1.115480399890878</v>
      </c>
      <c r="AB49" s="422">
        <f>SUM(AB5:AB6,AB9:AB15,AB18:AB24,AB27:AB33,AB36:AB42,AB45)</f>
        <v>3750</v>
      </c>
      <c r="AC49" s="422">
        <f>SUM(AC5:AC6,AC9:AC15,AC18:AC24,AC27:AC33,AC36:AC42,AC45)</f>
        <v>2067.320000000007</v>
      </c>
      <c r="AD49" s="422">
        <f>SUM(AD5:AD6,AD9:AD15,AD18:AD24,AD27:AD33,AD36:AD42,AD45)</f>
        <v>-1682.679999999993</v>
      </c>
      <c r="AE49" s="525" t="e">
        <f>AVERAGE(AE5:AE6,AE9:AE15,AE18:AE24,AE27:AE33,AE36:AE42,AE45)</f>
        <v>#DIV/0!</v>
      </c>
      <c r="AF49" s="422">
        <f t="shared" ref="AF49:AH49" si="771">SUM(AF5:AF6,AF9:AF15,AF18:AF24,AF27:AF33,AF36:AF42,AF45)</f>
        <v>18716.65999999992</v>
      </c>
      <c r="AG49" s="422">
        <f t="shared" si="771"/>
        <v>23691.469999999972</v>
      </c>
      <c r="AH49" s="422">
        <f t="shared" si="771"/>
        <v>4974.8100000000613</v>
      </c>
      <c r="AI49" s="525">
        <f t="shared" ref="AI49" si="772">AVERAGE(AI5:AI6,AI9:AI15,AI18:AI24,AI27:AI33,AI36:AI42,AI45)</f>
        <v>1.2657958204081328</v>
      </c>
      <c r="AJ49" s="422">
        <f t="shared" ref="AJ49:AL49" si="773">SUM(AJ5:AJ6,AJ9:AJ15,AJ18:AJ24,AJ27:AJ33,AJ36:AJ42,AJ45)</f>
        <v>20871.539999999961</v>
      </c>
      <c r="AK49" s="422">
        <f t="shared" si="773"/>
        <v>18947.180000000051</v>
      </c>
      <c r="AL49" s="422">
        <f t="shared" si="773"/>
        <v>-1924.3599999999269</v>
      </c>
      <c r="AM49" s="525">
        <f t="shared" ref="AM49" si="774">AVERAGE(AM5:AM6,AM9:AM15,AM18:AM24,AM27:AM33,AM36:AM42,AM45)</f>
        <v>0.90779980777652602</v>
      </c>
      <c r="AN49" s="422">
        <f t="shared" ref="AN49:AP49" si="775">SUM(AN5:AN6,AN9:AN15,AN18:AN24,AN27:AN33,AN36:AN42,AN45)</f>
        <v>132500</v>
      </c>
      <c r="AO49" s="422">
        <f t="shared" si="775"/>
        <v>120347.3900000006</v>
      </c>
      <c r="AP49" s="422">
        <f t="shared" si="775"/>
        <v>-12152.609999999404</v>
      </c>
      <c r="AQ49" s="525" t="e">
        <f t="shared" ref="AQ49" si="776">AVERAGE(AQ5:AQ6,AQ9:AQ15,AQ18:AQ24,AQ27:AQ33,AQ36:AQ42,AQ45)</f>
        <v>#DIV/0!</v>
      </c>
      <c r="AR49" s="422">
        <f t="shared" ref="AR49:AT49" si="777">SUM(AR5:AR6,AR9:AR15,AR18:AR24,AR27:AR33,AR36:AR42,AR45)</f>
        <v>132000</v>
      </c>
      <c r="AS49" s="422">
        <f t="shared" ca="1" si="777"/>
        <v>119962.61000000034</v>
      </c>
      <c r="AT49" s="422">
        <f t="shared" ca="1" si="777"/>
        <v>-12037.389999999665</v>
      </c>
      <c r="AU49" s="525" t="e">
        <f t="shared" ref="AU49" ca="1" si="778">AVERAGE(AU5:AU6,AU9:AU15,AU18:AU24,AU27:AU33,AU36:AU42,AU45)</f>
        <v>#DIV/0!</v>
      </c>
      <c r="AV49" s="422">
        <f t="shared" ref="AV49:AX49" si="779">SUM(AV5:AV6,AV9:AV15,AV18:AV24,AV27:AV33,AV36:AV42,AV45)</f>
        <v>56800</v>
      </c>
      <c r="AW49" s="422">
        <f t="shared" si="779"/>
        <v>47558.979999999981</v>
      </c>
      <c r="AX49" s="422">
        <f t="shared" si="779"/>
        <v>-9241.0200000000186</v>
      </c>
      <c r="AY49" s="525">
        <f t="shared" ref="AY49" si="780">AVERAGE(AY5:AY6,AY9:AY15,AY18:AY24,AY27:AY33,AY36:AY42,AY45)</f>
        <v>0.7260733763440852</v>
      </c>
      <c r="AZ49" s="422">
        <f t="shared" ref="AZ49:BB49" si="781">SUM(AZ5:AZ6,AZ9:AZ15,AZ18:AZ24,AZ27:AZ33,AZ36:AZ42,AZ45)</f>
        <v>15000</v>
      </c>
      <c r="BA49" s="422">
        <f t="shared" si="781"/>
        <v>24766.17</v>
      </c>
      <c r="BB49" s="422">
        <f t="shared" si="781"/>
        <v>9766.1699999999983</v>
      </c>
      <c r="BC49" s="525" t="e">
        <f t="shared" ref="BC49" si="782">AVERAGE(BC5:BC6,BC9:BC15,BC18:BC24,BC27:BC33,BC36:BC42,BC45)</f>
        <v>#DIV/0!</v>
      </c>
      <c r="BD49" s="422">
        <f t="shared" ref="BD49:BF49" si="783">SUM(BD5:BD6,BD9:BD15,BD18:BD24,BD27:BD33,BD36:BD42,BD45)</f>
        <v>319300</v>
      </c>
      <c r="BE49" s="422">
        <f t="shared" si="783"/>
        <v>325874.43000000017</v>
      </c>
      <c r="BF49" s="422">
        <f t="shared" si="783"/>
        <v>6574.4300000001676</v>
      </c>
      <c r="BG49" s="525">
        <f t="shared" ref="BG49" si="784">AVERAGE(BG5:BG6,BG9:BG15,BG18:BG24,BG27:BG33,BG36:BG42,BG45)</f>
        <v>1.02059013466959</v>
      </c>
      <c r="BH49" s="422">
        <f t="shared" ref="BH49:BJ49" si="785">SUM(BH5:BH6,BH9:BH15,BH18:BH24,BH27:BH33,BH36:BH42,BH45)</f>
        <v>239501.14193548387</v>
      </c>
      <c r="BI49" s="422">
        <f t="shared" si="785"/>
        <v>252399.35000000009</v>
      </c>
      <c r="BJ49" s="422">
        <f t="shared" si="785"/>
        <v>12898.208064516264</v>
      </c>
      <c r="BK49" s="525">
        <f t="shared" ref="BK49" si="786">AVERAGE(BK5:BK6,BK9:BK15,BK18:BK24,BK27:BK33,BK36:BK42,BK45)</f>
        <v>1.0489155433149397</v>
      </c>
      <c r="BL49" s="422">
        <f t="shared" ref="BL49:BN49" si="787">SUM(BL5:BL6,BL9:BL15,BL18:BL24,BL27:BL33,BL36:BL42,BL45)</f>
        <v>25000</v>
      </c>
      <c r="BM49" s="422">
        <f t="shared" si="787"/>
        <v>25813.626000000047</v>
      </c>
      <c r="BN49" s="422">
        <f t="shared" si="787"/>
        <v>813.6260000000475</v>
      </c>
      <c r="BO49" s="525" t="e">
        <f t="shared" ref="BO49" si="788">AVERAGE(BO5:BO6,BO9:BO15,BO18:BO24,BO27:BO33,BO36:BO42,BO45)</f>
        <v>#DIV/0!</v>
      </c>
      <c r="BP49" s="422">
        <f t="shared" ref="BP49:BR49" si="789">SUM(BP5:BP6,BP9:BP15,BP18:BP24,BP27:BP33,BP36:BP42,BP45)</f>
        <v>150000</v>
      </c>
      <c r="BQ49" s="422">
        <f t="shared" ca="1" si="789"/>
        <v>135586.78343358394</v>
      </c>
      <c r="BR49" s="422">
        <f t="shared" ca="1" si="789"/>
        <v>-14413.216566416042</v>
      </c>
      <c r="BS49" s="525" t="e">
        <f t="shared" ref="BS49" ca="1" si="790">AVERAGE(BS5:BS6,BS9:BS15,BS18:BS24,BS27:BS33,BS36:BS42,BS45)</f>
        <v>#DIV/0!</v>
      </c>
      <c r="BT49" s="422">
        <f t="shared" ref="BT49:BV49" si="791">SUM(BT5:BT6,BT9:BT15,BT18:BT24,BT27:BT33,BT36:BT42,BT45)</f>
        <v>21500</v>
      </c>
      <c r="BU49" s="422">
        <f t="shared" si="791"/>
        <v>21683.660000000149</v>
      </c>
      <c r="BV49" s="422">
        <f t="shared" si="791"/>
        <v>183.66000000014901</v>
      </c>
      <c r="BW49" s="525" t="e">
        <f t="shared" ref="BW49" si="792">AVERAGE(BW5:BW6,BW9:BW15,BW18:BW24,BW27:BW33,BW36:BW42,BW45)</f>
        <v>#DIV/0!</v>
      </c>
      <c r="BX49" s="422">
        <f t="shared" ref="BX49:BZ49" si="793">SUM(BX5:BX6,BX9:BX15,BX18:BX24,BX27:BX33,BX36:BX42,BX45)</f>
        <v>2773.0000000000009</v>
      </c>
      <c r="BY49" s="422">
        <f t="shared" si="793"/>
        <v>2450.2770000000019</v>
      </c>
      <c r="BZ49" s="422">
        <f t="shared" si="793"/>
        <v>-322.72299999999797</v>
      </c>
      <c r="CA49" s="525">
        <f t="shared" ref="CA49" si="794">AVERAGE(CA5:CA6,CA9:CA15,CA18:CA24,CA27:CA33,CA36:CA42,CA45)</f>
        <v>0.88361954561846445</v>
      </c>
      <c r="CB49" s="422">
        <f t="shared" ref="CB49:CD49" si="795">SUM(CB5:CB6,CB9:CB15,CB18:CB24,CB27:CB33,CB36:CB42,CB45)</f>
        <v>92500</v>
      </c>
      <c r="CC49" s="422">
        <f t="shared" si="795"/>
        <v>71360.5</v>
      </c>
      <c r="CD49" s="422">
        <f t="shared" si="795"/>
        <v>-21139.5</v>
      </c>
      <c r="CE49" s="525" t="e">
        <f t="shared" ref="CE49" si="796">AVERAGE(CE5:CE6,CE9:CE15,CE18:CE24,CE27:CE33,CE36:CE42,CE45)</f>
        <v>#DIV/0!</v>
      </c>
      <c r="CF49" s="422">
        <f t="shared" ref="CF49:CH49" si="797">SUM(CF5:CF6,CF9:CF15,CF18:CF24,CF27:CF33,CF36:CF42,CF45)</f>
        <v>40300</v>
      </c>
      <c r="CG49" s="422">
        <f t="shared" si="797"/>
        <v>41198.670000000042</v>
      </c>
      <c r="CH49" s="422">
        <f t="shared" si="797"/>
        <v>898.67000000004191</v>
      </c>
      <c r="CI49" s="525">
        <f t="shared" ref="CI49" si="798">AVERAGE(CI5:CI6,CI9:CI15,CI18:CI24,CI27:CI33,CI36:CI42,CI45)</f>
        <v>1.0222995037220857</v>
      </c>
      <c r="CJ49" s="422">
        <f t="shared" ref="CJ49:CL49" si="799">SUM(CJ5:CJ6,CJ9:CJ15,CJ18:CJ24,CJ27:CJ33,CJ36:CJ42,CJ45)</f>
        <v>57000</v>
      </c>
      <c r="CK49" s="422">
        <f t="shared" si="799"/>
        <v>115299.09999999963</v>
      </c>
      <c r="CL49" s="422">
        <f t="shared" si="799"/>
        <v>58299.099999999627</v>
      </c>
      <c r="CM49" s="525" t="e">
        <f t="shared" ref="CM49" si="800">AVERAGE(CM5:CM6,CM9:CM15,CM18:CM24,CM27:CM33,CM36:CM42,CM45)</f>
        <v>#DIV/0!</v>
      </c>
      <c r="CN49" s="422">
        <f t="shared" ref="CN49:CP49" si="801">SUM(CN5:CN6,CN9:CN15,CN18:CN24,CN27:CN33,CN36:CN42,CN45)</f>
        <v>201500</v>
      </c>
      <c r="CO49" s="422">
        <f t="shared" si="801"/>
        <v>193382.63000000012</v>
      </c>
      <c r="CP49" s="422">
        <f t="shared" si="801"/>
        <v>-8117.3699999998789</v>
      </c>
      <c r="CQ49" s="525">
        <f t="shared" ref="CQ49" si="802">AVERAGE(CQ5:CQ6,CQ9:CQ15,CQ18:CQ24,CQ27:CQ33,CQ36:CQ42,CQ45)</f>
        <v>0.959715285359802</v>
      </c>
      <c r="CR49" s="422">
        <f t="shared" ref="CR49:CT49" si="803">SUM(CR5:CR6,CR9:CR15,CR18:CR24,CR27:CR33,CR36:CR42,CR45)</f>
        <v>255000</v>
      </c>
      <c r="CS49" s="422">
        <f t="shared" si="803"/>
        <v>110638.5</v>
      </c>
      <c r="CT49" s="422">
        <f t="shared" si="803"/>
        <v>-144361.5</v>
      </c>
      <c r="CU49" s="525" t="e">
        <f t="shared" ref="CU49" si="804">AVERAGE(CU5:CU6,CU9:CU15,CU18:CU24,CU27:CU33,CU36:CU42,CU45)</f>
        <v>#DIV/0!</v>
      </c>
      <c r="CV49" s="422">
        <f t="shared" ref="CV49:CX49" si="805">SUM(CV5:CV6,CV9:CV15,CV18:CV24,CV27:CV33,CV36:CV42,CV45)</f>
        <v>439797.77274193539</v>
      </c>
      <c r="CW49" s="422">
        <f t="shared" si="805"/>
        <v>416585.40500000119</v>
      </c>
      <c r="CX49" s="422">
        <f t="shared" si="805"/>
        <v>-23212.367741934231</v>
      </c>
      <c r="CY49" s="525">
        <f t="shared" ref="CY49" si="806">AVERAGE(CY5:CY6,CY9:CY15,CY18:CY24,CY27:CY33,CY36:CY42,CY45)</f>
        <v>1.0036330074917652</v>
      </c>
      <c r="CZ49" s="422">
        <f t="shared" ref="CZ49:DB49" si="807">SUM(CZ5:CZ6,CZ9:CZ15,CZ18:CZ24,CZ27:CZ33,CZ36:CZ42,CZ45)</f>
        <v>55500</v>
      </c>
      <c r="DA49" s="422">
        <f t="shared" si="807"/>
        <v>50498.660000000149</v>
      </c>
      <c r="DB49" s="422">
        <f t="shared" si="807"/>
        <v>-5001.339999999851</v>
      </c>
      <c r="DC49" s="525" t="e">
        <f t="shared" ref="DC49" si="808">AVERAGE(DC5:DC6,DC9:DC15,DC18:DC24,DC27:DC33,DC36:DC42,DC45)</f>
        <v>#DIV/0!</v>
      </c>
      <c r="DD49" s="422">
        <f t="shared" ref="DD49:DF49" si="809">SUM(DD5:DD6,DD9:DD15,DD18:DD24,DD27:DD33,DD36:DD42,DD45)</f>
        <v>20000</v>
      </c>
      <c r="DE49" s="422">
        <f t="shared" si="809"/>
        <v>16044.910000000033</v>
      </c>
      <c r="DF49" s="422">
        <f t="shared" si="809"/>
        <v>-3955.0899999999674</v>
      </c>
      <c r="DG49" s="525" t="e">
        <f t="shared" ref="DG49" si="810">AVERAGE(DG5:DG6,DG9:DG15,DG18:DG24,DG27:DG33,DG36:DG42,DG45)</f>
        <v>#DIV/0!</v>
      </c>
      <c r="DH49" s="422">
        <f t="shared" ref="DH49:DJ49" si="811">SUM(DH5:DH6,DH9:DH15,DH18:DH24,DH27:DH33,DH36:DH42,DH45)</f>
        <v>202199.25967741938</v>
      </c>
      <c r="DI49" s="422">
        <f t="shared" si="811"/>
        <v>199507.46999999881</v>
      </c>
      <c r="DJ49" s="422">
        <f t="shared" si="811"/>
        <v>-2691.7896774205647</v>
      </c>
      <c r="DK49" s="525">
        <f t="shared" ref="DK49" si="812">AVERAGE(DK5:DK6,DK9:DK15,DK18:DK24,DK27:DK33,DK36:DK42,DK45)</f>
        <v>0.9581114045412884</v>
      </c>
      <c r="DL49" s="422">
        <f t="shared" ref="DL49:DN49" si="813">SUM(DL5:DL6,DL9:DL15,DL18:DL24,DL27:DL33,DL36:DL42,DL45)</f>
        <v>42500</v>
      </c>
      <c r="DM49" s="422">
        <f t="shared" si="813"/>
        <v>32590.650000000023</v>
      </c>
      <c r="DN49" s="422">
        <f t="shared" si="813"/>
        <v>-9909.3499999999767</v>
      </c>
      <c r="DO49" s="525" t="e">
        <f t="shared" ref="DO49" si="814">AVERAGE(DO5:DO6,DO9:DO15,DO18:DO24,DO27:DO33,DO36:DO42,DO45)</f>
        <v>#DIV/0!</v>
      </c>
      <c r="DP49" s="422">
        <f t="shared" ref="DP49:DR49" si="815">SUM(DP5:DP6,DP9:DP15,DP18:DP24,DP27:DP33,DP36:DP42,DP45)</f>
        <v>60000</v>
      </c>
      <c r="DQ49" s="422">
        <f t="shared" si="815"/>
        <v>54041.570000000065</v>
      </c>
      <c r="DR49" s="422">
        <f t="shared" si="815"/>
        <v>-5958.4299999999348</v>
      </c>
      <c r="DS49" s="525" t="e">
        <f t="shared" ref="DS49" si="816">AVERAGE(DS5:DS6,DS9:DS15,DS18:DS24,DS27:DS33,DS36:DS42,DS45)</f>
        <v>#DIV/0!</v>
      </c>
      <c r="DT49" s="422">
        <f t="shared" ref="DT49:DV49" si="817">SUM(DT5:DT6,DT9:DT15,DT18:DT24,DT27:DT33,DT36:DT42,DT45)</f>
        <v>25000</v>
      </c>
      <c r="DU49" s="422">
        <f t="shared" si="817"/>
        <v>10364.869999999995</v>
      </c>
      <c r="DV49" s="422">
        <f t="shared" si="817"/>
        <v>-14635.130000000005</v>
      </c>
      <c r="DW49" s="525" t="e">
        <f t="shared" ref="DW49" si="818">AVERAGE(DW5:DW6,DW9:DW15,DW18:DW24,DW27:DW33,DW36:DW42,DW45)</f>
        <v>#DIV/0!</v>
      </c>
      <c r="DX49" s="422">
        <f t="shared" ref="DX49:DZ49" si="819">SUM(DX5:DX6,DX9:DX15,DX18:DX24,DX27:DX33,DX36:DX42,DX45)</f>
        <v>335000</v>
      </c>
      <c r="DY49" s="422">
        <f t="shared" si="819"/>
        <v>316665.41000000015</v>
      </c>
      <c r="DZ49" s="422">
        <f t="shared" si="819"/>
        <v>-18334.589999999851</v>
      </c>
      <c r="EA49" s="525">
        <f t="shared" ref="EA49" si="820">AVERAGE(EA5:EA6,EA9:EA15,EA18:EA24,EA27:EA33,EA36:EA42,EA45)</f>
        <v>0.96682160117302041</v>
      </c>
      <c r="EB49" s="422">
        <f t="shared" ref="EB49:ED49" si="821">SUM(EB5:EB6,EB9:EB15,EB18:EB24,EB27:EB33,EB36:EB42,EB45)</f>
        <v>61000</v>
      </c>
      <c r="EC49" s="422">
        <f t="shared" si="821"/>
        <v>75207.649999999907</v>
      </c>
      <c r="ED49" s="422">
        <f t="shared" si="821"/>
        <v>14207.649999999907</v>
      </c>
      <c r="EE49" s="525">
        <f t="shared" ref="EE49" si="822">AVERAGE(EE5:EE6,EE9:EE15,EE18:EE24,EE27:EE33,EE36:EE42,EE45)</f>
        <v>1.2604983870967723</v>
      </c>
      <c r="EF49" s="422">
        <f t="shared" ref="EF49:EH49" si="823">SUM(EF5:EF6,EF9:EF15,EF18:EF24,EF27:EF33,EF36:EF42,EF45)</f>
        <v>135000</v>
      </c>
      <c r="EG49" s="422">
        <f t="shared" si="823"/>
        <v>144381.42000000086</v>
      </c>
      <c r="EH49" s="422">
        <f t="shared" si="823"/>
        <v>9381.4200000008568</v>
      </c>
      <c r="EI49" s="525" t="e">
        <f t="shared" ref="EI49" si="824">AVERAGE(EI5:EI6,EI9:EI15,EI18:EI24,EI27:EI33,EI36:EI42,EI45)</f>
        <v>#DIV/0!</v>
      </c>
      <c r="EJ49" s="422">
        <f t="shared" ref="EJ49:EL49" si="825">SUM(EJ5:EJ6,EJ9:EJ15,EJ18:EJ24,EJ27:EJ33,EJ36:EJ42,EJ45)</f>
        <v>129500</v>
      </c>
      <c r="EK49" s="422">
        <f t="shared" si="825"/>
        <v>161474.53000000003</v>
      </c>
      <c r="EL49" s="422">
        <f t="shared" si="825"/>
        <v>31974.530000000028</v>
      </c>
      <c r="EM49" s="525" t="e">
        <f t="shared" ref="EM49" si="826">AVERAGE(EM5:EM6,EM9:EM15,EM18:EM24,EM27:EM33,EM36:EM42,EM45)</f>
        <v>#DIV/0!</v>
      </c>
      <c r="EN49" s="422">
        <f t="shared" ref="EN49:EP49" si="827">SUM(EN5:EN6,EN9:EN15,EN18:EN24,EN27:EN33,EN36:EN42,EN45)</f>
        <v>145000</v>
      </c>
      <c r="EO49" s="422">
        <f t="shared" si="827"/>
        <v>152114.81999999983</v>
      </c>
      <c r="EP49" s="422">
        <f t="shared" si="827"/>
        <v>7114.8199999998324</v>
      </c>
      <c r="EQ49" s="525" t="e">
        <f t="shared" ref="EQ49" si="828">AVERAGE(EQ5:EQ6,EQ9:EQ15,EQ18:EQ24,EQ27:EQ33,EQ36:EQ42,EQ45)</f>
        <v>#DIV/0!</v>
      </c>
      <c r="ER49" s="422">
        <f t="shared" ref="ER49:ET49" si="829">SUM(ER5:ER6,ER9:ER15,ER18:ER24,ER27:ER33,ER36:ER42,ER45)</f>
        <v>589000</v>
      </c>
      <c r="ES49" s="422">
        <f t="shared" si="829"/>
        <v>588364.0700000003</v>
      </c>
      <c r="ET49" s="422">
        <f t="shared" si="829"/>
        <v>-635.92999999970198</v>
      </c>
      <c r="EU49" s="525">
        <f t="shared" ref="EU49" si="830">AVERAGE(EU5:EU6,EU9:EU15,EU18:EU24,EU27:EU33,EU36:EU42,EU45)</f>
        <v>0.99892032258064545</v>
      </c>
      <c r="EV49" s="422">
        <f t="shared" ref="EV49:EX49" si="831">SUM(EV5:EV6,EV9:EV15,EV18:EV24,EV27:EV33,EV36:EV42,EV45)</f>
        <v>232000</v>
      </c>
      <c r="EW49" s="422">
        <f t="shared" si="831"/>
        <v>165547.54000000004</v>
      </c>
      <c r="EX49" s="422">
        <f t="shared" si="831"/>
        <v>-66452.459999999963</v>
      </c>
      <c r="EY49" s="525">
        <f t="shared" ref="EY49" si="832">AVERAGE(EY5:EY6,EY9:EY15,EY18:EY24,EY27:EY33,EY36:EY42,EY45)</f>
        <v>0.7135259274193555</v>
      </c>
      <c r="EZ49" s="422">
        <f t="shared" ref="EZ49:FB49" si="833">SUM(EZ5:EZ6,EZ9:EZ15,EZ18:EZ24,EZ27:EZ33,EZ36:EZ42,EZ45)</f>
        <v>105000</v>
      </c>
      <c r="FA49" s="422">
        <f t="shared" si="833"/>
        <v>87312.299999999814</v>
      </c>
      <c r="FB49" s="422">
        <f t="shared" si="833"/>
        <v>-17687.700000000186</v>
      </c>
      <c r="FC49" s="525" t="e">
        <f t="shared" ref="FC49" si="834">AVERAGE(FC5:FC6,FC9:FC15,FC18:FC24,FC27:FC33,FC36:FC42,FC45)</f>
        <v>#DIV/0!</v>
      </c>
      <c r="FD49" s="422">
        <f t="shared" ref="FD49:FF49" si="835">SUM(FD5:FD6,FD9:FD15,FD18:FD24,FD27:FD33,FD36:FD42,FD45)</f>
        <v>12000</v>
      </c>
      <c r="FE49" s="422">
        <f t="shared" si="835"/>
        <v>5042.7700000000004</v>
      </c>
      <c r="FF49" s="422">
        <f t="shared" si="835"/>
        <v>-6957.23</v>
      </c>
      <c r="FG49" s="525" t="e">
        <f t="shared" ref="FG49" si="836">AVERAGE(FG5:FG6,FG9:FG15,FG18:FG24,FG27:FG33,FG36:FG42,FG45)</f>
        <v>#DIV/0!</v>
      </c>
      <c r="FH49" s="422">
        <f t="shared" ref="FH49:FJ49" si="837">SUM(FH5:FH6,FH9:FH15,FH18:FH24,FH27:FH33,FH36:FH42,FH45)</f>
        <v>0</v>
      </c>
      <c r="FI49" s="422">
        <f t="shared" si="837"/>
        <v>0</v>
      </c>
      <c r="FJ49" s="422">
        <f t="shared" si="837"/>
        <v>0</v>
      </c>
      <c r="FK49" s="525" t="e">
        <f t="shared" ref="FK49" si="838">AVERAGE(FK5:FK6,FK9:FK15,FK18:FK24,FK27:FK33,FK36:FK42,FK45)</f>
        <v>#DIV/0!</v>
      </c>
      <c r="FL49" s="422">
        <f t="shared" ref="FL49:FN49" si="839">SUM(FL5:FL6,FL9:FL15,FL18:FL24,FL27:FL33,FL36:FL42,FL45)</f>
        <v>21700</v>
      </c>
      <c r="FM49" s="422">
        <f t="shared" si="839"/>
        <v>19470.380000000005</v>
      </c>
      <c r="FN49" s="422">
        <f t="shared" si="839"/>
        <v>-2229.6199999999953</v>
      </c>
      <c r="FO49" s="525">
        <f t="shared" ref="FO49" si="840">AVERAGE(FO5:FO6,FO9:FO15,FO18:FO24,FO27:FO33,FO36:FO42,FO45)</f>
        <v>0.89725253456221232</v>
      </c>
      <c r="FP49" s="422">
        <f t="shared" ref="FP49:FR49" si="841">SUM(FP5:FP6,FP9:FP15,FP18:FP24,FP27:FP33,FP36:FP42,FP45)</f>
        <v>201500</v>
      </c>
      <c r="FQ49" s="422">
        <f t="shared" si="841"/>
        <v>169528.33000000002</v>
      </c>
      <c r="FR49" s="422">
        <f t="shared" si="841"/>
        <v>-31971.669999999984</v>
      </c>
      <c r="FS49" s="525">
        <f t="shared" ref="FS49" si="842">AVERAGE(FS5:FS6,FS9:FS15,FS18:FS24,FS27:FS33,FS36:FS42,FS45)</f>
        <v>0.84133166253101732</v>
      </c>
      <c r="FT49" s="422">
        <f t="shared" ref="FT49:FV49" si="843">SUM(FT5:FT6,FT9:FT15,FT18:FT24,FT27:FT33,FT36:FT42,FT45)</f>
        <v>108500</v>
      </c>
      <c r="FU49" s="422">
        <f t="shared" si="843"/>
        <v>112703.95000000019</v>
      </c>
      <c r="FV49" s="422">
        <f t="shared" si="843"/>
        <v>4203.9500000001863</v>
      </c>
      <c r="FW49" s="525">
        <f t="shared" ref="FW49" si="844">AVERAGE(FW5:FW6,FW9:FW15,FW18:FW24,FW27:FW33,FW36:FW42,FW45)</f>
        <v>1.0387460829493105</v>
      </c>
      <c r="FX49" s="422">
        <f t="shared" ref="FX49:FZ49" si="845">SUM(FX5:FX6,FX9:FX15,FX18:FX24,FX27:FX33,FX36:FX42,FX45)</f>
        <v>62000</v>
      </c>
      <c r="FY49" s="422">
        <f t="shared" si="845"/>
        <v>58970.919999999925</v>
      </c>
      <c r="FZ49" s="422">
        <f t="shared" si="845"/>
        <v>-3029.0800000000745</v>
      </c>
      <c r="GA49" s="525">
        <f t="shared" ref="GA49" si="846">AVERAGE(GA5:GA6,GA9:GA15,GA18:GA24,GA27:GA33,GA36:GA42,GA45)</f>
        <v>0.95114387096774078</v>
      </c>
      <c r="GB49" s="422">
        <f t="shared" ref="GB49:GD49" si="847">SUM(GB5:GB6,GB9:GB15,GB18:GB24,GB27:GB33,GB36:GB42,GB45)</f>
        <v>11457.93199999991</v>
      </c>
      <c r="GC49" s="422">
        <f t="shared" si="847"/>
        <v>12966.150000000023</v>
      </c>
      <c r="GD49" s="422">
        <f t="shared" si="847"/>
        <v>1508.2180000001115</v>
      </c>
      <c r="GE49" s="525">
        <f t="shared" ref="GE49" si="848">AVERAGE(GE5:GE6,GE9:GE15,GE18:GE24,GE27:GE33,GE36:GE42,GE45)</f>
        <v>1.1316309086142353</v>
      </c>
      <c r="GF49" s="422">
        <f t="shared" ref="GF49:GH49" si="849">SUM(GF5:GF6,GF9:GF15,GF18:GF24,GF27:GF33,GF36:GF42,GF45)</f>
        <v>418500</v>
      </c>
      <c r="GG49" s="422">
        <f t="shared" si="849"/>
        <v>311835.02299999999</v>
      </c>
      <c r="GH49" s="422">
        <f t="shared" si="849"/>
        <v>-106664.97700000001</v>
      </c>
      <c r="GI49" s="525">
        <f t="shared" ref="GI49" si="850">AVERAGE(GI5:GI6,GI9:GI15,GI18:GI24,GI27:GI33,GI36:GI42,GI45)</f>
        <v>0.74512550298685787</v>
      </c>
      <c r="GJ49" s="422">
        <f t="shared" ref="GJ49:GL49" si="851">SUM(GJ5:GJ6,GJ9:GJ15,GJ18:GJ24,GJ27:GJ33,GJ36:GJ42,GJ45)</f>
        <v>22438.006451612699</v>
      </c>
      <c r="GK49" s="422">
        <f t="shared" si="851"/>
        <v>15659.129999999888</v>
      </c>
      <c r="GL49" s="422">
        <f t="shared" si="851"/>
        <v>-6778.8764516128158</v>
      </c>
      <c r="GM49" s="525" t="e">
        <f t="shared" ref="GM49" si="852">AVERAGE(GM5:GM6,GM9:GM15,GM18:GM24,GM27:GM33,GM36:GM42,GM45)</f>
        <v>#DIV/0!</v>
      </c>
      <c r="GN49" s="422">
        <f t="shared" ref="GN49:GP49" si="853">SUM(GN5:GN6,GN9:GN15,GN18:GN24,GN27:GN33,GN36:GN42,GN45)</f>
        <v>77490.78000000029</v>
      </c>
      <c r="GO49" s="422">
        <f t="shared" si="853"/>
        <v>83844.149999999994</v>
      </c>
      <c r="GP49" s="422">
        <f t="shared" si="853"/>
        <v>6353.3699999997389</v>
      </c>
      <c r="GQ49" s="525">
        <f t="shared" ref="GQ49" si="854">AVERAGE(GQ5:GQ6,GQ9:GQ15,GQ18:GQ24,GQ27:GQ33,GQ36:GQ42,GQ45)</f>
        <v>1.081988721755023</v>
      </c>
      <c r="GR49" s="422">
        <f t="shared" ref="GR49:GT49" si="855">SUM(GR5:GR6,GR9:GR15,GR18:GR24,GR27:GR33,GR36:GR42,GR45)</f>
        <v>111199.99999999994</v>
      </c>
      <c r="GS49" s="422">
        <f t="shared" si="855"/>
        <v>119767.92</v>
      </c>
      <c r="GT49" s="422">
        <f t="shared" si="855"/>
        <v>8567.9200000000019</v>
      </c>
      <c r="GU49" s="525">
        <f t="shared" ref="GU49" si="856">AVERAGE(GU5:GU6,GU9:GU15,GU18:GU24,GU27:GU33,GU36:GU42,GU45)</f>
        <v>1.0770496402877696</v>
      </c>
      <c r="GV49" s="422">
        <f t="shared" ref="GV49:GX49" si="857">SUM(GV5:GV6,GV9:GV15,GV18:GV24,GV27:GV33,GV36:GV42,GV45)</f>
        <v>77490.78000000029</v>
      </c>
      <c r="GW49" s="422">
        <f t="shared" si="857"/>
        <v>65485.35999999987</v>
      </c>
      <c r="GX49" s="422">
        <f t="shared" si="857"/>
        <v>-12005.42000000038</v>
      </c>
      <c r="GY49" s="525">
        <f t="shared" ref="GY49" si="858">AVERAGE(GY5:GY6,GY9:GY15,GY18:GY24,GY27:GY33,GY36:GY42,GY45)</f>
        <v>0.84507292351425101</v>
      </c>
      <c r="GZ49" s="422">
        <f t="shared" ref="GZ49:HB49" si="859">SUM(GZ5:GZ6,GZ9:GZ15,GZ18:GZ24,GZ27:GZ33,GZ36:GZ42,GZ45)</f>
        <v>0</v>
      </c>
      <c r="HA49" s="422">
        <f t="shared" si="859"/>
        <v>0</v>
      </c>
      <c r="HB49" s="422">
        <f t="shared" si="859"/>
        <v>0</v>
      </c>
      <c r="HC49" s="525" t="e">
        <f t="shared" ref="HC49" si="860">AVERAGE(HC5:HC6,HC9:HC15,HC18:HC24,HC27:HC33,HC36:HC42,HC45)</f>
        <v>#DIV/0!</v>
      </c>
    </row>
    <row r="50" spans="1:211" ht="16.5" thickTop="1"/>
    <row r="53" spans="1:211" ht="18" customHeight="1" thickTop="1">
      <c r="C53" s="872" t="s">
        <v>1</v>
      </c>
      <c r="D53" s="866" t="s">
        <v>273</v>
      </c>
      <c r="E53" s="867"/>
      <c r="F53" s="867"/>
      <c r="G53" s="867"/>
      <c r="H53" s="874" t="s">
        <v>95</v>
      </c>
      <c r="I53" s="874"/>
      <c r="J53" s="874"/>
      <c r="K53" s="875"/>
      <c r="S53" s="409"/>
      <c r="W53" s="409"/>
      <c r="AA53" s="409"/>
      <c r="AE53" s="409"/>
      <c r="AI53" s="409"/>
      <c r="AM53" s="409"/>
      <c r="AQ53" s="409"/>
      <c r="AU53" s="409"/>
      <c r="AY53" s="409"/>
      <c r="BC53" s="409"/>
      <c r="BG53" s="409"/>
      <c r="BK53" s="409"/>
      <c r="BO53" s="409"/>
      <c r="BS53" s="409"/>
      <c r="BW53" s="409"/>
      <c r="CA53" s="409"/>
      <c r="CE53" s="409"/>
      <c r="CI53" s="409"/>
      <c r="CM53" s="409"/>
      <c r="CQ53" s="409"/>
      <c r="CU53" s="409"/>
      <c r="CY53" s="409"/>
      <c r="DC53" s="409"/>
      <c r="DG53" s="409"/>
      <c r="DK53" s="409"/>
      <c r="DO53" s="409"/>
      <c r="DS53" s="409"/>
      <c r="DW53" s="409"/>
      <c r="EA53" s="409"/>
      <c r="EE53" s="409"/>
      <c r="EI53" s="409"/>
      <c r="EM53" s="409"/>
      <c r="EQ53" s="409"/>
      <c r="EU53" s="409"/>
      <c r="EY53" s="409"/>
      <c r="FC53" s="409"/>
      <c r="FG53" s="409"/>
      <c r="FK53" s="409"/>
      <c r="FO53" s="409"/>
      <c r="FS53" s="409"/>
      <c r="FW53" s="409"/>
      <c r="GA53" s="409"/>
      <c r="GE53" s="409"/>
      <c r="GI53" s="409"/>
      <c r="GM53" s="409"/>
      <c r="GQ53" s="409"/>
      <c r="GR53" s="409"/>
      <c r="GS53" s="409"/>
      <c r="GT53" s="409"/>
      <c r="GU53" s="409"/>
      <c r="GY53" s="409"/>
      <c r="HC53" s="409"/>
    </row>
    <row r="54" spans="1:211" ht="18" customHeight="1" thickBot="1">
      <c r="C54" s="873"/>
      <c r="D54" s="563" t="s">
        <v>96</v>
      </c>
      <c r="E54" s="563" t="s">
        <v>97</v>
      </c>
      <c r="F54" s="563" t="s">
        <v>98</v>
      </c>
      <c r="G54" s="563" t="s">
        <v>99</v>
      </c>
      <c r="H54" s="414" t="s">
        <v>96</v>
      </c>
      <c r="I54" s="414" t="s">
        <v>97</v>
      </c>
      <c r="J54" s="414" t="s">
        <v>98</v>
      </c>
      <c r="K54" s="564" t="s">
        <v>99</v>
      </c>
      <c r="S54" s="409"/>
      <c r="W54" s="409"/>
      <c r="AA54" s="409"/>
      <c r="AE54" s="409"/>
      <c r="AI54" s="409"/>
      <c r="AM54" s="409"/>
      <c r="AQ54" s="409"/>
      <c r="AU54" s="409"/>
      <c r="AY54" s="409"/>
      <c r="BC54" s="409"/>
      <c r="BG54" s="409"/>
      <c r="BK54" s="409"/>
      <c r="BO54" s="409"/>
      <c r="BS54" s="409"/>
      <c r="BW54" s="409"/>
      <c r="CA54" s="409"/>
      <c r="CE54" s="409"/>
      <c r="CI54" s="409"/>
      <c r="CM54" s="409"/>
      <c r="CQ54" s="409"/>
      <c r="CU54" s="409"/>
      <c r="CY54" s="409"/>
      <c r="DC54" s="409"/>
      <c r="DG54" s="409"/>
      <c r="DK54" s="409"/>
      <c r="DO54" s="409"/>
      <c r="DS54" s="409"/>
      <c r="DW54" s="409"/>
      <c r="EA54" s="409"/>
      <c r="EB54" s="409"/>
      <c r="EC54" s="409"/>
      <c r="ED54" s="409"/>
      <c r="EE54" s="409"/>
      <c r="EF54" s="409"/>
      <c r="EG54" s="409"/>
      <c r="EH54" s="409"/>
      <c r="EI54" s="409"/>
      <c r="EJ54" s="409"/>
      <c r="EK54" s="409"/>
      <c r="EL54" s="409"/>
      <c r="EM54" s="409"/>
      <c r="EN54" s="409"/>
      <c r="EO54" s="409"/>
      <c r="EP54" s="409"/>
      <c r="EQ54" s="409"/>
      <c r="ER54" s="409"/>
      <c r="ES54" s="409"/>
      <c r="ET54" s="409"/>
      <c r="EU54" s="409"/>
      <c r="EV54" s="409"/>
      <c r="EW54" s="409"/>
      <c r="EX54" s="409"/>
      <c r="EY54" s="409"/>
      <c r="EZ54" s="409"/>
      <c r="FA54" s="409"/>
      <c r="FB54" s="409"/>
      <c r="FC54" s="409"/>
      <c r="FD54" s="409"/>
      <c r="FE54" s="409"/>
      <c r="FF54" s="409"/>
      <c r="FG54" s="409"/>
      <c r="FH54" s="409"/>
      <c r="FI54" s="409"/>
      <c r="FJ54" s="409"/>
      <c r="FK54" s="409"/>
      <c r="FL54" s="409"/>
      <c r="FM54" s="409"/>
      <c r="FN54" s="409"/>
      <c r="FO54" s="409"/>
      <c r="FP54" s="409"/>
      <c r="FQ54" s="409"/>
      <c r="FR54" s="409"/>
      <c r="FS54" s="409"/>
      <c r="FT54" s="409"/>
      <c r="FU54" s="409"/>
      <c r="FV54" s="409"/>
      <c r="FW54" s="409"/>
      <c r="FX54" s="409"/>
      <c r="FY54" s="409"/>
      <c r="FZ54" s="409"/>
      <c r="GA54" s="409"/>
      <c r="GB54" s="409"/>
      <c r="GC54" s="409"/>
      <c r="GD54" s="409"/>
      <c r="GE54" s="409"/>
      <c r="GF54" s="409"/>
      <c r="GG54" s="409"/>
      <c r="GH54" s="409"/>
      <c r="GI54" s="409"/>
      <c r="GJ54" s="409"/>
      <c r="GK54" s="409"/>
      <c r="GL54" s="409"/>
      <c r="GM54" s="409"/>
      <c r="GN54" s="409"/>
      <c r="GO54" s="409"/>
      <c r="GP54" s="409"/>
      <c r="GQ54" s="409"/>
      <c r="GR54" s="409"/>
      <c r="GS54" s="409"/>
      <c r="GT54" s="409"/>
      <c r="GU54" s="409"/>
      <c r="GV54" s="409"/>
      <c r="GW54" s="409"/>
      <c r="GX54" s="409"/>
      <c r="GY54" s="409"/>
      <c r="GZ54" s="409"/>
      <c r="HA54" s="409"/>
      <c r="HB54" s="409"/>
      <c r="HC54" s="409"/>
    </row>
    <row r="55" spans="1:211" ht="16.5" thickTop="1">
      <c r="C55" s="565">
        <f>A5</f>
        <v>31</v>
      </c>
      <c r="D55" s="423">
        <f>D11</f>
        <v>206238.15393548383</v>
      </c>
      <c r="E55" s="423">
        <f ca="1">E7</f>
        <v>284089.57900000305</v>
      </c>
      <c r="F55" s="423">
        <f ca="1">E55-D55</f>
        <v>77851.425064519222</v>
      </c>
      <c r="G55" s="424">
        <f t="shared" ref="G55:G60" ca="1" si="861">E55/D55</f>
        <v>1.3774831357774517</v>
      </c>
      <c r="H55" s="739">
        <f>D7</f>
        <v>343742.16983870964</v>
      </c>
      <c r="I55" s="739">
        <f ca="1">E7</f>
        <v>284089.57900000305</v>
      </c>
      <c r="J55" s="739">
        <f t="shared" ref="J55:J60" ca="1" si="862">I55-H55</f>
        <v>-59652.590838706587</v>
      </c>
      <c r="K55" s="740">
        <f t="shared" ref="K55:K60" ca="1" si="863">I55/H55</f>
        <v>0.82646123730848409</v>
      </c>
      <c r="S55" s="409"/>
      <c r="W55" s="409"/>
      <c r="AA55" s="409"/>
      <c r="AE55" s="409"/>
      <c r="AI55" s="409"/>
      <c r="AM55" s="409"/>
      <c r="AQ55" s="409"/>
      <c r="AU55" s="409"/>
      <c r="AY55" s="409"/>
      <c r="BC55" s="409"/>
      <c r="BG55" s="409"/>
      <c r="BK55" s="409"/>
      <c r="BO55" s="409"/>
      <c r="BS55" s="409"/>
      <c r="BW55" s="409"/>
      <c r="CA55" s="409"/>
      <c r="CE55" s="409"/>
      <c r="CI55" s="409"/>
      <c r="CM55" s="409"/>
      <c r="CQ55" s="409"/>
      <c r="CU55" s="409"/>
      <c r="CY55" s="409"/>
      <c r="DC55" s="409"/>
      <c r="DG55" s="409"/>
      <c r="DK55" s="409"/>
      <c r="DO55" s="409"/>
      <c r="DS55" s="409"/>
      <c r="DW55" s="409"/>
      <c r="EA55" s="409"/>
      <c r="EB55" s="409"/>
      <c r="EC55" s="409"/>
      <c r="ED55" s="409"/>
      <c r="EE55" s="409"/>
      <c r="EF55" s="409"/>
      <c r="EG55" s="409"/>
      <c r="EH55" s="409"/>
      <c r="EI55" s="409"/>
      <c r="EJ55" s="409"/>
      <c r="EK55" s="409"/>
      <c r="EL55" s="409"/>
      <c r="EM55" s="409"/>
      <c r="EN55" s="409"/>
      <c r="EO55" s="409"/>
      <c r="EP55" s="409"/>
      <c r="EQ55" s="409"/>
      <c r="ER55" s="409"/>
      <c r="ES55" s="409"/>
      <c r="ET55" s="409"/>
      <c r="EU55" s="409"/>
      <c r="EV55" s="409"/>
      <c r="EW55" s="409"/>
      <c r="EX55" s="409"/>
      <c r="EY55" s="409"/>
      <c r="EZ55" s="409"/>
      <c r="FA55" s="409"/>
      <c r="FB55" s="409"/>
      <c r="FC55" s="409"/>
      <c r="FD55" s="409"/>
      <c r="FE55" s="409"/>
      <c r="FF55" s="409"/>
      <c r="FG55" s="409"/>
      <c r="FH55" s="409"/>
      <c r="FI55" s="409"/>
      <c r="FJ55" s="409"/>
      <c r="FK55" s="409"/>
      <c r="FL55" s="409"/>
      <c r="FM55" s="409"/>
      <c r="FN55" s="409"/>
      <c r="FO55" s="409"/>
      <c r="FP55" s="409"/>
      <c r="FQ55" s="409"/>
      <c r="FR55" s="409"/>
      <c r="FS55" s="409"/>
      <c r="FT55" s="409"/>
      <c r="FU55" s="409"/>
      <c r="FV55" s="409"/>
      <c r="FW55" s="409"/>
      <c r="FX55" s="409"/>
      <c r="FY55" s="409"/>
      <c r="FZ55" s="409"/>
      <c r="GA55" s="409"/>
      <c r="GB55" s="409"/>
      <c r="GC55" s="409"/>
      <c r="GD55" s="409"/>
      <c r="GE55" s="409"/>
      <c r="GF55" s="409"/>
      <c r="GG55" s="409"/>
      <c r="GH55" s="409"/>
      <c r="GI55" s="409"/>
      <c r="GJ55" s="409"/>
      <c r="GK55" s="409"/>
      <c r="GL55" s="409"/>
      <c r="GM55" s="409"/>
      <c r="GN55" s="409"/>
      <c r="GO55" s="409"/>
      <c r="GP55" s="409"/>
      <c r="GQ55" s="409"/>
      <c r="GR55" s="409"/>
      <c r="GS55" s="409"/>
      <c r="GT55" s="409"/>
      <c r="GU55" s="409"/>
      <c r="GV55" s="409"/>
      <c r="GW55" s="409"/>
      <c r="GX55" s="409"/>
      <c r="GY55" s="409"/>
      <c r="GZ55" s="409"/>
      <c r="HA55" s="409"/>
      <c r="HB55" s="409"/>
      <c r="HC55" s="409"/>
    </row>
    <row r="56" spans="1:211">
      <c r="C56" s="566">
        <f>C55+1</f>
        <v>32</v>
      </c>
      <c r="D56" s="425">
        <f>D55+D16</f>
        <v>1581171.0934516129</v>
      </c>
      <c r="E56" s="425">
        <f ca="1">E55+E16</f>
        <v>1525369.3979999973</v>
      </c>
      <c r="F56" s="425">
        <f ca="1">E56-D56</f>
        <v>-55801.695451615611</v>
      </c>
      <c r="G56" s="426">
        <f t="shared" ca="1" si="861"/>
        <v>0.9647086291403143</v>
      </c>
      <c r="H56" s="739">
        <f>H55+D16</f>
        <v>1718675.1093548387</v>
      </c>
      <c r="I56" s="739">
        <f ca="1">I55+E16</f>
        <v>1525369.3979999973</v>
      </c>
      <c r="J56" s="739">
        <f t="shared" ca="1" si="862"/>
        <v>-193305.71135484148</v>
      </c>
      <c r="K56" s="740">
        <f t="shared" ca="1" si="863"/>
        <v>0.88752632169822654</v>
      </c>
      <c r="S56" s="409"/>
      <c r="W56" s="409"/>
      <c r="AA56" s="409"/>
      <c r="AE56" s="409"/>
      <c r="AI56" s="409"/>
      <c r="AM56" s="409"/>
      <c r="AQ56" s="409"/>
      <c r="AU56" s="409"/>
      <c r="AY56" s="409"/>
      <c r="BC56" s="409"/>
      <c r="BG56" s="409"/>
      <c r="BK56" s="409"/>
      <c r="BO56" s="409"/>
      <c r="BS56" s="409"/>
      <c r="BW56" s="409"/>
      <c r="CA56" s="409"/>
      <c r="CE56" s="409"/>
      <c r="CI56" s="409"/>
      <c r="CM56" s="409"/>
      <c r="CQ56" s="409"/>
      <c r="CU56" s="409"/>
      <c r="CY56" s="409"/>
      <c r="DC56" s="409"/>
      <c r="DG56" s="409"/>
      <c r="DK56" s="409"/>
      <c r="DO56" s="409"/>
      <c r="DS56" s="409"/>
      <c r="DW56" s="409"/>
      <c r="EA56" s="409"/>
      <c r="EB56" s="409"/>
      <c r="EC56" s="409"/>
      <c r="ED56" s="409"/>
      <c r="EE56" s="409"/>
      <c r="EF56" s="409"/>
      <c r="EG56" s="409"/>
      <c r="EH56" s="409"/>
      <c r="EI56" s="409"/>
      <c r="EJ56" s="409"/>
      <c r="EK56" s="409"/>
      <c r="EL56" s="409"/>
      <c r="EM56" s="409"/>
      <c r="EN56" s="409"/>
      <c r="EO56" s="409"/>
      <c r="EP56" s="409"/>
      <c r="EQ56" s="409"/>
      <c r="ER56" s="409"/>
      <c r="ES56" s="409"/>
      <c r="ET56" s="409"/>
      <c r="EU56" s="409"/>
      <c r="EV56" s="409"/>
      <c r="EW56" s="409"/>
      <c r="EX56" s="409"/>
      <c r="EY56" s="409"/>
      <c r="EZ56" s="409"/>
      <c r="FA56" s="409"/>
      <c r="FB56" s="409"/>
      <c r="FC56" s="409"/>
      <c r="FD56" s="409"/>
      <c r="FE56" s="409"/>
      <c r="FF56" s="409"/>
      <c r="FG56" s="409"/>
      <c r="FH56" s="409"/>
      <c r="FI56" s="409"/>
      <c r="FJ56" s="409"/>
      <c r="FK56" s="409"/>
      <c r="FL56" s="409"/>
      <c r="FM56" s="409"/>
      <c r="FN56" s="409"/>
      <c r="FO56" s="409"/>
      <c r="FP56" s="409"/>
      <c r="FQ56" s="409"/>
      <c r="FR56" s="409"/>
      <c r="FS56" s="409"/>
      <c r="FT56" s="409"/>
      <c r="FU56" s="409"/>
      <c r="FV56" s="409"/>
      <c r="FW56" s="409"/>
      <c r="FX56" s="409"/>
      <c r="FY56" s="409"/>
      <c r="FZ56" s="409"/>
      <c r="GA56" s="409"/>
      <c r="GB56" s="409"/>
      <c r="GC56" s="409"/>
      <c r="GD56" s="409"/>
      <c r="GE56" s="409"/>
      <c r="GF56" s="409"/>
      <c r="GG56" s="409"/>
      <c r="GH56" s="409"/>
      <c r="GI56" s="409"/>
      <c r="GJ56" s="409"/>
      <c r="GK56" s="409"/>
      <c r="GL56" s="409"/>
      <c r="GM56" s="409"/>
      <c r="GN56" s="409"/>
      <c r="GO56" s="409"/>
      <c r="GP56" s="409"/>
      <c r="GQ56" s="409"/>
      <c r="GR56" s="409"/>
      <c r="GS56" s="409"/>
      <c r="GT56" s="409"/>
      <c r="GU56" s="409"/>
      <c r="GV56" s="409"/>
      <c r="GW56" s="409"/>
      <c r="GX56" s="409"/>
      <c r="GY56" s="409"/>
      <c r="GZ56" s="409"/>
      <c r="HA56" s="409"/>
      <c r="HB56" s="409"/>
      <c r="HC56" s="409"/>
    </row>
    <row r="57" spans="1:211">
      <c r="C57" s="566">
        <f t="shared" ref="C57:C60" si="864">C56+1</f>
        <v>33</v>
      </c>
      <c r="D57" s="425">
        <f>D56+D25</f>
        <v>2846195.8884516126</v>
      </c>
      <c r="E57" s="425">
        <f ca="1">E56+E25</f>
        <v>2623165.9514335888</v>
      </c>
      <c r="F57" s="425">
        <f ca="1">E57-D57</f>
        <v>-223029.9370180238</v>
      </c>
      <c r="G57" s="426">
        <f t="shared" ca="1" si="861"/>
        <v>0.92163928775142856</v>
      </c>
      <c r="H57" s="739">
        <f>H56+D25</f>
        <v>2983699.9043548387</v>
      </c>
      <c r="I57" s="739">
        <f ca="1">I56+E25</f>
        <v>2623165.9514335888</v>
      </c>
      <c r="J57" s="739">
        <f t="shared" ca="1" si="862"/>
        <v>-360533.9529212499</v>
      </c>
      <c r="K57" s="740">
        <f t="shared" ca="1" si="863"/>
        <v>0.87916547760214259</v>
      </c>
      <c r="S57" s="409"/>
      <c r="W57" s="409"/>
      <c r="AA57" s="409"/>
      <c r="AE57" s="409"/>
      <c r="AI57" s="409"/>
      <c r="AM57" s="409"/>
      <c r="AQ57" s="409"/>
      <c r="AU57" s="409"/>
      <c r="AY57" s="409"/>
      <c r="BC57" s="409"/>
      <c r="BG57" s="409"/>
      <c r="BK57" s="409"/>
      <c r="BO57" s="409"/>
      <c r="BS57" s="409"/>
      <c r="BW57" s="409"/>
      <c r="CA57" s="409"/>
      <c r="CE57" s="409"/>
      <c r="CI57" s="409"/>
      <c r="CM57" s="409"/>
      <c r="CQ57" s="409"/>
      <c r="CU57" s="409"/>
      <c r="CY57" s="409"/>
      <c r="DC57" s="409"/>
      <c r="DG57" s="409"/>
      <c r="DK57" s="409"/>
      <c r="DO57" s="409"/>
      <c r="DS57" s="409"/>
      <c r="DW57" s="409"/>
      <c r="EA57" s="409"/>
      <c r="EB57" s="409"/>
      <c r="EC57" s="409"/>
      <c r="ED57" s="409"/>
      <c r="EE57" s="409"/>
      <c r="EF57" s="409"/>
      <c r="EG57" s="409"/>
      <c r="EH57" s="409"/>
      <c r="EI57" s="409"/>
      <c r="EJ57" s="409"/>
      <c r="EK57" s="409"/>
      <c r="EL57" s="409"/>
      <c r="EM57" s="409"/>
      <c r="EN57" s="409"/>
      <c r="EO57" s="409"/>
      <c r="EP57" s="409"/>
      <c r="EQ57" s="409"/>
      <c r="ER57" s="409"/>
      <c r="ES57" s="409"/>
      <c r="ET57" s="409"/>
      <c r="EU57" s="409"/>
      <c r="EV57" s="409"/>
      <c r="EW57" s="409"/>
      <c r="EX57" s="409"/>
      <c r="EY57" s="409"/>
      <c r="EZ57" s="409"/>
      <c r="FA57" s="409"/>
      <c r="FB57" s="409"/>
      <c r="FC57" s="409"/>
      <c r="FD57" s="409"/>
      <c r="FE57" s="409"/>
      <c r="FF57" s="409"/>
      <c r="FG57" s="409"/>
      <c r="FH57" s="409"/>
      <c r="FI57" s="409"/>
      <c r="FJ57" s="409"/>
      <c r="FK57" s="409"/>
      <c r="FL57" s="409"/>
      <c r="FM57" s="409"/>
      <c r="FN57" s="409"/>
      <c r="FO57" s="409"/>
      <c r="FP57" s="409"/>
      <c r="FQ57" s="409"/>
      <c r="FR57" s="409"/>
      <c r="FS57" s="409"/>
      <c r="FT57" s="409"/>
      <c r="FU57" s="409"/>
      <c r="FV57" s="409"/>
      <c r="FW57" s="409"/>
      <c r="FX57" s="409"/>
      <c r="FY57" s="409"/>
      <c r="FZ57" s="409"/>
      <c r="GA57" s="409"/>
      <c r="GB57" s="409"/>
      <c r="GC57" s="409"/>
      <c r="GD57" s="409"/>
      <c r="GE57" s="409"/>
      <c r="GF57" s="409"/>
      <c r="GG57" s="409"/>
      <c r="GH57" s="409"/>
      <c r="GI57" s="409"/>
      <c r="GJ57" s="409"/>
      <c r="GK57" s="409"/>
      <c r="GL57" s="409"/>
      <c r="GM57" s="409"/>
      <c r="GN57" s="409"/>
      <c r="GO57" s="409"/>
      <c r="GP57" s="409"/>
      <c r="GQ57" s="409"/>
      <c r="GR57" s="409"/>
      <c r="GS57" s="409"/>
      <c r="GT57" s="409"/>
      <c r="GU57" s="409"/>
      <c r="GV57" s="409"/>
      <c r="GW57" s="409"/>
      <c r="GX57" s="409"/>
      <c r="GY57" s="409"/>
      <c r="GZ57" s="409"/>
      <c r="HA57" s="409"/>
      <c r="HB57" s="409"/>
      <c r="HC57" s="409"/>
    </row>
    <row r="58" spans="1:211">
      <c r="C58" s="566">
        <f t="shared" si="864"/>
        <v>34</v>
      </c>
      <c r="D58" s="425">
        <f>D57+D34</f>
        <v>4034149.1531290319</v>
      </c>
      <c r="E58" s="425">
        <f ca="1">E57+E34</f>
        <v>3818559.0014335886</v>
      </c>
      <c r="F58" s="425">
        <f t="shared" ref="F58" ca="1" si="865">E58-D58</f>
        <v>-215590.15169544332</v>
      </c>
      <c r="G58" s="426">
        <f t="shared" ca="1" si="861"/>
        <v>0.94655870581080925</v>
      </c>
      <c r="H58" s="739">
        <f>H57+D34</f>
        <v>4171653.169032258</v>
      </c>
      <c r="I58" s="739">
        <f ca="1">I57+E34</f>
        <v>3818559.0014335886</v>
      </c>
      <c r="J58" s="739">
        <f t="shared" ca="1" si="862"/>
        <v>-353094.16759866942</v>
      </c>
      <c r="K58" s="740">
        <f t="shared" ca="1" si="863"/>
        <v>0.91535869515236323</v>
      </c>
      <c r="S58" s="409"/>
      <c r="W58" s="409"/>
      <c r="AA58" s="409"/>
      <c r="AE58" s="409"/>
      <c r="AI58" s="409"/>
      <c r="AM58" s="409"/>
      <c r="AQ58" s="409"/>
      <c r="AU58" s="409"/>
      <c r="AY58" s="409"/>
      <c r="BC58" s="409"/>
      <c r="BG58" s="409"/>
      <c r="BK58" s="409"/>
      <c r="BO58" s="409"/>
      <c r="BS58" s="409"/>
      <c r="BW58" s="409"/>
      <c r="CA58" s="409"/>
      <c r="CE58" s="409"/>
      <c r="CI58" s="409"/>
      <c r="CM58" s="409"/>
      <c r="CQ58" s="409"/>
      <c r="CU58" s="409"/>
      <c r="CY58" s="409"/>
      <c r="DC58" s="409"/>
      <c r="DG58" s="409"/>
      <c r="DK58" s="409"/>
      <c r="DO58" s="409"/>
      <c r="DS58" s="409"/>
      <c r="DW58" s="409"/>
      <c r="EA58" s="409"/>
      <c r="EB58" s="409"/>
      <c r="EC58" s="409"/>
      <c r="ED58" s="409"/>
      <c r="EE58" s="409"/>
      <c r="EF58" s="409"/>
      <c r="EG58" s="409"/>
      <c r="EH58" s="409"/>
      <c r="EI58" s="409"/>
      <c r="EJ58" s="409"/>
      <c r="EK58" s="409"/>
      <c r="EL58" s="409"/>
      <c r="EM58" s="409"/>
      <c r="EN58" s="409"/>
      <c r="EO58" s="409"/>
      <c r="EP58" s="409"/>
      <c r="EQ58" s="409"/>
      <c r="ER58" s="409"/>
      <c r="ES58" s="409"/>
      <c r="ET58" s="409"/>
      <c r="EU58" s="409"/>
      <c r="EV58" s="409"/>
      <c r="EW58" s="409"/>
      <c r="EX58" s="409"/>
      <c r="EY58" s="409"/>
      <c r="EZ58" s="409"/>
      <c r="FA58" s="409"/>
      <c r="FB58" s="409"/>
      <c r="FC58" s="409"/>
      <c r="FD58" s="409"/>
      <c r="FE58" s="409"/>
      <c r="FF58" s="409"/>
      <c r="FG58" s="409"/>
      <c r="FH58" s="409"/>
      <c r="FI58" s="409"/>
      <c r="FJ58" s="409"/>
      <c r="FK58" s="409"/>
      <c r="FL58" s="409"/>
      <c r="FM58" s="409"/>
      <c r="FN58" s="409"/>
      <c r="FO58" s="409"/>
      <c r="FP58" s="409"/>
      <c r="FQ58" s="409"/>
      <c r="FR58" s="409"/>
      <c r="FS58" s="409"/>
      <c r="FT58" s="409"/>
      <c r="FU58" s="409"/>
      <c r="FV58" s="409"/>
      <c r="FW58" s="409"/>
      <c r="FX58" s="409"/>
      <c r="FY58" s="409"/>
      <c r="FZ58" s="409"/>
      <c r="GA58" s="409"/>
      <c r="GB58" s="409"/>
      <c r="GC58" s="409"/>
      <c r="GD58" s="409"/>
      <c r="GE58" s="409"/>
      <c r="GF58" s="409"/>
      <c r="GG58" s="409"/>
      <c r="GH58" s="409"/>
      <c r="GI58" s="409"/>
      <c r="GJ58" s="409"/>
      <c r="GK58" s="409"/>
      <c r="GL58" s="409"/>
      <c r="GM58" s="409"/>
      <c r="GN58" s="409"/>
      <c r="GO58" s="409"/>
      <c r="GP58" s="409"/>
      <c r="GQ58" s="409"/>
      <c r="GR58" s="409"/>
      <c r="GS58" s="409"/>
      <c r="GT58" s="409"/>
      <c r="GU58" s="409"/>
      <c r="GV58" s="409"/>
      <c r="GW58" s="409"/>
      <c r="GX58" s="409"/>
      <c r="GY58" s="409"/>
      <c r="GZ58" s="409"/>
      <c r="HA58" s="409"/>
      <c r="HB58" s="409"/>
      <c r="HC58" s="409"/>
    </row>
    <row r="59" spans="1:211">
      <c r="C59" s="566">
        <f t="shared" si="864"/>
        <v>35</v>
      </c>
      <c r="D59" s="425">
        <f>D58+D43</f>
        <v>5364673.9481290318</v>
      </c>
      <c r="E59" s="425">
        <f ca="1">E58+E43</f>
        <v>5070700.7834335864</v>
      </c>
      <c r="F59" s="425">
        <f t="shared" ref="F59" ca="1" si="866">E59-D59</f>
        <v>-293973.16469544545</v>
      </c>
      <c r="G59" s="426">
        <f t="shared" ca="1" si="861"/>
        <v>0.94520204442285427</v>
      </c>
      <c r="H59" s="739">
        <f>H58+D43</f>
        <v>5502177.9640322579</v>
      </c>
      <c r="I59" s="739">
        <f ca="1">I58+E43</f>
        <v>5070700.7834335864</v>
      </c>
      <c r="J59" s="739">
        <f t="shared" ca="1" si="862"/>
        <v>-431477.18059867155</v>
      </c>
      <c r="K59" s="740">
        <f t="shared" ca="1" si="863"/>
        <v>0.92158065707448245</v>
      </c>
      <c r="S59" s="409"/>
      <c r="W59" s="409"/>
      <c r="AA59" s="409"/>
      <c r="AE59" s="409"/>
      <c r="AI59" s="409"/>
      <c r="AM59" s="409"/>
      <c r="AQ59" s="409"/>
      <c r="AU59" s="409"/>
      <c r="AY59" s="409"/>
      <c r="BC59" s="409"/>
      <c r="BG59" s="409"/>
      <c r="BK59" s="409"/>
      <c r="BO59" s="409"/>
      <c r="BS59" s="409"/>
      <c r="BW59" s="409"/>
      <c r="CA59" s="409"/>
      <c r="CE59" s="409"/>
      <c r="CI59" s="409"/>
      <c r="CM59" s="409"/>
      <c r="CQ59" s="409"/>
      <c r="CU59" s="409"/>
      <c r="CY59" s="409"/>
      <c r="DC59" s="409"/>
      <c r="DG59" s="409"/>
      <c r="DK59" s="409"/>
      <c r="DO59" s="409"/>
      <c r="DS59" s="409"/>
      <c r="DW59" s="409"/>
      <c r="EA59" s="409"/>
      <c r="EB59" s="409"/>
      <c r="EC59" s="409"/>
      <c r="ED59" s="409"/>
      <c r="EE59" s="409"/>
      <c r="EF59" s="409"/>
      <c r="EG59" s="409"/>
      <c r="EH59" s="409"/>
      <c r="EI59" s="409"/>
      <c r="EJ59" s="409"/>
      <c r="EK59" s="409"/>
      <c r="EL59" s="409"/>
      <c r="EM59" s="409"/>
      <c r="EN59" s="409"/>
      <c r="EO59" s="409"/>
      <c r="EP59" s="409"/>
      <c r="EQ59" s="409"/>
      <c r="ER59" s="409"/>
      <c r="ES59" s="409"/>
      <c r="ET59" s="409"/>
      <c r="EU59" s="409"/>
      <c r="EV59" s="409"/>
      <c r="EW59" s="409"/>
      <c r="EX59" s="409"/>
      <c r="EY59" s="409"/>
      <c r="EZ59" s="409"/>
      <c r="FA59" s="409"/>
      <c r="FB59" s="409"/>
      <c r="FC59" s="409"/>
      <c r="FD59" s="409"/>
      <c r="FE59" s="409"/>
      <c r="FF59" s="409"/>
      <c r="FG59" s="409"/>
      <c r="FH59" s="409"/>
      <c r="FI59" s="409"/>
      <c r="FJ59" s="409"/>
      <c r="FK59" s="409"/>
      <c r="FL59" s="409"/>
      <c r="FM59" s="409"/>
      <c r="FN59" s="409"/>
      <c r="FO59" s="409"/>
      <c r="FP59" s="409"/>
      <c r="FQ59" s="409"/>
      <c r="FR59" s="409"/>
      <c r="FS59" s="409"/>
      <c r="FT59" s="409"/>
      <c r="FU59" s="409"/>
      <c r="FV59" s="409"/>
      <c r="FW59" s="409"/>
      <c r="FX59" s="409"/>
      <c r="FY59" s="409"/>
      <c r="FZ59" s="409"/>
      <c r="GA59" s="409"/>
      <c r="GB59" s="409"/>
      <c r="GC59" s="409"/>
      <c r="GD59" s="409"/>
      <c r="GE59" s="409"/>
      <c r="GF59" s="409"/>
      <c r="GG59" s="409"/>
      <c r="GH59" s="409"/>
      <c r="GI59" s="409"/>
      <c r="GJ59" s="409"/>
      <c r="GK59" s="409"/>
      <c r="GL59" s="409"/>
      <c r="GM59" s="409"/>
      <c r="GN59" s="409"/>
      <c r="GO59" s="409"/>
      <c r="GP59" s="409"/>
      <c r="GQ59" s="409"/>
      <c r="GR59" s="409"/>
      <c r="GS59" s="409"/>
      <c r="GT59" s="409"/>
      <c r="GU59" s="409"/>
      <c r="GV59" s="409"/>
      <c r="GW59" s="409"/>
      <c r="GX59" s="409"/>
      <c r="GY59" s="409"/>
      <c r="GZ59" s="409"/>
      <c r="HA59" s="409"/>
      <c r="HB59" s="409"/>
      <c r="HC59" s="409"/>
    </row>
    <row r="60" spans="1:211" ht="16.5" thickBot="1">
      <c r="C60" s="567">
        <f t="shared" si="864"/>
        <v>36</v>
      </c>
      <c r="D60" s="427">
        <f>D58+D46</f>
        <v>4230343.2864193544</v>
      </c>
      <c r="E60" s="427">
        <f ca="1">E59+E46</f>
        <v>5272683.5144335851</v>
      </c>
      <c r="F60" s="427">
        <f t="shared" ref="F60" ca="1" si="867">E60-D60</f>
        <v>1042340.2280142307</v>
      </c>
      <c r="G60" s="428">
        <f t="shared" ca="1" si="861"/>
        <v>1.2463961332311846</v>
      </c>
      <c r="H60" s="833">
        <f>H59+D46</f>
        <v>5698372.0973225804</v>
      </c>
      <c r="I60" s="833">
        <f ca="1">I59+E46</f>
        <v>5272683.5144335851</v>
      </c>
      <c r="J60" s="833">
        <f t="shared" ca="1" si="862"/>
        <v>-425688.5828889953</v>
      </c>
      <c r="K60" s="834">
        <f t="shared" ca="1" si="863"/>
        <v>0.92529645737086774</v>
      </c>
      <c r="S60" s="409"/>
      <c r="W60" s="409"/>
      <c r="AA60" s="409"/>
      <c r="AE60" s="409"/>
      <c r="AI60" s="409"/>
      <c r="AM60" s="409"/>
      <c r="AQ60" s="409"/>
      <c r="AU60" s="409"/>
      <c r="AY60" s="409"/>
      <c r="BC60" s="409"/>
      <c r="BG60" s="409"/>
      <c r="BK60" s="409"/>
      <c r="BO60" s="409"/>
      <c r="BS60" s="409"/>
      <c r="BW60" s="409"/>
      <c r="CA60" s="409"/>
      <c r="CE60" s="409"/>
      <c r="CI60" s="409"/>
      <c r="CM60" s="409"/>
      <c r="CQ60" s="409"/>
      <c r="CU60" s="409"/>
      <c r="CY60" s="409"/>
      <c r="DC60" s="409"/>
      <c r="DG60" s="409"/>
      <c r="DK60" s="409"/>
      <c r="DO60" s="409"/>
      <c r="DS60" s="409"/>
      <c r="DW60" s="409"/>
      <c r="EA60" s="409"/>
      <c r="EB60" s="409"/>
      <c r="EC60" s="409"/>
      <c r="ED60" s="409"/>
      <c r="EE60" s="409"/>
      <c r="EF60" s="409"/>
      <c r="EG60" s="409"/>
      <c r="EH60" s="409"/>
      <c r="EI60" s="409"/>
      <c r="EJ60" s="409"/>
      <c r="EK60" s="409"/>
      <c r="EL60" s="409"/>
      <c r="EM60" s="409"/>
      <c r="EN60" s="409"/>
      <c r="EO60" s="409"/>
      <c r="EP60" s="409"/>
      <c r="EQ60" s="409"/>
      <c r="ER60" s="409"/>
      <c r="ES60" s="409"/>
      <c r="ET60" s="409"/>
      <c r="EU60" s="409"/>
      <c r="EV60" s="409"/>
      <c r="EW60" s="409"/>
      <c r="EX60" s="409"/>
      <c r="EY60" s="409"/>
      <c r="EZ60" s="409"/>
      <c r="FA60" s="409"/>
      <c r="FB60" s="409"/>
      <c r="FC60" s="409"/>
      <c r="FD60" s="409"/>
      <c r="FE60" s="409"/>
      <c r="FF60" s="409"/>
      <c r="FG60" s="409"/>
      <c r="FH60" s="409"/>
      <c r="FI60" s="409"/>
      <c r="FJ60" s="409"/>
      <c r="FK60" s="409"/>
      <c r="FL60" s="409"/>
      <c r="FM60" s="409"/>
      <c r="FN60" s="409"/>
      <c r="FO60" s="409"/>
      <c r="FP60" s="409"/>
      <c r="FQ60" s="409"/>
      <c r="FR60" s="409"/>
      <c r="FS60" s="409"/>
      <c r="FT60" s="409"/>
      <c r="FU60" s="409"/>
      <c r="FV60" s="409"/>
      <c r="FW60" s="409"/>
      <c r="FX60" s="409"/>
      <c r="FY60" s="409"/>
      <c r="FZ60" s="409"/>
      <c r="GA60" s="409"/>
      <c r="GB60" s="409"/>
      <c r="GC60" s="409"/>
      <c r="GD60" s="409"/>
      <c r="GE60" s="409"/>
      <c r="GF60" s="409"/>
      <c r="GG60" s="409"/>
      <c r="GH60" s="409"/>
      <c r="GI60" s="409"/>
      <c r="GJ60" s="409"/>
      <c r="GK60" s="409"/>
      <c r="GL60" s="409"/>
      <c r="GM60" s="409"/>
      <c r="GN60" s="409"/>
      <c r="GO60" s="409"/>
      <c r="GP60" s="409"/>
      <c r="GQ60" s="409"/>
      <c r="GR60" s="409"/>
      <c r="GS60" s="409"/>
      <c r="GT60" s="409"/>
      <c r="GU60" s="409"/>
      <c r="GV60" s="409"/>
      <c r="GW60" s="409"/>
      <c r="GX60" s="409"/>
      <c r="GY60" s="409"/>
      <c r="GZ60" s="409"/>
      <c r="HA60" s="409"/>
      <c r="HB60" s="409"/>
      <c r="HC60" s="409"/>
    </row>
    <row r="61" spans="1:211" ht="16.5" thickTop="1">
      <c r="S61" s="409"/>
      <c r="W61" s="409"/>
      <c r="AA61" s="409"/>
      <c r="AE61" s="409"/>
      <c r="AI61" s="409"/>
      <c r="AM61" s="409"/>
      <c r="AQ61" s="409"/>
      <c r="AU61" s="409"/>
      <c r="AY61" s="409"/>
      <c r="BC61" s="409"/>
      <c r="BG61" s="409"/>
      <c r="BK61" s="409"/>
      <c r="BO61" s="409"/>
      <c r="BS61" s="409"/>
      <c r="BW61" s="409"/>
      <c r="CA61" s="409"/>
      <c r="CE61" s="409"/>
      <c r="CI61" s="409"/>
      <c r="CM61" s="409"/>
      <c r="CQ61" s="409"/>
      <c r="CU61" s="409"/>
      <c r="CY61" s="409"/>
      <c r="DC61" s="409"/>
      <c r="DG61" s="409"/>
      <c r="DK61" s="409"/>
      <c r="DO61" s="409"/>
      <c r="DS61" s="409"/>
      <c r="DW61" s="409"/>
      <c r="EA61" s="409"/>
      <c r="EB61" s="409"/>
      <c r="EC61" s="409"/>
      <c r="ED61" s="409"/>
      <c r="EE61" s="409"/>
      <c r="EF61" s="409"/>
      <c r="EG61" s="409"/>
      <c r="EH61" s="409"/>
      <c r="EI61" s="409"/>
      <c r="EJ61" s="409"/>
      <c r="EK61" s="409"/>
      <c r="EL61" s="409"/>
      <c r="EM61" s="409"/>
      <c r="EN61" s="409"/>
      <c r="EO61" s="409"/>
      <c r="EP61" s="409"/>
      <c r="EQ61" s="409"/>
      <c r="ER61" s="409"/>
      <c r="ES61" s="409"/>
      <c r="ET61" s="409"/>
      <c r="EU61" s="409"/>
      <c r="EV61" s="409"/>
      <c r="EW61" s="409"/>
      <c r="EX61" s="409"/>
      <c r="EY61" s="409"/>
      <c r="EZ61" s="409"/>
      <c r="FA61" s="409"/>
      <c r="FB61" s="409"/>
      <c r="FC61" s="409"/>
      <c r="FD61" s="409"/>
      <c r="FE61" s="409"/>
      <c r="FF61" s="409"/>
      <c r="FG61" s="409"/>
      <c r="FH61" s="409"/>
      <c r="FI61" s="409"/>
      <c r="FJ61" s="409"/>
      <c r="FK61" s="409"/>
      <c r="FL61" s="409"/>
      <c r="FM61" s="409"/>
      <c r="FN61" s="409"/>
      <c r="FO61" s="409"/>
      <c r="FP61" s="409"/>
      <c r="FQ61" s="409"/>
      <c r="FR61" s="409"/>
      <c r="FS61" s="409"/>
      <c r="FT61" s="409"/>
      <c r="FU61" s="409"/>
      <c r="FV61" s="409"/>
      <c r="FW61" s="409"/>
      <c r="FX61" s="409"/>
      <c r="FY61" s="409"/>
      <c r="FZ61" s="409"/>
      <c r="GA61" s="409"/>
      <c r="GB61" s="409"/>
      <c r="GC61" s="409"/>
      <c r="GD61" s="409"/>
      <c r="GE61" s="409"/>
      <c r="GF61" s="409"/>
      <c r="GG61" s="409"/>
      <c r="GH61" s="409"/>
      <c r="GI61" s="409"/>
      <c r="GJ61" s="409"/>
      <c r="GK61" s="409"/>
      <c r="GL61" s="409"/>
      <c r="GM61" s="409"/>
      <c r="GN61" s="409"/>
      <c r="GO61" s="409"/>
      <c r="GP61" s="409"/>
      <c r="GQ61" s="409"/>
      <c r="GR61" s="409"/>
      <c r="GS61" s="409"/>
      <c r="GT61" s="409"/>
      <c r="GU61" s="409"/>
      <c r="GV61" s="409"/>
      <c r="GW61" s="409"/>
      <c r="GX61" s="409"/>
      <c r="GY61" s="409"/>
      <c r="GZ61" s="409"/>
      <c r="HA61" s="409"/>
      <c r="HB61" s="409"/>
      <c r="HC61" s="409"/>
    </row>
    <row r="62" spans="1:211">
      <c r="H62" s="732"/>
      <c r="L62" s="732"/>
      <c r="T62" s="732"/>
      <c r="X62" s="732"/>
      <c r="AB62" s="732"/>
      <c r="AF62" s="732"/>
      <c r="AJ62" s="732"/>
      <c r="AN62" s="732"/>
      <c r="AR62" s="732"/>
      <c r="AV62" s="732"/>
      <c r="AZ62" s="732"/>
      <c r="BD62" s="732"/>
      <c r="BH62" s="732"/>
      <c r="BL62" s="732"/>
      <c r="BP62" s="732"/>
      <c r="BX62" s="732"/>
      <c r="CB62" s="732"/>
      <c r="CF62" s="732"/>
      <c r="CJ62" s="732"/>
      <c r="CN62" s="732"/>
      <c r="CR62" s="732"/>
      <c r="CV62" s="732"/>
      <c r="CZ62" s="732"/>
      <c r="DD62" s="732"/>
      <c r="DH62" s="732"/>
      <c r="DL62" s="732"/>
      <c r="DP62" s="732"/>
      <c r="DT62" s="732"/>
      <c r="DX62" s="732"/>
      <c r="EB62" s="733"/>
      <c r="EF62" s="733"/>
      <c r="EJ62" s="733"/>
      <c r="EN62" s="733"/>
      <c r="ER62" s="733"/>
      <c r="EV62" s="733"/>
      <c r="EZ62" s="733"/>
      <c r="FD62" s="733"/>
      <c r="FL62" s="733"/>
      <c r="FP62" s="733"/>
      <c r="FT62" s="733"/>
      <c r="FX62" s="733"/>
      <c r="GB62" s="733"/>
      <c r="GF62" s="733"/>
      <c r="GJ62" s="733"/>
      <c r="GN62" s="733"/>
      <c r="GR62" s="733"/>
      <c r="GV62" s="733"/>
      <c r="GZ62" s="733"/>
    </row>
    <row r="63" spans="1:211">
      <c r="D63" s="733"/>
      <c r="H63" s="732"/>
      <c r="I63" s="732"/>
      <c r="J63" s="732"/>
      <c r="K63" s="733"/>
      <c r="L63" s="732"/>
      <c r="M63" s="732"/>
      <c r="N63" s="732"/>
      <c r="O63" s="733"/>
      <c r="Q63" s="733"/>
      <c r="R63" s="732"/>
      <c r="S63" s="732"/>
      <c r="T63" s="732"/>
      <c r="U63" s="732"/>
      <c r="V63" s="732"/>
      <c r="W63" s="732"/>
      <c r="X63" s="732"/>
      <c r="Y63" s="732"/>
      <c r="Z63" s="732"/>
      <c r="AA63" s="732"/>
      <c r="AB63" s="732"/>
      <c r="AC63" s="732"/>
      <c r="AD63" s="732"/>
      <c r="AE63" s="732"/>
      <c r="AF63" s="732"/>
      <c r="AG63" s="732"/>
      <c r="AH63" s="732"/>
      <c r="AI63" s="732"/>
      <c r="AJ63" s="732"/>
      <c r="AK63" s="732"/>
      <c r="AL63" s="732"/>
      <c r="AM63" s="732"/>
      <c r="AN63" s="732"/>
      <c r="AO63" s="732"/>
      <c r="AP63" s="732"/>
      <c r="AQ63" s="732"/>
      <c r="AR63" s="732"/>
      <c r="AS63" s="732"/>
      <c r="AT63" s="732"/>
      <c r="AU63" s="732"/>
      <c r="AV63" s="732"/>
      <c r="AW63" s="732"/>
      <c r="AX63" s="732"/>
      <c r="AY63" s="732"/>
      <c r="AZ63" s="732"/>
      <c r="BA63" s="732"/>
      <c r="BB63" s="732"/>
      <c r="BC63" s="732"/>
      <c r="BD63" s="732"/>
      <c r="BE63" s="732"/>
      <c r="BF63" s="732"/>
      <c r="BG63" s="732"/>
      <c r="BH63" s="732"/>
      <c r="BI63" s="732"/>
      <c r="BJ63" s="732"/>
      <c r="BK63" s="732"/>
      <c r="BL63" s="732"/>
      <c r="BM63" s="732"/>
      <c r="BN63" s="732"/>
      <c r="BO63" s="732"/>
      <c r="BP63" s="732"/>
      <c r="BQ63" s="732"/>
      <c r="BT63" s="732"/>
      <c r="BX63" s="732"/>
      <c r="CB63" s="732"/>
      <c r="CF63" s="732"/>
      <c r="CJ63" s="732"/>
      <c r="CN63" s="732"/>
      <c r="CR63" s="732"/>
      <c r="CV63" s="732"/>
      <c r="CZ63" s="732"/>
      <c r="DD63" s="732"/>
      <c r="DH63" s="732"/>
      <c r="DL63" s="732"/>
      <c r="DP63" s="732"/>
      <c r="DT63" s="732"/>
      <c r="DX63" s="732"/>
      <c r="EB63" s="732"/>
      <c r="EF63" s="732"/>
      <c r="EJ63" s="732"/>
      <c r="EN63" s="732"/>
      <c r="ER63" s="732"/>
      <c r="EV63" s="732"/>
      <c r="EZ63" s="732"/>
      <c r="FD63" s="732"/>
      <c r="FL63" s="732"/>
      <c r="FP63" s="732"/>
      <c r="FT63" s="732"/>
      <c r="FX63" s="732"/>
      <c r="GB63" s="732"/>
      <c r="GF63" s="732"/>
      <c r="GJ63" s="732"/>
      <c r="GN63" s="732"/>
      <c r="GR63" s="732"/>
      <c r="GV63" s="732"/>
      <c r="GZ63" s="732"/>
    </row>
    <row r="64" spans="1:211">
      <c r="D64" s="735"/>
    </row>
    <row r="67" spans="1:211">
      <c r="D67" s="431"/>
    </row>
    <row r="69" spans="1:211" s="405" customFormat="1">
      <c r="A69" s="406"/>
      <c r="B69" s="406"/>
      <c r="C69" s="406"/>
      <c r="D69" s="407"/>
      <c r="E69" s="407"/>
      <c r="F69" s="407"/>
      <c r="G69" s="408"/>
      <c r="H69" s="409"/>
      <c r="I69" s="409"/>
      <c r="J69" s="409"/>
      <c r="K69" s="408"/>
      <c r="L69" s="409"/>
      <c r="M69" s="409"/>
      <c r="N69" s="409"/>
      <c r="O69" s="408"/>
      <c r="P69" s="409"/>
      <c r="Q69" s="409"/>
      <c r="R69" s="409"/>
      <c r="S69" s="408"/>
      <c r="T69" s="409"/>
      <c r="U69" s="409"/>
      <c r="V69" s="409"/>
      <c r="W69" s="408"/>
      <c r="X69" s="409"/>
      <c r="Y69" s="409"/>
      <c r="Z69" s="409"/>
      <c r="AA69" s="408"/>
      <c r="AB69" s="409"/>
      <c r="AC69" s="409"/>
      <c r="AD69" s="409"/>
      <c r="AE69" s="408"/>
      <c r="AF69" s="409"/>
      <c r="AG69" s="409"/>
      <c r="AH69" s="409"/>
      <c r="AI69" s="408"/>
      <c r="AJ69" s="409"/>
      <c r="AK69" s="409"/>
      <c r="AL69" s="409"/>
      <c r="AM69" s="408"/>
      <c r="AN69" s="409"/>
      <c r="AO69" s="409"/>
      <c r="AP69" s="409"/>
      <c r="AQ69" s="408"/>
      <c r="AR69" s="409"/>
      <c r="AS69" s="409"/>
      <c r="AT69" s="409"/>
      <c r="AU69" s="408"/>
      <c r="AV69" s="409"/>
      <c r="AW69" s="409"/>
      <c r="AX69" s="409"/>
      <c r="AY69" s="408"/>
      <c r="AZ69" s="409"/>
      <c r="BA69" s="409"/>
      <c r="BB69" s="409"/>
      <c r="BC69" s="408"/>
      <c r="BD69" s="409"/>
      <c r="BE69" s="409"/>
      <c r="BF69" s="409"/>
      <c r="BG69" s="408"/>
      <c r="BH69" s="409"/>
      <c r="BI69" s="409"/>
      <c r="BJ69" s="409"/>
      <c r="BK69" s="408"/>
      <c r="BL69" s="409"/>
      <c r="BM69" s="409"/>
      <c r="BN69" s="409"/>
      <c r="BO69" s="408"/>
      <c r="BP69" s="409"/>
      <c r="BQ69" s="409"/>
      <c r="BR69" s="409"/>
      <c r="BS69" s="408"/>
      <c r="BT69" s="409"/>
      <c r="BU69" s="409"/>
      <c r="BV69" s="409"/>
      <c r="BW69" s="408"/>
      <c r="BX69" s="409"/>
      <c r="BY69" s="409"/>
      <c r="BZ69" s="409"/>
      <c r="CA69" s="408"/>
      <c r="CB69" s="409"/>
      <c r="CC69" s="409"/>
      <c r="CD69" s="409"/>
      <c r="CE69" s="408"/>
      <c r="CF69" s="409"/>
      <c r="CG69" s="409"/>
      <c r="CH69" s="409"/>
      <c r="CI69" s="408"/>
      <c r="CJ69" s="409"/>
      <c r="CK69" s="409"/>
      <c r="CL69" s="409"/>
      <c r="CM69" s="408"/>
      <c r="CN69" s="409"/>
      <c r="CO69" s="409"/>
      <c r="CP69" s="409"/>
      <c r="CQ69" s="408"/>
      <c r="CR69" s="409"/>
      <c r="CS69" s="409"/>
      <c r="CT69" s="409"/>
      <c r="CU69" s="408"/>
      <c r="CV69" s="409"/>
      <c r="CW69" s="409"/>
      <c r="CX69" s="409"/>
      <c r="CY69" s="408"/>
      <c r="CZ69" s="409"/>
      <c r="DA69" s="409"/>
      <c r="DB69" s="409"/>
      <c r="DC69" s="408"/>
      <c r="DD69" s="409"/>
      <c r="DE69" s="409"/>
      <c r="DF69" s="409"/>
      <c r="DG69" s="408"/>
      <c r="DH69" s="409"/>
      <c r="DI69" s="409"/>
      <c r="DJ69" s="409"/>
      <c r="DK69" s="408"/>
      <c r="DL69" s="409"/>
      <c r="DM69" s="409"/>
      <c r="DN69" s="409"/>
      <c r="DO69" s="408"/>
      <c r="DP69" s="409"/>
      <c r="DQ69" s="409"/>
      <c r="DR69" s="409"/>
      <c r="DS69" s="408"/>
      <c r="DT69" s="409"/>
      <c r="DU69" s="409"/>
      <c r="DV69" s="409"/>
      <c r="DW69" s="408"/>
      <c r="DX69" s="409"/>
      <c r="DY69" s="409"/>
      <c r="DZ69" s="409"/>
      <c r="EA69" s="408"/>
      <c r="EB69" s="407"/>
      <c r="EC69" s="407"/>
      <c r="ED69" s="407"/>
      <c r="EE69" s="408"/>
      <c r="EF69" s="407"/>
      <c r="EG69" s="407"/>
      <c r="EH69" s="407"/>
      <c r="EI69" s="408"/>
      <c r="EJ69" s="407"/>
      <c r="EK69" s="407"/>
      <c r="EL69" s="407"/>
      <c r="EM69" s="408"/>
      <c r="EN69" s="407"/>
      <c r="EO69" s="407"/>
      <c r="EP69" s="407"/>
      <c r="EQ69" s="408"/>
      <c r="ER69" s="407"/>
      <c r="ES69" s="407"/>
      <c r="ET69" s="407"/>
      <c r="EU69" s="408"/>
      <c r="EV69" s="407"/>
      <c r="EW69" s="407"/>
      <c r="EX69" s="407"/>
      <c r="EY69" s="408"/>
      <c r="EZ69" s="407"/>
      <c r="FA69" s="407"/>
      <c r="FB69" s="407"/>
      <c r="FC69" s="408"/>
      <c r="FD69" s="407"/>
      <c r="FE69" s="407"/>
      <c r="FF69" s="407"/>
      <c r="FG69" s="408"/>
      <c r="FH69" s="407"/>
      <c r="FI69" s="407"/>
      <c r="FJ69" s="407"/>
      <c r="FK69" s="408"/>
      <c r="FL69" s="407"/>
      <c r="FM69" s="407"/>
      <c r="FN69" s="407"/>
      <c r="FO69" s="408"/>
      <c r="FP69" s="407"/>
      <c r="FQ69" s="407"/>
      <c r="FR69" s="407"/>
      <c r="FS69" s="408"/>
      <c r="FT69" s="407"/>
      <c r="FU69" s="407"/>
      <c r="FV69" s="407"/>
      <c r="FW69" s="408"/>
      <c r="FX69" s="407"/>
      <c r="FY69" s="407"/>
      <c r="FZ69" s="407"/>
      <c r="GA69" s="408"/>
      <c r="GB69" s="407"/>
      <c r="GC69" s="407"/>
      <c r="GD69" s="407"/>
      <c r="GE69" s="408"/>
      <c r="GF69" s="407"/>
      <c r="GG69" s="407"/>
      <c r="GH69" s="407"/>
      <c r="GI69" s="408"/>
      <c r="GJ69" s="407"/>
      <c r="GK69" s="407"/>
      <c r="GL69" s="407"/>
      <c r="GM69" s="408"/>
      <c r="GN69" s="407"/>
      <c r="GO69" s="407"/>
      <c r="GP69" s="407"/>
      <c r="GQ69" s="408"/>
      <c r="GR69" s="408"/>
      <c r="GS69" s="408"/>
      <c r="GT69" s="408"/>
      <c r="GU69" s="408"/>
      <c r="GV69" s="407"/>
      <c r="GW69" s="407"/>
      <c r="GX69" s="407"/>
      <c r="GY69" s="408"/>
      <c r="GZ69" s="407"/>
      <c r="HA69" s="407"/>
      <c r="HB69" s="407"/>
      <c r="HC69" s="408"/>
    </row>
    <row r="70" spans="1:211" s="405" customFormat="1">
      <c r="A70" s="406"/>
      <c r="B70" s="406"/>
      <c r="C70" s="406"/>
      <c r="D70" s="407"/>
      <c r="E70" s="407"/>
      <c r="F70" s="407"/>
      <c r="G70" s="408"/>
      <c r="H70" s="409"/>
      <c r="I70" s="409"/>
      <c r="J70" s="409"/>
      <c r="K70" s="408"/>
      <c r="L70" s="409"/>
      <c r="M70" s="409"/>
      <c r="N70" s="409"/>
      <c r="O70" s="408"/>
      <c r="P70" s="409"/>
      <c r="Q70" s="409"/>
      <c r="R70" s="409"/>
      <c r="S70" s="408"/>
      <c r="T70" s="409"/>
      <c r="U70" s="409"/>
      <c r="V70" s="409"/>
      <c r="W70" s="408"/>
      <c r="X70" s="409"/>
      <c r="Y70" s="409"/>
      <c r="Z70" s="409"/>
      <c r="AA70" s="408"/>
      <c r="AB70" s="409"/>
      <c r="AC70" s="409"/>
      <c r="AD70" s="409"/>
      <c r="AE70" s="408"/>
      <c r="AF70" s="409"/>
      <c r="AG70" s="409"/>
      <c r="AH70" s="409"/>
      <c r="AI70" s="408"/>
      <c r="AJ70" s="409"/>
      <c r="AK70" s="409"/>
      <c r="AL70" s="409"/>
      <c r="AM70" s="408"/>
      <c r="AN70" s="409"/>
      <c r="AO70" s="409"/>
      <c r="AP70" s="409"/>
      <c r="AQ70" s="408"/>
      <c r="AR70" s="409"/>
      <c r="AS70" s="409"/>
      <c r="AT70" s="409"/>
      <c r="AU70" s="408"/>
      <c r="AV70" s="409"/>
      <c r="AW70" s="409"/>
      <c r="AX70" s="409"/>
      <c r="AY70" s="408"/>
      <c r="AZ70" s="409"/>
      <c r="BA70" s="409"/>
      <c r="BB70" s="409"/>
      <c r="BC70" s="408"/>
      <c r="BD70" s="409"/>
      <c r="BE70" s="409"/>
      <c r="BF70" s="409"/>
      <c r="BG70" s="408"/>
      <c r="BH70" s="409"/>
      <c r="BI70" s="409"/>
      <c r="BJ70" s="409"/>
      <c r="BK70" s="408"/>
      <c r="BL70" s="409"/>
      <c r="BM70" s="409"/>
      <c r="BN70" s="409"/>
      <c r="BO70" s="408"/>
      <c r="BP70" s="409"/>
      <c r="BQ70" s="409"/>
      <c r="BR70" s="409"/>
      <c r="BS70" s="408"/>
      <c r="BT70" s="409"/>
      <c r="BU70" s="409"/>
      <c r="BV70" s="409"/>
      <c r="BW70" s="408"/>
      <c r="BX70" s="409"/>
      <c r="BY70" s="409"/>
      <c r="BZ70" s="409"/>
      <c r="CA70" s="408"/>
      <c r="CB70" s="409"/>
      <c r="CC70" s="409"/>
      <c r="CD70" s="409"/>
      <c r="CE70" s="408"/>
      <c r="CF70" s="409"/>
      <c r="CG70" s="409"/>
      <c r="CH70" s="409"/>
      <c r="CI70" s="408"/>
      <c r="CJ70" s="409"/>
      <c r="CK70" s="409"/>
      <c r="CL70" s="409"/>
      <c r="CM70" s="408"/>
      <c r="CN70" s="409"/>
      <c r="CO70" s="409"/>
      <c r="CP70" s="409"/>
      <c r="CQ70" s="408"/>
      <c r="CR70" s="409"/>
      <c r="CS70" s="409"/>
      <c r="CT70" s="409"/>
      <c r="CU70" s="408"/>
      <c r="CV70" s="409"/>
      <c r="CW70" s="409"/>
      <c r="CX70" s="409"/>
      <c r="CY70" s="408"/>
      <c r="CZ70" s="409"/>
      <c r="DA70" s="409"/>
      <c r="DB70" s="409"/>
      <c r="DC70" s="408"/>
      <c r="DD70" s="409"/>
      <c r="DE70" s="409"/>
      <c r="DF70" s="409"/>
      <c r="DG70" s="408"/>
      <c r="DH70" s="409"/>
      <c r="DI70" s="409"/>
      <c r="DJ70" s="409"/>
      <c r="DK70" s="408"/>
      <c r="DL70" s="409"/>
      <c r="DM70" s="409"/>
      <c r="DN70" s="409"/>
      <c r="DO70" s="408"/>
      <c r="DP70" s="409"/>
      <c r="DQ70" s="409"/>
      <c r="DR70" s="409"/>
      <c r="DS70" s="408"/>
      <c r="DT70" s="409"/>
      <c r="DU70" s="409"/>
      <c r="DV70" s="409"/>
      <c r="DW70" s="408"/>
      <c r="DX70" s="409"/>
      <c r="DY70" s="409"/>
      <c r="DZ70" s="409"/>
      <c r="EA70" s="408"/>
      <c r="EB70" s="407"/>
      <c r="EC70" s="407"/>
      <c r="ED70" s="407"/>
      <c r="EE70" s="408"/>
      <c r="EF70" s="407"/>
      <c r="EG70" s="407"/>
      <c r="EH70" s="407"/>
      <c r="EI70" s="408"/>
      <c r="EJ70" s="407"/>
      <c r="EK70" s="407"/>
      <c r="EL70" s="407"/>
      <c r="EM70" s="408"/>
      <c r="EN70" s="407"/>
      <c r="EO70" s="407"/>
      <c r="EP70" s="407"/>
      <c r="EQ70" s="408"/>
      <c r="ER70" s="407"/>
      <c r="ES70" s="407"/>
      <c r="ET70" s="407"/>
      <c r="EU70" s="408"/>
      <c r="EV70" s="407"/>
      <c r="EW70" s="407"/>
      <c r="EX70" s="407"/>
      <c r="EY70" s="408"/>
      <c r="EZ70" s="407"/>
      <c r="FA70" s="407"/>
      <c r="FB70" s="407"/>
      <c r="FC70" s="408"/>
      <c r="FD70" s="407"/>
      <c r="FE70" s="407"/>
      <c r="FF70" s="407"/>
      <c r="FG70" s="408"/>
      <c r="FH70" s="407"/>
      <c r="FI70" s="407"/>
      <c r="FJ70" s="407"/>
      <c r="FK70" s="408"/>
      <c r="FL70" s="407"/>
      <c r="FM70" s="407"/>
      <c r="FN70" s="407"/>
      <c r="FO70" s="408"/>
      <c r="FP70" s="407"/>
      <c r="FQ70" s="407"/>
      <c r="FR70" s="407"/>
      <c r="FS70" s="408"/>
      <c r="FT70" s="407"/>
      <c r="FU70" s="407"/>
      <c r="FV70" s="407"/>
      <c r="FW70" s="408"/>
      <c r="FX70" s="407"/>
      <c r="FY70" s="407"/>
      <c r="FZ70" s="407"/>
      <c r="GA70" s="408"/>
      <c r="GB70" s="407"/>
      <c r="GC70" s="407"/>
      <c r="GD70" s="407"/>
      <c r="GE70" s="408"/>
      <c r="GF70" s="407"/>
      <c r="GG70" s="407"/>
      <c r="GH70" s="407"/>
      <c r="GI70" s="408"/>
      <c r="GJ70" s="407"/>
      <c r="GK70" s="407"/>
      <c r="GL70" s="407"/>
      <c r="GM70" s="408"/>
      <c r="GN70" s="407"/>
      <c r="GO70" s="407"/>
      <c r="GP70" s="407"/>
      <c r="GQ70" s="408"/>
      <c r="GR70" s="408"/>
      <c r="GS70" s="408"/>
      <c r="GT70" s="408"/>
      <c r="GU70" s="408"/>
      <c r="GV70" s="407"/>
      <c r="GW70" s="407"/>
      <c r="GX70" s="407"/>
      <c r="GY70" s="408"/>
      <c r="GZ70" s="407"/>
      <c r="HA70" s="407"/>
      <c r="HB70" s="407"/>
      <c r="HC70" s="408"/>
    </row>
    <row r="79" spans="1:211" ht="15.75" customHeight="1"/>
    <row r="80" spans="1:211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92" ht="15.75" customHeight="1"/>
  </sheetData>
  <mergeCells count="64">
    <mergeCell ref="A2:C2"/>
    <mergeCell ref="D3:G3"/>
    <mergeCell ref="H3:J3"/>
    <mergeCell ref="AB3:AD3"/>
    <mergeCell ref="AF3:AH3"/>
    <mergeCell ref="D53:G53"/>
    <mergeCell ref="A23:A31"/>
    <mergeCell ref="A33:A41"/>
    <mergeCell ref="A43:A47"/>
    <mergeCell ref="T3:V3"/>
    <mergeCell ref="L3:N3"/>
    <mergeCell ref="P3:R3"/>
    <mergeCell ref="A13:A21"/>
    <mergeCell ref="B3:B4"/>
    <mergeCell ref="C3:C4"/>
    <mergeCell ref="A3:A4"/>
    <mergeCell ref="C53:C54"/>
    <mergeCell ref="H53:K53"/>
    <mergeCell ref="EJ3:EL3"/>
    <mergeCell ref="DP3:DR3"/>
    <mergeCell ref="EN3:EP3"/>
    <mergeCell ref="DH3:DJ3"/>
    <mergeCell ref="A5:A11"/>
    <mergeCell ref="X3:Z3"/>
    <mergeCell ref="AJ3:AL3"/>
    <mergeCell ref="AN3:AP3"/>
    <mergeCell ref="AR3:AT3"/>
    <mergeCell ref="AV3:AX3"/>
    <mergeCell ref="BH3:BJ3"/>
    <mergeCell ref="AZ3:BB3"/>
    <mergeCell ref="BT3:BV3"/>
    <mergeCell ref="BD3:BF3"/>
    <mergeCell ref="DD3:DF3"/>
    <mergeCell ref="BX3:BZ3"/>
    <mergeCell ref="GB3:GD3"/>
    <mergeCell ref="GF3:GH3"/>
    <mergeCell ref="GJ3:GL3"/>
    <mergeCell ref="FD3:FF3"/>
    <mergeCell ref="FH3:FJ3"/>
    <mergeCell ref="FL3:FN3"/>
    <mergeCell ref="FP3:FR3"/>
    <mergeCell ref="FT3:FV3"/>
    <mergeCell ref="FX3:FZ3"/>
    <mergeCell ref="CB3:CD3"/>
    <mergeCell ref="CF3:CH3"/>
    <mergeCell ref="CJ3:CL3"/>
    <mergeCell ref="CR3:CT3"/>
    <mergeCell ref="CN3:CP3"/>
    <mergeCell ref="CZ3:DB3"/>
    <mergeCell ref="GV3:GX3"/>
    <mergeCell ref="GZ3:HC3"/>
    <mergeCell ref="GR3:GT3"/>
    <mergeCell ref="BL3:BN3"/>
    <mergeCell ref="BP3:BR3"/>
    <mergeCell ref="GN3:GP3"/>
    <mergeCell ref="ER3:ET3"/>
    <mergeCell ref="EV3:EX3"/>
    <mergeCell ref="EZ3:FB3"/>
    <mergeCell ref="DT3:DV3"/>
    <mergeCell ref="DX3:DZ3"/>
    <mergeCell ref="EB3:ED3"/>
    <mergeCell ref="EF3:EH3"/>
    <mergeCell ref="DL3:DN3"/>
    <mergeCell ref="CV3:CX3"/>
  </mergeCells>
  <conditionalFormatting sqref="B18:B22">
    <cfRule type="cellIs" dxfId="45" priority="150" operator="lessThan">
      <formula>0</formula>
    </cfRule>
  </conditionalFormatting>
  <conditionalFormatting sqref="B28:B29">
    <cfRule type="cellIs" dxfId="44" priority="158" operator="lessThan">
      <formula>0</formula>
    </cfRule>
  </conditionalFormatting>
  <conditionalFormatting sqref="B31:B32">
    <cfRule type="cellIs" dxfId="43" priority="159" operator="lessThan">
      <formula>0</formula>
    </cfRule>
  </conditionalFormatting>
  <conditionalFormatting sqref="B36:B47">
    <cfRule type="cellIs" dxfId="42" priority="135" operator="lessThan">
      <formula>0</formula>
    </cfRule>
  </conditionalFormatting>
  <conditionalFormatting sqref="B6:C42 C43:C44 B45:C45 C46:C47">
    <cfRule type="cellIs" dxfId="41" priority="139" operator="lessThan">
      <formula>0</formula>
    </cfRule>
  </conditionalFormatting>
  <conditionalFormatting sqref="D53 H53 D54:K54">
    <cfRule type="cellIs" dxfId="40" priority="188" operator="lessThan">
      <formula>0</formula>
    </cfRule>
  </conditionalFormatting>
  <conditionalFormatting sqref="D5:HC49">
    <cfRule type="cellIs" dxfId="0" priority="1" operator="lessThan">
      <formula>0</formula>
    </cfRule>
  </conditionalFormatting>
  <conditionalFormatting sqref="P62">
    <cfRule type="cellIs" dxfId="39" priority="51" operator="lessThan">
      <formula>0</formula>
    </cfRule>
  </conditionalFormatting>
  <conditionalFormatting sqref="T2">
    <cfRule type="cellIs" dxfId="38" priority="16427" operator="lessThan">
      <formula>0</formula>
    </cfRule>
  </conditionalFormatting>
  <conditionalFormatting sqref="X2">
    <cfRule type="cellIs" dxfId="37" priority="16426" operator="lessThan">
      <formula>0</formula>
    </cfRule>
  </conditionalFormatting>
  <conditionalFormatting sqref="AB2">
    <cfRule type="cellIs" dxfId="36" priority="16424" operator="lessThan">
      <formula>0</formula>
    </cfRule>
  </conditionalFormatting>
  <conditionalFormatting sqref="AF2">
    <cfRule type="cellIs" dxfId="35" priority="16423" operator="lessThan">
      <formula>0</formula>
    </cfRule>
  </conditionalFormatting>
  <conditionalFormatting sqref="AJ2">
    <cfRule type="cellIs" dxfId="34" priority="16422" operator="lessThan">
      <formula>0</formula>
    </cfRule>
  </conditionalFormatting>
  <conditionalFormatting sqref="AN2">
    <cfRule type="cellIs" dxfId="33" priority="16420" operator="lessThan">
      <formula>0</formula>
    </cfRule>
  </conditionalFormatting>
  <conditionalFormatting sqref="AR2">
    <cfRule type="cellIs" dxfId="32" priority="16418" operator="lessThan">
      <formula>0</formula>
    </cfRule>
  </conditionalFormatting>
  <conditionalFormatting sqref="AV2">
    <cfRule type="cellIs" dxfId="31" priority="16416" operator="lessThan">
      <formula>0</formula>
    </cfRule>
  </conditionalFormatting>
  <conditionalFormatting sqref="AZ2">
    <cfRule type="cellIs" dxfId="30" priority="16413" operator="lessThan">
      <formula>0</formula>
    </cfRule>
  </conditionalFormatting>
  <conditionalFormatting sqref="BD2">
    <cfRule type="cellIs" dxfId="29" priority="16410" operator="lessThan">
      <formula>0</formula>
    </cfRule>
  </conditionalFormatting>
  <conditionalFormatting sqref="BH2">
    <cfRule type="cellIs" dxfId="28" priority="16407" operator="lessThan">
      <formula>0</formula>
    </cfRule>
  </conditionalFormatting>
  <conditionalFormatting sqref="BL2">
    <cfRule type="cellIs" dxfId="27" priority="16404" operator="lessThan">
      <formula>0</formula>
    </cfRule>
  </conditionalFormatting>
  <conditionalFormatting sqref="BP2">
    <cfRule type="cellIs" dxfId="26" priority="16401" operator="lessThan">
      <formula>0</formula>
    </cfRule>
  </conditionalFormatting>
  <conditionalFormatting sqref="BT2">
    <cfRule type="cellIs" dxfId="25" priority="16398" operator="lessThan">
      <formula>0</formula>
    </cfRule>
  </conditionalFormatting>
  <conditionalFormatting sqref="CB2">
    <cfRule type="cellIs" dxfId="24" priority="16395" operator="lessThan">
      <formula>0</formula>
    </cfRule>
  </conditionalFormatting>
  <conditionalFormatting sqref="CF2">
    <cfRule type="cellIs" dxfId="23" priority="16392" operator="lessThan">
      <formula>0</formula>
    </cfRule>
  </conditionalFormatting>
  <conditionalFormatting sqref="CJ2">
    <cfRule type="cellIs" dxfId="22" priority="16389" operator="lessThan">
      <formula>0</formula>
    </cfRule>
  </conditionalFormatting>
  <conditionalFormatting sqref="CN2">
    <cfRule type="cellIs" dxfId="21" priority="16386" operator="lessThan">
      <formula>0</formula>
    </cfRule>
  </conditionalFormatting>
  <conditionalFormatting sqref="CR2">
    <cfRule type="cellIs" dxfId="20" priority="175" operator="lessThan">
      <formula>0</formula>
    </cfRule>
  </conditionalFormatting>
  <conditionalFormatting sqref="CV2">
    <cfRule type="cellIs" dxfId="19" priority="16383" operator="lessThan">
      <formula>0</formula>
    </cfRule>
  </conditionalFormatting>
  <conditionalFormatting sqref="CZ2">
    <cfRule type="cellIs" dxfId="18" priority="16380" operator="lessThan">
      <formula>0</formula>
    </cfRule>
  </conditionalFormatting>
  <conditionalFormatting sqref="DD2">
    <cfRule type="cellIs" dxfId="17" priority="16377" operator="lessThan">
      <formula>0</formula>
    </cfRule>
  </conditionalFormatting>
  <conditionalFormatting sqref="DH2">
    <cfRule type="cellIs" dxfId="16" priority="16374" operator="lessThan">
      <formula>0</formula>
    </cfRule>
  </conditionalFormatting>
  <conditionalFormatting sqref="DL2">
    <cfRule type="cellIs" dxfId="15" priority="16371" operator="lessThan">
      <formula>0</formula>
    </cfRule>
  </conditionalFormatting>
  <conditionalFormatting sqref="DP2">
    <cfRule type="cellIs" dxfId="14" priority="16368" operator="lessThan">
      <formula>0</formula>
    </cfRule>
  </conditionalFormatting>
  <conditionalFormatting sqref="FF2">
    <cfRule type="cellIs" dxfId="13" priority="18716" operator="lessThan">
      <formula>0</formula>
    </cfRule>
  </conditionalFormatting>
  <pageMargins left="0.7" right="0.7" top="0.75" bottom="0.75" header="0.3" footer="0.3"/>
  <pageSetup orientation="portrait" horizontalDpi="360" verticalDpi="36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Y49"/>
  <sheetViews>
    <sheetView showGridLines="0" zoomScale="80" zoomScaleNormal="80" workbookViewId="0">
      <pane xSplit="3" ySplit="7" topLeftCell="D29" activePane="bottomRight" state="frozen"/>
      <selection pane="topRight"/>
      <selection pane="bottomLeft"/>
      <selection pane="bottomRight" activeCell="M40" sqref="M40"/>
    </sheetView>
  </sheetViews>
  <sheetFormatPr defaultColWidth="9.140625" defaultRowHeight="15"/>
  <cols>
    <col min="1" max="1" width="8.42578125" style="194" customWidth="1"/>
    <col min="2" max="2" width="12" style="194" customWidth="1"/>
    <col min="3" max="3" width="15.85546875" style="194" customWidth="1"/>
    <col min="4" max="4" width="14.42578125" style="194" customWidth="1"/>
    <col min="5" max="5" width="14.28515625" style="194" customWidth="1"/>
    <col min="6" max="8" width="12.28515625" style="194" customWidth="1"/>
    <col min="9" max="9" width="11" style="194" customWidth="1"/>
    <col min="10" max="10" width="10.85546875" style="194" customWidth="1"/>
    <col min="11" max="11" width="12.28515625" style="194" customWidth="1"/>
    <col min="12" max="12" width="11.5703125" style="194" hidden="1" customWidth="1"/>
    <col min="13" max="13" width="15.42578125" style="194" customWidth="1"/>
    <col min="14" max="14" width="13.85546875" style="194" customWidth="1"/>
    <col min="15" max="16" width="12.42578125" style="194" customWidth="1"/>
    <col min="17" max="17" width="13" style="194" customWidth="1"/>
    <col min="18" max="18" width="12.28515625" style="194" customWidth="1"/>
    <col min="19" max="19" width="14" style="194" customWidth="1"/>
    <col min="20" max="20" width="13.140625" style="194" customWidth="1"/>
    <col min="21" max="21" width="14.5703125" style="194" customWidth="1"/>
    <col min="22" max="22" width="16.7109375" style="194" customWidth="1"/>
    <col min="23" max="23" width="14.5703125" style="194" customWidth="1"/>
    <col min="24" max="24" width="18" style="194" customWidth="1"/>
    <col min="25" max="25" width="15.42578125" style="194" customWidth="1"/>
    <col min="26" max="26" width="12.28515625" style="194" hidden="1" customWidth="1"/>
    <col min="27" max="27" width="14.28515625" style="194" customWidth="1"/>
    <col min="28" max="28" width="15" style="194" bestFit="1" customWidth="1"/>
    <col min="29" max="29" width="12.42578125" style="194" customWidth="1"/>
    <col min="30" max="30" width="11.85546875" style="194" hidden="1" customWidth="1"/>
    <col min="31" max="31" width="14.28515625" style="194" customWidth="1"/>
    <col min="32" max="32" width="12.42578125" style="194" hidden="1" customWidth="1"/>
    <col min="33" max="33" width="13.5703125" style="194" hidden="1" customWidth="1"/>
    <col min="34" max="34" width="14.42578125" style="194" customWidth="1"/>
    <col min="35" max="35" width="14" style="194" customWidth="1"/>
    <col min="36" max="36" width="13.85546875" style="194" customWidth="1"/>
    <col min="37" max="37" width="11.28515625" style="194" customWidth="1"/>
    <col min="38" max="38" width="11.140625" style="194" hidden="1" customWidth="1"/>
    <col min="39" max="39" width="12.28515625" style="194" hidden="1" customWidth="1"/>
    <col min="40" max="40" width="11.28515625" style="194" hidden="1" customWidth="1"/>
    <col min="41" max="41" width="12.140625" style="194" customWidth="1"/>
    <col min="42" max="42" width="10.85546875" style="194" hidden="1" customWidth="1"/>
    <col min="43" max="43" width="16.85546875" style="194" customWidth="1"/>
    <col min="44" max="44" width="14.5703125" style="194" customWidth="1"/>
    <col min="45" max="45" width="15.28515625" style="194" customWidth="1"/>
    <col min="46" max="46" width="18.5703125" style="194" customWidth="1"/>
    <col min="47" max="47" width="12.85546875" style="194" customWidth="1"/>
    <col min="48" max="49" width="15.28515625" style="194" customWidth="1"/>
    <col min="50" max="50" width="16.5703125" style="194" customWidth="1"/>
    <col min="51" max="52" width="18" style="194" customWidth="1"/>
    <col min="53" max="53" width="14.85546875" style="194" customWidth="1"/>
    <col min="54" max="54" width="19.28515625" style="194" customWidth="1"/>
    <col min="55" max="55" width="17.85546875" style="194" customWidth="1"/>
    <col min="56" max="56" width="15" style="194" customWidth="1"/>
    <col min="57" max="57" width="13.7109375" style="194" customWidth="1"/>
    <col min="58" max="58" width="15.85546875" style="194" customWidth="1"/>
    <col min="59" max="60" width="13.7109375" style="194" customWidth="1"/>
    <col min="61" max="61" width="13.28515625" style="194" customWidth="1"/>
    <col min="62" max="62" width="12" style="194" hidden="1" customWidth="1"/>
    <col min="63" max="63" width="0.28515625" style="194" customWidth="1"/>
    <col min="64" max="64" width="17.140625" style="194" customWidth="1"/>
    <col min="65" max="65" width="12.28515625" style="194" hidden="1" customWidth="1"/>
    <col min="66" max="69" width="15.5703125" style="194" customWidth="1"/>
    <col min="70" max="70" width="14.42578125" style="194" customWidth="1"/>
    <col min="71" max="71" width="14.140625" style="194" hidden="1" customWidth="1"/>
    <col min="72" max="72" width="11.28515625" style="194" customWidth="1"/>
    <col min="73" max="73" width="13" style="194" hidden="1" customWidth="1"/>
    <col min="74" max="76" width="13.140625" style="194" customWidth="1"/>
    <col min="77" max="16384" width="9.140625" style="194"/>
  </cols>
  <sheetData>
    <row r="1" spans="1:76">
      <c r="A1" s="291" t="s">
        <v>118</v>
      </c>
      <c r="B1" s="290"/>
      <c r="C1" s="194">
        <v>3</v>
      </c>
      <c r="D1" s="194">
        <v>4</v>
      </c>
      <c r="E1" s="194">
        <f>D1+1</f>
        <v>5</v>
      </c>
      <c r="F1" s="194">
        <f t="shared" ref="F1:N1" si="0">E1+1</f>
        <v>6</v>
      </c>
      <c r="G1" s="194">
        <f t="shared" si="0"/>
        <v>7</v>
      </c>
      <c r="H1" s="194">
        <f t="shared" si="0"/>
        <v>8</v>
      </c>
      <c r="I1" s="194">
        <f t="shared" si="0"/>
        <v>9</v>
      </c>
      <c r="J1" s="194">
        <f t="shared" si="0"/>
        <v>10</v>
      </c>
      <c r="L1" s="194">
        <f>J1+1</f>
        <v>11</v>
      </c>
      <c r="M1" s="194">
        <f t="shared" si="0"/>
        <v>12</v>
      </c>
      <c r="N1" s="194">
        <f t="shared" si="0"/>
        <v>13</v>
      </c>
      <c r="O1" s="194">
        <f t="shared" ref="O1" si="1">N1+1</f>
        <v>14</v>
      </c>
      <c r="P1" s="194">
        <f t="shared" ref="P1" si="2">O1+1</f>
        <v>15</v>
      </c>
      <c r="Q1" s="194">
        <f t="shared" ref="Q1" si="3">P1+1</f>
        <v>16</v>
      </c>
      <c r="R1" s="194">
        <f t="shared" ref="R1" si="4">Q1+1</f>
        <v>17</v>
      </c>
      <c r="S1" s="194">
        <f t="shared" ref="S1" si="5">R1+1</f>
        <v>18</v>
      </c>
      <c r="T1" s="194">
        <f t="shared" ref="T1" si="6">S1+1</f>
        <v>19</v>
      </c>
      <c r="U1" s="194">
        <f t="shared" ref="U1" si="7">T1+1</f>
        <v>20</v>
      </c>
      <c r="V1" s="194">
        <f t="shared" ref="V1" si="8">U1+1</f>
        <v>21</v>
      </c>
      <c r="W1" s="194">
        <f t="shared" ref="W1" si="9">V1+1</f>
        <v>22</v>
      </c>
      <c r="X1" s="194">
        <f t="shared" ref="X1:Y1" si="10">W1+1</f>
        <v>23</v>
      </c>
      <c r="Y1" s="194">
        <f t="shared" si="10"/>
        <v>24</v>
      </c>
      <c r="Z1" s="194">
        <f t="shared" ref="Z1" si="11">Y1+1</f>
        <v>25</v>
      </c>
      <c r="AA1" s="194">
        <f t="shared" ref="AA1" si="12">Z1+1</f>
        <v>26</v>
      </c>
      <c r="AB1" s="194">
        <f t="shared" ref="AB1" si="13">AA1+1</f>
        <v>27</v>
      </c>
      <c r="AC1" s="194">
        <f t="shared" ref="AC1" si="14">AB1+1</f>
        <v>28</v>
      </c>
      <c r="AD1" s="194">
        <f t="shared" ref="AD1" si="15">AC1+1</f>
        <v>29</v>
      </c>
      <c r="AE1" s="194">
        <f t="shared" ref="AE1" si="16">AD1+1</f>
        <v>30</v>
      </c>
      <c r="AF1" s="194">
        <f t="shared" ref="AF1" si="17">AE1+1</f>
        <v>31</v>
      </c>
      <c r="AG1" s="194">
        <f t="shared" ref="AG1" si="18">AF1+1</f>
        <v>32</v>
      </c>
      <c r="AH1" s="194">
        <f t="shared" ref="AH1" si="19">AG1+1</f>
        <v>33</v>
      </c>
      <c r="AI1" s="194">
        <f>AH1+1</f>
        <v>34</v>
      </c>
      <c r="AJ1" s="194">
        <f t="shared" ref="AJ1" si="20">AI1+1</f>
        <v>35</v>
      </c>
      <c r="AK1" s="194">
        <f t="shared" ref="AK1" si="21">AJ1+1</f>
        <v>36</v>
      </c>
      <c r="AL1" s="194">
        <f t="shared" ref="AL1" si="22">AK1+1</f>
        <v>37</v>
      </c>
      <c r="AM1" s="194">
        <f t="shared" ref="AM1" si="23">AL1+1</f>
        <v>38</v>
      </c>
      <c r="AN1" s="194">
        <f t="shared" ref="AN1" si="24">AM1+1</f>
        <v>39</v>
      </c>
      <c r="AO1" s="194">
        <f t="shared" ref="AO1" si="25">AN1+1</f>
        <v>40</v>
      </c>
      <c r="AQ1" s="194">
        <f>AO1+1</f>
        <v>41</v>
      </c>
      <c r="AS1" s="194">
        <f t="shared" ref="AS1" si="26">AQ1+1</f>
        <v>42</v>
      </c>
      <c r="AT1" s="194">
        <f t="shared" ref="AT1" si="27">AS1+1</f>
        <v>43</v>
      </c>
      <c r="AU1" s="194">
        <f t="shared" ref="AU1" si="28">AT1+1</f>
        <v>44</v>
      </c>
      <c r="AV1" s="194">
        <f t="shared" ref="AV1" si="29">AU1+1</f>
        <v>45</v>
      </c>
      <c r="AX1" s="194">
        <f t="shared" ref="AX1" si="30">AV1+1</f>
        <v>46</v>
      </c>
      <c r="AY1" s="194">
        <f t="shared" ref="AY1" si="31">AX1+1</f>
        <v>47</v>
      </c>
      <c r="AZ1" s="194">
        <f t="shared" ref="AZ1" si="32">AY1+1</f>
        <v>48</v>
      </c>
      <c r="BA1" s="194">
        <f t="shared" ref="BA1" si="33">AZ1+1</f>
        <v>49</v>
      </c>
      <c r="BB1" s="194">
        <f t="shared" ref="BB1" si="34">BA1+1</f>
        <v>50</v>
      </c>
      <c r="BC1" s="194">
        <f t="shared" ref="BC1" si="35">BB1+1</f>
        <v>51</v>
      </c>
      <c r="BD1" s="194">
        <f t="shared" ref="BD1" si="36">BC1+1</f>
        <v>52</v>
      </c>
      <c r="BE1" s="194">
        <f t="shared" ref="BE1" si="37">BB1+1</f>
        <v>51</v>
      </c>
      <c r="BF1" s="194">
        <f t="shared" ref="BF1" si="38">BE1+1</f>
        <v>52</v>
      </c>
      <c r="BG1" s="194">
        <f t="shared" ref="BG1" si="39">BF1+1</f>
        <v>53</v>
      </c>
      <c r="BI1" s="194">
        <f t="shared" ref="BI1" si="40">BG1+1</f>
        <v>54</v>
      </c>
      <c r="BJ1" s="194">
        <f t="shared" ref="BJ1" si="41">BI1+1</f>
        <v>55</v>
      </c>
      <c r="BK1" s="194">
        <f t="shared" ref="BK1" si="42">BJ1+1</f>
        <v>56</v>
      </c>
      <c r="BL1" s="194">
        <f t="shared" ref="BL1" si="43">BK1+1</f>
        <v>57</v>
      </c>
      <c r="BM1" s="194">
        <f t="shared" ref="BM1" si="44">BL1+1</f>
        <v>58</v>
      </c>
      <c r="BN1" s="194">
        <f t="shared" ref="BN1" si="45">BM1+1</f>
        <v>59</v>
      </c>
      <c r="BP1" s="194">
        <f t="shared" ref="BP1" si="46">BN1+1</f>
        <v>60</v>
      </c>
      <c r="BQ1" s="194">
        <f t="shared" ref="BQ1" si="47">BP1+1</f>
        <v>61</v>
      </c>
      <c r="BR1" s="194">
        <f t="shared" ref="BR1" si="48">BQ1+1</f>
        <v>62</v>
      </c>
      <c r="BS1" s="194">
        <f t="shared" ref="BS1:BT1" si="49">BR1+1</f>
        <v>63</v>
      </c>
      <c r="BT1" s="194">
        <f t="shared" si="49"/>
        <v>64</v>
      </c>
    </row>
    <row r="2" spans="1:76">
      <c r="A2" s="290"/>
      <c r="B2" s="290"/>
      <c r="G2" s="292"/>
      <c r="H2" s="292"/>
      <c r="J2" s="292"/>
      <c r="K2" s="292"/>
      <c r="M2" s="323"/>
      <c r="N2" s="323"/>
      <c r="O2" s="323"/>
      <c r="P2" s="323"/>
      <c r="Q2" s="323"/>
      <c r="R2" s="323"/>
      <c r="S2" s="323"/>
      <c r="T2" s="323"/>
      <c r="U2" s="323"/>
      <c r="V2" s="323"/>
      <c r="W2" s="323"/>
      <c r="X2" s="323"/>
      <c r="Y2" s="323"/>
      <c r="Z2" s="323"/>
      <c r="AA2" s="323"/>
      <c r="AB2" s="323"/>
      <c r="AC2" s="323"/>
      <c r="AD2" s="323"/>
      <c r="AE2" s="323"/>
      <c r="AF2" s="323"/>
      <c r="AG2" s="323"/>
      <c r="AH2" s="323"/>
      <c r="AI2" s="323"/>
      <c r="AJ2" s="323"/>
      <c r="AK2" s="323"/>
      <c r="AL2" s="323"/>
      <c r="AM2" s="323"/>
      <c r="AN2" s="323"/>
      <c r="AO2" s="323"/>
      <c r="AP2" s="323"/>
      <c r="AQ2" s="323"/>
      <c r="AR2" s="323"/>
      <c r="AS2" s="323"/>
      <c r="AT2" s="323"/>
      <c r="AU2" s="323"/>
      <c r="AV2" s="323"/>
      <c r="AW2" s="323"/>
      <c r="AX2" s="323"/>
      <c r="AY2" s="323"/>
      <c r="AZ2" s="323"/>
      <c r="BA2" s="323"/>
      <c r="BB2" s="323"/>
      <c r="BC2" s="323"/>
      <c r="BD2" s="323"/>
      <c r="BE2" s="323"/>
      <c r="BF2" s="323"/>
      <c r="BG2" s="323"/>
      <c r="BH2" s="323"/>
      <c r="BI2" s="323"/>
      <c r="BJ2" s="323"/>
      <c r="BK2" s="323"/>
      <c r="BL2" s="323"/>
      <c r="BM2" s="323"/>
      <c r="BN2" s="323"/>
      <c r="BO2" s="323"/>
      <c r="BP2" s="323"/>
      <c r="BQ2" s="323"/>
      <c r="BR2" s="323"/>
      <c r="BS2" s="323"/>
      <c r="BT2" s="323"/>
      <c r="BU2" s="323"/>
      <c r="BV2" s="323"/>
      <c r="BW2" s="323"/>
      <c r="BX2" s="323"/>
    </row>
    <row r="3" spans="1:76">
      <c r="A3" s="880" t="str">
        <f>"Bulan "&amp;TEXT(A4,"MMMM")&amp;" "&amp;TEXT(A4,"YYYY")</f>
        <v>Bulan Agustus 2026</v>
      </c>
      <c r="B3" s="880"/>
      <c r="C3" s="880"/>
      <c r="G3" s="293"/>
      <c r="H3" s="293"/>
      <c r="I3" s="319"/>
      <c r="J3" s="293"/>
      <c r="K3" s="293"/>
      <c r="L3" s="319"/>
      <c r="M3" s="318"/>
    </row>
    <row r="4" spans="1:76" ht="15.75" thickBot="1">
      <c r="A4" s="881">
        <f>'Daily Sales'!A2:C2</f>
        <v>46235</v>
      </c>
      <c r="B4" s="881"/>
      <c r="E4" s="216"/>
      <c r="M4" s="318"/>
      <c r="N4" s="318"/>
      <c r="O4" s="318"/>
      <c r="P4" s="318"/>
      <c r="Q4" s="318"/>
      <c r="R4" s="318"/>
      <c r="S4" s="318"/>
      <c r="T4" s="318"/>
      <c r="U4" s="318"/>
      <c r="V4" s="318"/>
      <c r="W4" s="318"/>
      <c r="X4" s="318"/>
      <c r="Y4" s="318"/>
      <c r="Z4" s="318"/>
      <c r="AA4" s="318"/>
      <c r="AB4" s="318"/>
      <c r="AC4" s="318"/>
      <c r="AD4" s="318"/>
      <c r="AE4" s="318"/>
      <c r="AF4" s="318"/>
      <c r="AG4" s="318"/>
      <c r="AH4" s="318"/>
      <c r="AI4" s="318"/>
      <c r="AJ4" s="318"/>
      <c r="AK4" s="318"/>
      <c r="AL4" s="318"/>
      <c r="AM4" s="318"/>
      <c r="AN4" s="318"/>
      <c r="AO4" s="318"/>
      <c r="AP4" s="318"/>
      <c r="AQ4" s="318"/>
      <c r="AR4" s="318"/>
      <c r="AS4" s="318"/>
      <c r="AT4" s="318"/>
      <c r="AU4" s="318"/>
      <c r="AV4" s="318"/>
      <c r="AW4" s="318"/>
      <c r="AX4" s="318"/>
      <c r="AY4" s="318"/>
      <c r="AZ4" s="318"/>
      <c r="BA4" s="318"/>
      <c r="BB4" s="318"/>
      <c r="BC4" s="318"/>
      <c r="BD4" s="318"/>
      <c r="BE4" s="318"/>
      <c r="BF4" s="318"/>
      <c r="BG4" s="318"/>
      <c r="BH4" s="318"/>
      <c r="BI4" s="318"/>
      <c r="BJ4" s="318"/>
      <c r="BK4" s="318"/>
      <c r="BL4" s="318"/>
      <c r="BM4" s="318"/>
      <c r="BN4" s="318"/>
      <c r="BO4" s="318"/>
      <c r="BP4" s="318"/>
      <c r="BQ4" s="318"/>
      <c r="BR4" s="318"/>
      <c r="BS4" s="318"/>
      <c r="BT4" s="318"/>
      <c r="BU4" s="318"/>
      <c r="BV4" s="318"/>
      <c r="BW4" s="318"/>
      <c r="BX4" s="318"/>
    </row>
    <row r="6" spans="1:76" ht="21" customHeight="1" thickTop="1" thickBot="1">
      <c r="A6" s="886" t="s">
        <v>119</v>
      </c>
      <c r="B6" s="888" t="s">
        <v>120</v>
      </c>
      <c r="C6" s="882" t="s">
        <v>121</v>
      </c>
      <c r="D6" s="882"/>
      <c r="E6" s="882"/>
      <c r="F6" s="882"/>
      <c r="G6" s="882"/>
      <c r="H6" s="882"/>
      <c r="I6" s="882"/>
      <c r="J6" s="882"/>
      <c r="K6" s="883"/>
      <c r="L6" s="883"/>
      <c r="M6" s="884" t="s">
        <v>315</v>
      </c>
      <c r="N6" s="885"/>
      <c r="O6" s="885"/>
      <c r="P6" s="885"/>
      <c r="Q6" s="885"/>
      <c r="R6" s="885"/>
      <c r="S6" s="885"/>
      <c r="T6" s="885"/>
      <c r="U6" s="885"/>
      <c r="V6" s="885"/>
      <c r="W6" s="885"/>
      <c r="X6" s="885"/>
      <c r="Y6" s="885"/>
      <c r="Z6" s="885"/>
      <c r="AA6" s="885"/>
      <c r="AB6" s="885"/>
      <c r="AC6" s="885"/>
      <c r="AD6" s="885"/>
      <c r="AE6" s="885"/>
      <c r="AF6" s="885"/>
      <c r="AG6" s="885"/>
      <c r="AH6" s="885"/>
      <c r="AI6" s="885"/>
      <c r="AJ6" s="885"/>
      <c r="AK6" s="885"/>
      <c r="AL6" s="885"/>
      <c r="AM6" s="885"/>
      <c r="AN6" s="885"/>
      <c r="AO6" s="885"/>
      <c r="AP6" s="885"/>
      <c r="AQ6" s="885"/>
      <c r="AR6" s="885"/>
      <c r="AS6" s="885"/>
      <c r="AT6" s="885"/>
      <c r="AU6" s="885"/>
      <c r="AV6" s="885"/>
      <c r="AW6" s="885"/>
      <c r="AX6" s="885"/>
      <c r="AY6" s="885"/>
      <c r="AZ6" s="885"/>
      <c r="BA6" s="885"/>
      <c r="BB6" s="885"/>
      <c r="BC6" s="885"/>
      <c r="BD6" s="885"/>
      <c r="BE6" s="885"/>
      <c r="BF6" s="885"/>
      <c r="BG6" s="885"/>
      <c r="BH6" s="885"/>
      <c r="BI6" s="885"/>
      <c r="BJ6" s="885"/>
      <c r="BK6" s="885"/>
      <c r="BL6" s="885"/>
      <c r="BM6" s="885"/>
      <c r="BN6" s="885"/>
      <c r="BO6" s="885"/>
      <c r="BP6" s="885"/>
      <c r="BQ6" s="885"/>
      <c r="BR6" s="885"/>
      <c r="BS6" s="885"/>
      <c r="BT6" s="885"/>
      <c r="BU6" s="885"/>
      <c r="BV6" s="885"/>
      <c r="BW6" s="885"/>
      <c r="BX6" s="885"/>
    </row>
    <row r="7" spans="1:76" s="289" customFormat="1" ht="55.5" customHeight="1" thickTop="1" thickBot="1">
      <c r="A7" s="887"/>
      <c r="B7" s="889"/>
      <c r="C7" s="294" t="s">
        <v>122</v>
      </c>
      <c r="D7" s="294" t="s">
        <v>123</v>
      </c>
      <c r="E7" s="294" t="s">
        <v>124</v>
      </c>
      <c r="F7" s="294" t="s">
        <v>125</v>
      </c>
      <c r="G7" s="294" t="s">
        <v>84</v>
      </c>
      <c r="H7" s="294" t="s">
        <v>85</v>
      </c>
      <c r="I7" s="324" t="s">
        <v>126</v>
      </c>
      <c r="J7" s="294" t="s">
        <v>281</v>
      </c>
      <c r="K7" s="324" t="s">
        <v>279</v>
      </c>
      <c r="L7" s="324" t="s">
        <v>127</v>
      </c>
      <c r="M7" s="325" t="s">
        <v>128</v>
      </c>
      <c r="N7" s="326" t="s">
        <v>21</v>
      </c>
      <c r="O7" s="326" t="s">
        <v>22</v>
      </c>
      <c r="P7" s="326" t="s">
        <v>23</v>
      </c>
      <c r="Q7" s="326" t="s">
        <v>24</v>
      </c>
      <c r="R7" s="326" t="s">
        <v>25</v>
      </c>
      <c r="S7" s="326" t="s">
        <v>26</v>
      </c>
      <c r="T7" s="326" t="s">
        <v>27</v>
      </c>
      <c r="U7" s="326" t="s">
        <v>28</v>
      </c>
      <c r="V7" s="326" t="s">
        <v>29</v>
      </c>
      <c r="W7" s="326" t="s">
        <v>30</v>
      </c>
      <c r="X7" s="326" t="s">
        <v>31</v>
      </c>
      <c r="Y7" s="326" t="s">
        <v>32</v>
      </c>
      <c r="Z7" s="341" t="s">
        <v>34</v>
      </c>
      <c r="AA7" s="341" t="s">
        <v>35</v>
      </c>
      <c r="AB7" s="341" t="s">
        <v>36</v>
      </c>
      <c r="AC7" s="586" t="s">
        <v>40</v>
      </c>
      <c r="AD7" s="586" t="s">
        <v>129</v>
      </c>
      <c r="AE7" s="586" t="s">
        <v>41</v>
      </c>
      <c r="AF7" s="586" t="s">
        <v>42</v>
      </c>
      <c r="AG7" s="586" t="s">
        <v>43</v>
      </c>
      <c r="AH7" s="586" t="s">
        <v>44</v>
      </c>
      <c r="AI7" s="586" t="s">
        <v>45</v>
      </c>
      <c r="AJ7" s="586" t="s">
        <v>46</v>
      </c>
      <c r="AK7" s="586" t="s">
        <v>47</v>
      </c>
      <c r="AL7" s="586" t="s">
        <v>48</v>
      </c>
      <c r="AM7" s="586" t="s">
        <v>49</v>
      </c>
      <c r="AN7" s="586" t="s">
        <v>50</v>
      </c>
      <c r="AO7" s="586" t="s">
        <v>51</v>
      </c>
      <c r="AP7" s="341" t="s">
        <v>130</v>
      </c>
      <c r="AQ7" s="341" t="s">
        <v>301</v>
      </c>
      <c r="AR7" s="326" t="s">
        <v>38</v>
      </c>
      <c r="AS7" s="326" t="s">
        <v>33</v>
      </c>
      <c r="AT7" s="326" t="s">
        <v>52</v>
      </c>
      <c r="AU7" s="326" t="s">
        <v>53</v>
      </c>
      <c r="AV7" s="326" t="s">
        <v>54</v>
      </c>
      <c r="AW7" s="326" t="s">
        <v>55</v>
      </c>
      <c r="AX7" s="326" t="s">
        <v>56</v>
      </c>
      <c r="AY7" s="326" t="s">
        <v>276</v>
      </c>
      <c r="AZ7" s="326" t="s">
        <v>57</v>
      </c>
      <c r="BA7" s="326" t="s">
        <v>58</v>
      </c>
      <c r="BB7" s="326" t="s">
        <v>59</v>
      </c>
      <c r="BC7" s="326" t="s">
        <v>60</v>
      </c>
      <c r="BD7" s="341" t="s">
        <v>61</v>
      </c>
      <c r="BE7" s="341" t="s">
        <v>37</v>
      </c>
      <c r="BF7" s="341" t="s">
        <v>62</v>
      </c>
      <c r="BG7" s="341" t="s">
        <v>63</v>
      </c>
      <c r="BH7" s="341" t="s">
        <v>39</v>
      </c>
      <c r="BI7" s="586" t="s">
        <v>64</v>
      </c>
      <c r="BJ7" s="586" t="s">
        <v>65</v>
      </c>
      <c r="BK7" s="586" t="s">
        <v>66</v>
      </c>
      <c r="BL7" s="326" t="s">
        <v>67</v>
      </c>
      <c r="BM7" s="326" t="s">
        <v>68</v>
      </c>
      <c r="BN7" s="326" t="s">
        <v>69</v>
      </c>
      <c r="BO7" s="737" t="s">
        <v>284</v>
      </c>
      <c r="BP7" s="326" t="s">
        <v>70</v>
      </c>
      <c r="BQ7" s="326" t="s">
        <v>71</v>
      </c>
      <c r="BR7" s="586" t="s">
        <v>277</v>
      </c>
      <c r="BS7" s="586" t="s">
        <v>72</v>
      </c>
      <c r="BT7" s="326" t="s">
        <v>73</v>
      </c>
      <c r="BU7" s="326" t="s">
        <v>74</v>
      </c>
      <c r="BV7" s="326" t="s">
        <v>75</v>
      </c>
      <c r="BW7" s="326" t="s">
        <v>76</v>
      </c>
      <c r="BX7" s="587" t="s">
        <v>77</v>
      </c>
    </row>
    <row r="8" spans="1:76" ht="15" customHeight="1" thickTop="1">
      <c r="A8" s="295">
        <f>'Daily Sales'!A2:C2</f>
        <v>46235</v>
      </c>
      <c r="B8" s="296">
        <f ca="1">IFERROR(M8/C8,"")</f>
        <v>0.97303326258042744</v>
      </c>
      <c r="C8" s="297">
        <f>SUM(D8:L8)</f>
        <v>161734.65599999999</v>
      </c>
      <c r="D8" s="298">
        <v>87526.87000000001</v>
      </c>
      <c r="E8" s="299">
        <v>38933.659999999996</v>
      </c>
      <c r="F8" s="299">
        <v>8794.84</v>
      </c>
      <c r="G8" s="299">
        <v>0</v>
      </c>
      <c r="H8" s="299">
        <v>4947.24</v>
      </c>
      <c r="I8" s="327">
        <v>0</v>
      </c>
      <c r="J8" s="299">
        <v>0</v>
      </c>
      <c r="K8" s="327">
        <v>21532.045999999998</v>
      </c>
      <c r="L8" s="328">
        <v>0</v>
      </c>
      <c r="M8" s="329">
        <f t="shared" ref="M8:M38" ca="1" si="50">SUM(N8:BX8)</f>
        <v>157373.2000000031</v>
      </c>
      <c r="N8" s="330">
        <f>SUMIF(CLIN!$C$7:$C$500,'Summary sales'!$A8,CLIN!$J$7:$J$500)</f>
        <v>1061.8699999998789</v>
      </c>
      <c r="O8" s="330">
        <f>SUMIF(BI!$B$7:$B$501,'Summary sales'!$A8,BI!$J$7:$J$501)</f>
        <v>1012.9000000003725</v>
      </c>
      <c r="P8" s="330">
        <f>SUMIF(MKG!$B$7:$B$500,'Summary sales'!$A8,MKG!$J$7:$J$500)</f>
        <v>791.12000000011176</v>
      </c>
      <c r="Q8" s="330">
        <f>SUMIF(STM!$B$7:$B$501,'Summary sales'!$A8,STM!$J$7:$J$501)</f>
        <v>898.20000000018626</v>
      </c>
      <c r="R8" s="330">
        <f>SUMIF(OAJ!$B$7:$B$500,'Summary sales'!$A8,OAJ!$J$7:$J$500)</f>
        <v>802.72999999998137</v>
      </c>
      <c r="S8" s="330">
        <f>SUMIF(NNI!$B$7:$B$500,'Summary sales'!$A8,NNI!$J$7:$J$500)</f>
        <v>0</v>
      </c>
      <c r="T8" s="330">
        <f>SUMIF(SHB!$B$7:$B$500,'Summary sales'!$A8,SHB!$J$7:$J$500)</f>
        <v>2.3900000000139698</v>
      </c>
      <c r="U8" s="330">
        <f>SUMIF(GTL!$B$7:$B$500,'Summary sales'!$A8,GTL!$J$7:$J$500)</f>
        <v>694.21999999997206</v>
      </c>
      <c r="V8" s="330">
        <f>SUMIF(TWK!$B$7:$B$501,'Summary sales'!$A8,TWK!$J$7:$J$501)</f>
        <v>527.29000000003725</v>
      </c>
      <c r="W8" s="330">
        <f>SUMIF(BYC!$B$7:$B$500,'Summary sales'!$A8,BYC!$J$7:$J$500)</f>
        <v>5257.1500000003725</v>
      </c>
      <c r="X8" s="330">
        <f ca="1">SUMIF(GFIR!$B$7:$B$34,'Summary sales'!$A8,GFIR!$J$7:$J$34)+SUMIF(GFIR2!$B$7:$B$31,'Summary sales'!$A8,GFIR2!$J$7:$J$30)</f>
        <v>2085.6699999999255</v>
      </c>
      <c r="Y8" s="330">
        <f>SUMIF(SARIMURNI!$B$7:$B$502,'Summary sales'!$A8,SARIMURNI!$J$7:$J$502)</f>
        <v>953.60999999986961</v>
      </c>
      <c r="Z8" s="330">
        <f>SUMIF(TOI!$B$7:$B$500,'Summary sales'!$A8,TOI!$J$7:$J$500)</f>
        <v>0</v>
      </c>
      <c r="AA8" s="330">
        <f>SUMIF(HLI!$B$7:$B$500,'Summary sales'!$A8,HLI!$J$7:$J$500)</f>
        <v>10995.680000000168</v>
      </c>
      <c r="AB8" s="330">
        <f>SUMIF(CERES!$B$7:$B$503,'Summary sales'!$A8,CERES!$J$7:$J$503)</f>
        <v>7106.1699999999255</v>
      </c>
      <c r="AC8" s="330">
        <f>SUMIF(ALT!$B$7:$B$126,'Summary sales'!$A8,ALT!$M$7:$M$126)</f>
        <v>0</v>
      </c>
      <c r="AD8" s="330">
        <f>SUMIF(UJL!$B$8:$B$99,'Summary sales'!$A8,UJL!$O$8:$O$99)</f>
        <v>0</v>
      </c>
      <c r="AE8" s="330">
        <f ca="1">SUMIF(IDP!$B$7:$B$141,'Summary sales'!$A8,IDP!$O$7:$O$140)</f>
        <v>0</v>
      </c>
      <c r="AF8" s="330"/>
      <c r="AG8" s="330">
        <f>SUMIF(PSD!$B$7:$B$500,'Summary sales'!$A8,PSD!$K$7:$K$500)</f>
        <v>0</v>
      </c>
      <c r="AH8" s="330">
        <f>SUMIF(EBM!$B$7:$B$500,'Summary sales'!$A8,EBM!$J$7:$J$500)</f>
        <v>113.60000000000582</v>
      </c>
      <c r="AI8" s="330">
        <f>SUMIF(CISF!$B$7:$B$500,'Summary sales'!$A8,CISF!$J$7:$J$500)</f>
        <v>2426.1999999997206</v>
      </c>
      <c r="AJ8" s="330">
        <f>SUMIF(KGM!$B$5:$B$506,'Summary sales'!$A8,KGM!$O$5:$O$506)</f>
        <v>958.13000000000466</v>
      </c>
      <c r="AK8" s="330">
        <f>SUMIF(PUJ!$B$7:$B$503,'Summary sales'!$A8,PUJ!$J$7:$J$503)</f>
        <v>0</v>
      </c>
      <c r="AL8" s="330">
        <f>SUMIF(TORABIKACIKUPA!$B$7:$B$493,'Summary sales'!$A8,TORABIKACIKUPA!$L$7:$L$493)</f>
        <v>0</v>
      </c>
      <c r="AM8" s="330">
        <f>SUMIF(TORABIKAHF!$B$7:$B$504,'Summary sales'!$A8,TORABIKAHF!$L$7:$L$504)</f>
        <v>0</v>
      </c>
      <c r="AN8" s="343">
        <f>SUMIF(TORABIKAIC!$B$7:$B$492,'Summary sales'!$A8,TORABIKAIC!$L$7:$L$492)</f>
        <v>0</v>
      </c>
      <c r="AO8" s="330">
        <f>SUMIF(KALBEE!$B$7:$B$501,'Summary sales'!$A8,KALBEE!$J$7:$J$501)</f>
        <v>10735.299999999814</v>
      </c>
      <c r="AP8" s="330">
        <f>SUMIF(TOYOBO!$B$7:$B$479,'Summary sales'!$A8,TOYOBO!$O$7:$O$479)</f>
        <v>0</v>
      </c>
      <c r="AQ8" s="330">
        <f>SUMIF(GREENPULSE!$B$7:$B$487,'Summary sales'!$A8,GREENPULSE!$J$7:$J$487)</f>
        <v>0</v>
      </c>
      <c r="AR8" s="330">
        <f>SUMIF(KSN!$B$7:$B$484,'Summary sales'!$A8,KSN!$J$7:$J$484)</f>
        <v>3523.5100000000093</v>
      </c>
      <c r="AS8" s="343">
        <f>SUMIF(UMI!$B$7:$B$501,'Summary sales'!$A8,UMI!$J$7:$J$501)</f>
        <v>12900.431000001729</v>
      </c>
      <c r="AT8" s="330">
        <f>SUMIF(IPT!$B$7:$B$502,'Summary sales'!$A8,IPT!$J$7:$J$502)</f>
        <v>2191.3000000007451</v>
      </c>
      <c r="AU8" s="330">
        <f>SUMIF(KBRU!$B$7:$B$501,'Summary sales'!$A8,KBRU!$J$7:$J$501)</f>
        <v>991.44000000006054</v>
      </c>
      <c r="AV8" s="330">
        <f>SUMIF(AMI!$B$7:$B$501,'Summary sales'!$A8,AMI!$J$7:$J$501)</f>
        <v>3828.769999999553</v>
      </c>
      <c r="AW8" s="330">
        <f>SUMIF(KA!$B$7:$B$501,'Summary sales'!$A8,KA!$J$7:$J$501)</f>
        <v>0</v>
      </c>
      <c r="AX8" s="330">
        <f>SUMIF(KTN!$B$7:$B$500,'Summary sales'!$A8,KTN!$J$7:$J$500)</f>
        <v>1948.8000000000466</v>
      </c>
      <c r="AY8" s="330">
        <f>SUMIF(KSNR!$B$7:$B$497,'Summary sales'!$A8,KSNR!$J$7:$J$497)</f>
        <v>7777.820000000007</v>
      </c>
      <c r="AZ8" s="330">
        <f>SUMIF(NIAGAGARAM!$B$7:$B$504,'Summary sales'!$A8,NIAGAGARAM!$J$7:$J$504)</f>
        <v>0</v>
      </c>
      <c r="BA8" s="330">
        <f>SUMIF('PCI84'!$B$7:$B$501,'Summary sales'!$A8,'PCI84'!$J$7:$J$501)</f>
        <v>11976.209999999963</v>
      </c>
      <c r="BB8" s="330">
        <f>SUMIF(PCIM!$B$7:$B$502,'Summary sales'!$A8,PCIM!$J$7:$J$502)</f>
        <v>2426.2999999998137</v>
      </c>
      <c r="BC8" s="330">
        <f>SUMIF(INDOFOOD!$B$7:$B$500,'Summary sales'!$A8,INDOFOOD!$J$7:$J$500)</f>
        <v>6733.3400000007823</v>
      </c>
      <c r="BD8" s="330">
        <f>SUMIF(HCI!$B$7:$B$502,'Summary sales'!$A8,HCI!$J$7:$J$502)</f>
        <v>2805.0200000000186</v>
      </c>
      <c r="BE8" s="330">
        <f>SUMIF(DIC!$B$7:$B$501,'Summary sales'!$A8,DIC!$J$7:$J$501)</f>
        <v>8207.8799999998882</v>
      </c>
      <c r="BF8" s="330">
        <f>SUMIF(ASAHIMAS!$B$7:$B$500,'Summary sales'!$A8,ASAHIMAS!$J$7:$J$500)</f>
        <v>14299.390000000596</v>
      </c>
      <c r="BG8" s="330">
        <f>SUMIF('ABC KOGEN'!B7:B39,'Summary sales'!$A8,'ABC KOGEN'!J7:J39)</f>
        <v>9184.2399999997579</v>
      </c>
      <c r="BH8" s="330">
        <f>SUMIF(ADP!$B$7:$B$499,'Summary sales'!$A8,ADP!$J$7:$J$499)</f>
        <v>1229.0899999999965</v>
      </c>
      <c r="BI8" s="330">
        <f>SUMIF(Tongtji!$B$8:$B$502,'Summary sales'!$A8,Tongtji!$J$8:$J$502)</f>
        <v>1573</v>
      </c>
      <c r="BJ8" s="330">
        <f>SUMIF(CITYMALL!$B$7:$B$500,'Summary sales'!$A8,CITYMALL!$K$7:$K$500)</f>
        <v>0</v>
      </c>
      <c r="BK8" s="330">
        <f>SUMIF(PERHUTANI!$B$7:$B$500,'Summary sales'!$A8,PERHUTANI!$J$7:$J$500)</f>
        <v>0</v>
      </c>
      <c r="BL8" s="330">
        <f>SUMIF(PA!$B$7:$B$500,'Summary sales'!$A8,PA!$J$7:$J$500)</f>
        <v>1484.9000000000233</v>
      </c>
      <c r="BM8" s="330">
        <f>SUMIF(RPI!$B$7:$B$500,'Summary sales'!$A8,RPI!$J$7:$J$500)</f>
        <v>0</v>
      </c>
      <c r="BN8" s="330">
        <f>SUMIF(RB!$B$7:$B$500,'Summary sales'!$A8,RB!$J$7:$J$500)</f>
        <v>4153.9399999999441</v>
      </c>
      <c r="BO8" s="330">
        <f>SUMIF(DJARUM!$B$7:$B$500,'Summary sales'!$A8,DJARUM!$J$7:$J$500)</f>
        <v>0</v>
      </c>
      <c r="BP8" s="330">
        <f>SUMIF(GFATOM!$B$7:$B$500,'Summary sales'!$A8,GFATOM!$J$7:$J$500)</f>
        <v>1416.6399999998976</v>
      </c>
      <c r="BQ8" s="330">
        <f>SUMIF(GFKULIT!$B$7:$B$500,'Summary sales'!$A8,GFKULIT!$J$7:$J$500)</f>
        <v>0</v>
      </c>
      <c r="BR8" s="330">
        <f>SUMIF(PENTAWIRA!$B$7:$B$532,'Summary sales'!$A8,PENTAWIRA!$O$7:$O$532)</f>
        <v>8630.7089999999989</v>
      </c>
      <c r="BS8" s="330">
        <f>SUMIF(HSK!$B$7:$B$500,'Summary sales'!$A8,HSK!$J$7:$J$500)</f>
        <v>0</v>
      </c>
      <c r="BT8" s="330">
        <f>SUMIF(SDM!$B$7:$B$500,'Summary sales'!$A8,SDM!$J$7:$J$500)</f>
        <v>4.0400000000372529</v>
      </c>
      <c r="BU8" s="330">
        <f>SUMIF(CCS!$B$7:$B$500,'Summary sales'!$A8,CCS!$J$7:$J$500)</f>
        <v>0</v>
      </c>
      <c r="BV8" s="330">
        <f>SUMIF(JARGAS!$B$7:$B$500,'Summary sales'!$A8,JARGAS!$J$7:$J$500)</f>
        <v>2578.8199999999779</v>
      </c>
      <c r="BW8" s="330">
        <f>SUMIF(SBI!$B$7:$B$500,'Summary sales'!$A8,SBI!$J$7:$J$500)</f>
        <v>1085.3799999998882</v>
      </c>
      <c r="BX8" s="330">
        <f>SUMIF(SPGLOBAL!$B$7:$B$542,'Summary sales'!$A8,SPGLOBAL!$M$7:$M$542)</f>
        <v>0</v>
      </c>
    </row>
    <row r="9" spans="1:76" ht="15.75" customHeight="1">
      <c r="A9" s="300">
        <f>A8+1</f>
        <v>46236</v>
      </c>
      <c r="B9" s="301">
        <f ca="1">IFERROR(M9/C9,"")</f>
        <v>1.1168326436806322</v>
      </c>
      <c r="C9" s="302">
        <f t="shared" ref="C9:C36" si="51">SUM(D9:L9)</f>
        <v>113460.49</v>
      </c>
      <c r="D9" s="303">
        <v>80861.83</v>
      </c>
      <c r="E9" s="304">
        <v>17674.18</v>
      </c>
      <c r="F9" s="304">
        <v>6538.54</v>
      </c>
      <c r="G9" s="304">
        <v>0</v>
      </c>
      <c r="H9" s="304">
        <v>4181.6099999999997</v>
      </c>
      <c r="I9" s="331">
        <v>0</v>
      </c>
      <c r="J9" s="304">
        <v>0</v>
      </c>
      <c r="K9" s="332">
        <v>4204.33</v>
      </c>
      <c r="L9" s="331">
        <v>0</v>
      </c>
      <c r="M9" s="333">
        <f t="shared" ca="1" si="50"/>
        <v>126716.37899999993</v>
      </c>
      <c r="N9" s="334">
        <f>SUMIF(CLIN!$C$7:$C$500,'Summary sales'!$A9,CLIN!$J$7:$J$500)</f>
        <v>715.22999999998137</v>
      </c>
      <c r="O9" s="334">
        <f>SUMIF(BI!$B$7:$B$501,'Summary sales'!$A9,BI!$J$7:$J$501)</f>
        <v>1108.1699999999255</v>
      </c>
      <c r="P9" s="334">
        <f>SUMIF(MKG!$B$7:$B$500,'Summary sales'!$A9,MKG!$J$7:$J$500)</f>
        <v>547.60999999986961</v>
      </c>
      <c r="Q9" s="334">
        <f>SUMIF(STM!$B$7:$B$501,'Summary sales'!$A9,STM!$J$7:$J$501)</f>
        <v>0</v>
      </c>
      <c r="R9" s="334">
        <f>SUMIF(OAJ!$B$7:$B$500,'Summary sales'!$A9,OAJ!$J$7:$J$500)</f>
        <v>389.93999999994412</v>
      </c>
      <c r="S9" s="334">
        <f>SUMIF(NNI!$B$7:$B$500,'Summary sales'!$A9,NNI!$J$7:$J$500)</f>
        <v>0</v>
      </c>
      <c r="T9" s="334">
        <f>SUMIF(SHB!$B$7:$B$500,'Summary sales'!$A9,SHB!$J$7:$J$500)</f>
        <v>0</v>
      </c>
      <c r="U9" s="334">
        <f>SUMIF(GTL!$B$7:$B$500,'Summary sales'!$A9,GTL!$J$7:$J$500)</f>
        <v>666.02000000001863</v>
      </c>
      <c r="V9" s="334">
        <f>SUMIF(TWK!$B$7:$B$501,'Summary sales'!$A9,TWK!$J$7:$J$501)</f>
        <v>459.5</v>
      </c>
      <c r="W9" s="334">
        <f>SUMIF(BYC!$B$7:$B$500,'Summary sales'!$A9,BYC!$J$7:$J$500)</f>
        <v>0</v>
      </c>
      <c r="X9" s="334">
        <f ca="1">SUMIF(GFIR!$B$7:$B$34,'Summary sales'!$A9,GFIR!$J$7:$J$34)+SUMIF(GFIR2!$B$7:$B$31,'Summary sales'!$A9,GFIR2!$J$7:$J$30)</f>
        <v>1351.1299999998882</v>
      </c>
      <c r="Y9" s="334">
        <f>SUMIF(SARIMURNI!$B$7:$B$502,'Summary sales'!$A9,SARIMURNI!$J$7:$J$502)</f>
        <v>401.36000000010245</v>
      </c>
      <c r="Z9" s="334">
        <f>SUMIF(TOI!$B$7:$B$500,'Summary sales'!$A9,TOI!$J$7:$J$500)</f>
        <v>0</v>
      </c>
      <c r="AA9" s="334">
        <f>SUMIF(HLI!$B$7:$B$500,'Summary sales'!$A9,HLI!$J$7:$J$500)</f>
        <v>11352.350000000093</v>
      </c>
      <c r="AB9" s="334">
        <f>SUMIF(CERES!$B$7:$B$503,'Summary sales'!$A9,CERES!$J$7:$J$503)</f>
        <v>4627.9199999999255</v>
      </c>
      <c r="AC9" s="334">
        <f>SUMIF(ALT!$B$7:$B$126,'Summary sales'!$A9,ALT!$M$7:$M$126)</f>
        <v>0</v>
      </c>
      <c r="AD9" s="334">
        <f>SUMIF(UJL!$B$8:$B$99,'Summary sales'!$A9,UJL!$O$8:$O$99)</f>
        <v>0</v>
      </c>
      <c r="AE9" s="334">
        <f ca="1">SUMIF(IDP!$B$7:$B$141,'Summary sales'!$A9,IDP!$O$7:$O$140)</f>
        <v>0</v>
      </c>
      <c r="AF9" s="334"/>
      <c r="AG9" s="334">
        <f>SUMIF(PSD!$B$7:$B$500,'Summary sales'!$A9,PSD!$K$7:$K$500)</f>
        <v>0</v>
      </c>
      <c r="AH9" s="334">
        <f>SUMIF(EBM!$B$7:$B$500,'Summary sales'!$A9,EBM!$J$7:$J$500)</f>
        <v>69.889999999999418</v>
      </c>
      <c r="AI9" s="334">
        <f>SUMIF(CISF!$B$7:$B$500,'Summary sales'!$A9,CISF!$J$7:$J$500)</f>
        <v>107.20000000018626</v>
      </c>
      <c r="AJ9" s="334">
        <f>SUMIF(KGM!$B$5:$B$506,'Summary sales'!$A9,KGM!$O$5:$O$506)</f>
        <v>1900.3499999999767</v>
      </c>
      <c r="AK9" s="334">
        <f>SUMIF(PUJ!$B$7:$B$503,'Summary sales'!$A9,PUJ!$J$7:$J$503)</f>
        <v>0</v>
      </c>
      <c r="AL9" s="334">
        <f>SUMIF(TORABIKACIKUPA!$B$7:$B$493,'Summary sales'!$A9,TORABIKACIKUPA!$L$7:$L$493)</f>
        <v>0</v>
      </c>
      <c r="AM9" s="334">
        <f>SUMIF(TORABIKAHF!$B$7:$B$504,'Summary sales'!$A9,TORABIKAHF!$L$7:$L$504)</f>
        <v>0</v>
      </c>
      <c r="AN9" s="334">
        <f>SUMIF(TORABIKAIC!$B$7:$B$492,'Summary sales'!$A9,TORABIKAIC!$L$7:$L$492)</f>
        <v>0</v>
      </c>
      <c r="AO9" s="334">
        <f>SUMIF(KALBEE!$B$7:$B$501,'Summary sales'!$A9,KALBEE!$J$7:$J$501)</f>
        <v>10417.300000000279</v>
      </c>
      <c r="AP9" s="334">
        <f>SUMIF(TOYOBO!$B$7:$B$479,'Summary sales'!$A9,TOYOBO!$O$7:$O$479)</f>
        <v>0</v>
      </c>
      <c r="AQ9" s="334">
        <f>SUMIF(GREENPULSE!$B$7:$B$487,'Summary sales'!$A9,GREENPULSE!$J$7:$J$487)</f>
        <v>0</v>
      </c>
      <c r="AR9" s="334">
        <f>SUMIF(KSN!$B$7:$B$484,'Summary sales'!$A9,KSN!$J$7:$J$484)</f>
        <v>989.93000000016764</v>
      </c>
      <c r="AS9" s="334">
        <f>SUMIF(UMI!$B$7:$B$501,'Summary sales'!$A9,UMI!$J$7:$J$501)</f>
        <v>9242.1840000003576</v>
      </c>
      <c r="AT9" s="334">
        <f>SUMIF(IPT!$B$7:$B$502,'Summary sales'!$A9,IPT!$J$7:$J$502)</f>
        <v>56.009999999776483</v>
      </c>
      <c r="AU9" s="334">
        <f>SUMIF(KBRU!$B$7:$B$501,'Summary sales'!$A9,KBRU!$J$7:$J$501)</f>
        <v>27.939999999944121</v>
      </c>
      <c r="AV9" s="334">
        <f>SUMIF(AMI!$B$7:$B$501,'Summary sales'!$A9,AMI!$J$7:$J$501)</f>
        <v>2972.4600000008941</v>
      </c>
      <c r="AW9" s="334">
        <f>SUMIF(KA!$B$7:$B$501,'Summary sales'!$A9,KA!$J$7:$J$501)</f>
        <v>0</v>
      </c>
      <c r="AX9" s="334">
        <f>SUMIF(KTN!$B$7:$B$500,'Summary sales'!$A9,KTN!$J$7:$J$500)</f>
        <v>2077.6100000001024</v>
      </c>
      <c r="AY9" s="334">
        <f>SUMIF(KSNR!$B$7:$B$497,'Summary sales'!$A9,KSNR!$J$7:$J$497)</f>
        <v>6702.320000000007</v>
      </c>
      <c r="AZ9" s="334">
        <f>SUMIF(NIAGAGARAM!$B$7:$B$504,'Summary sales'!$A9,NIAGAGARAM!$J$7:$J$504)</f>
        <v>0</v>
      </c>
      <c r="BA9" s="334">
        <f>SUMIF('PCI84'!$B$7:$B$501,'Summary sales'!$A9,'PCI84'!$J$7:$J$501)</f>
        <v>11398.889999999665</v>
      </c>
      <c r="BB9" s="334">
        <f>SUMIF(PCIM!$B$7:$B$502,'Summary sales'!$A9,PCIM!$J$7:$J$502)</f>
        <v>3639.7800000000279</v>
      </c>
      <c r="BC9" s="334">
        <f>SUMIF(INDOFOOD!$B$7:$B$500,'Summary sales'!$A9,INDOFOOD!$J$7:$J$500)</f>
        <v>7213.359999999404</v>
      </c>
      <c r="BD9" s="334">
        <f>SUMIF(HCI!$B$7:$B$502,'Summary sales'!$A9,HCI!$J$7:$J$502)</f>
        <v>77.080000000074506</v>
      </c>
      <c r="BE9" s="334">
        <f>SUMIF(DIC!$B$7:$B$501,'Summary sales'!$A9,DIC!$J$7:$J$501)</f>
        <v>7750.1200000001118</v>
      </c>
      <c r="BF9" s="334">
        <f>SUMIF(ASAHIMAS!$B$7:$B$500,'Summary sales'!$A9,ASAHIMAS!$J$7:$J$500)</f>
        <v>12960.559999998659</v>
      </c>
      <c r="BG9" s="334">
        <f>SUMIF('ABC KOGEN'!B8:B40,'Summary sales'!$A9,'ABC KOGEN'!J8:J40)</f>
        <v>12931.910000000149</v>
      </c>
      <c r="BH9" s="334">
        <f>SUMIF(ADP!$B$7:$B$499,'Summary sales'!$A9,ADP!$J$7:$J$499)</f>
        <v>0</v>
      </c>
      <c r="BI9" s="334">
        <f>SUMIF(Tongtji!$B$8:$B$502,'Summary sales'!$A9,Tongtji!$J$8:$J$502)</f>
        <v>2199.7000000001863</v>
      </c>
      <c r="BJ9" s="334">
        <f>SUMIF(CITYMALL!$B$7:$B$500,'Summary sales'!$A9,CITYMALL!$K$7:$K$500)</f>
        <v>0</v>
      </c>
      <c r="BK9" s="334">
        <f>SUMIF(PERHUTANI!$B$7:$B$500,'Summary sales'!$A9,PERHUTANI!$J$7:$J$500)</f>
        <v>0</v>
      </c>
      <c r="BL9" s="334">
        <f>SUMIF(PA!$B$7:$B$500,'Summary sales'!$A9,PA!$J$7:$J$500)</f>
        <v>398.31999999994878</v>
      </c>
      <c r="BM9" s="334">
        <f>SUMIF(RPI!$B$7:$B$500,'Summary sales'!$A9,RPI!$J$7:$J$500)</f>
        <v>0</v>
      </c>
      <c r="BN9" s="334">
        <f>SUMIF(RB!$B$7:$B$500,'Summary sales'!$A9,RB!$J$7:$J$500)</f>
        <v>4305.1900000004098</v>
      </c>
      <c r="BO9" s="334">
        <f>SUMIF(DJARUM!$B$7:$B$500,'Summary sales'!$A9,DJARUM!$J$7:$J$500)</f>
        <v>558.63</v>
      </c>
      <c r="BP9" s="334">
        <f>SUMIF(GFATOM!$B$7:$B$500,'Summary sales'!$A9,GFATOM!$J$7:$J$500)</f>
        <v>0</v>
      </c>
      <c r="BQ9" s="334">
        <f>SUMIF(GFKULIT!$B$7:$B$500,'Summary sales'!$A9,GFKULIT!$J$7:$J$500)</f>
        <v>0</v>
      </c>
      <c r="BR9" s="334">
        <f>SUMIF(PENTAWIRA!$B$7:$B$532,'Summary sales'!$A9,PENTAWIRA!$O$7:$O$532)</f>
        <v>4204.3249999999998</v>
      </c>
      <c r="BS9" s="334">
        <f>SUMIF(HSK!$B$7:$B$500,'Summary sales'!$A9,HSK!$J$7:$J$500)</f>
        <v>0</v>
      </c>
      <c r="BT9" s="334">
        <f>SUMIF(SDM!$B$7:$B$500,'Summary sales'!$A9,SDM!$J$7:$J$500)</f>
        <v>0</v>
      </c>
      <c r="BU9" s="334">
        <f>SUMIF(CCS!$B$7:$B$500,'Summary sales'!$A9,CCS!$J$7:$J$500)</f>
        <v>0</v>
      </c>
      <c r="BV9" s="334">
        <f>SUMIF(JARGAS!$B$7:$B$500,'Summary sales'!$A9,JARGAS!$J$7:$J$500)</f>
        <v>2663</v>
      </c>
      <c r="BW9" s="334">
        <f>SUMIF(SBI!$B$7:$B$500,'Summary sales'!$A9,SBI!$J$7:$J$500)</f>
        <v>233.08999999985099</v>
      </c>
      <c r="BX9" s="334">
        <f>SUMIF(SPGLOBAL!$B$7:$B$542,'Summary sales'!$A9,SPGLOBAL!$M$7:$M$542)</f>
        <v>0</v>
      </c>
    </row>
    <row r="10" spans="1:76">
      <c r="A10" s="305">
        <f t="shared" ref="A10:A38" si="52">A9+1</f>
        <v>46237</v>
      </c>
      <c r="B10" s="306">
        <f ca="1">IFERROR(M10/C10,"")</f>
        <v>1.2693847893279093</v>
      </c>
      <c r="C10" s="307">
        <f t="shared" si="51"/>
        <v>145174.611</v>
      </c>
      <c r="D10" s="308">
        <v>86052.55</v>
      </c>
      <c r="E10" s="309">
        <v>42643.22</v>
      </c>
      <c r="F10" s="309">
        <v>7626.4600000000009</v>
      </c>
      <c r="G10" s="309">
        <v>0</v>
      </c>
      <c r="H10" s="309">
        <v>0</v>
      </c>
      <c r="I10" s="335">
        <v>0</v>
      </c>
      <c r="J10" s="309">
        <v>0</v>
      </c>
      <c r="K10" s="335">
        <v>8852.3809999999994</v>
      </c>
      <c r="L10" s="335">
        <v>0</v>
      </c>
      <c r="M10" s="336">
        <f t="shared" ca="1" si="50"/>
        <v>184282.44299999619</v>
      </c>
      <c r="N10" s="337">
        <f>SUMIF(CLIN!$C$7:$C$500,'Summary sales'!$A10,CLIN!$J$7:$J$500)</f>
        <v>950.23999999999069</v>
      </c>
      <c r="O10" s="337">
        <f>SUMIF(BI!$B$7:$B$501,'Summary sales'!$A10,BI!$J$7:$J$501)</f>
        <v>1228.3300000000745</v>
      </c>
      <c r="P10" s="337">
        <f>SUMIF(MKG!$B$7:$B$500,'Summary sales'!$A10,MKG!$J$7:$J$500)</f>
        <v>1372.5</v>
      </c>
      <c r="Q10" s="337">
        <f>SUMIF(STM!$B$7:$B$501,'Summary sales'!$A10,STM!$J$7:$J$501)</f>
        <v>2119.3999999999069</v>
      </c>
      <c r="R10" s="337">
        <f>SUMIF(OAJ!$B$7:$B$500,'Summary sales'!$A10,OAJ!$J$7:$J$500)</f>
        <v>1091.5400000000373</v>
      </c>
      <c r="S10" s="337">
        <f>SUMIF(NNI!$B$7:$B$500,'Summary sales'!$A10,NNI!$J$7:$J$500)</f>
        <v>0</v>
      </c>
      <c r="T10" s="337">
        <f>SUMIF(SHB!$B$7:$B$500,'Summary sales'!$A10,SHB!$J$7:$J$500)</f>
        <v>0</v>
      </c>
      <c r="U10" s="337">
        <f>SUMIF(GTL!$B$7:$B$500,'Summary sales'!$A10,GTL!$J$7:$J$500)</f>
        <v>915.93999999994412</v>
      </c>
      <c r="V10" s="337">
        <f>SUMIF(TWK!$B$7:$B$501,'Summary sales'!$A10,TWK!$J$7:$J$501)</f>
        <v>738.04000000003725</v>
      </c>
      <c r="W10" s="337">
        <f>SUMIF(BYC!$B$7:$B$500,'Summary sales'!$A10,BYC!$J$7:$J$500)</f>
        <v>6624.4900000002235</v>
      </c>
      <c r="X10" s="337">
        <f ca="1">SUMIF(GFIR!$B$7:$B$34,'Summary sales'!$A10,GFIR!$J$7:$J$34)+SUMIF(GFIR2!$B$7:$B$31,'Summary sales'!$A10,GFIR2!$J$7:$J$30)</f>
        <v>4650.7700000004843</v>
      </c>
      <c r="Y10" s="337">
        <f>SUMIF(SARIMURNI!$B$7:$B$502,'Summary sales'!$A10,SARIMURNI!$J$7:$J$502)</f>
        <v>3039.4599999999627</v>
      </c>
      <c r="Z10" s="337">
        <f>SUMIF(TOI!$B$7:$B$500,'Summary sales'!$A10,TOI!$J$7:$J$500)</f>
        <v>0</v>
      </c>
      <c r="AA10" s="337">
        <f>SUMIF(HLI!$B$7:$B$500,'Summary sales'!$A10,HLI!$J$7:$J$500)</f>
        <v>10992.919999999925</v>
      </c>
      <c r="AB10" s="337">
        <f>SUMIF(CERES!$B$7:$B$503,'Summary sales'!$A10,CERES!$J$7:$J$503)</f>
        <v>9198.070000000298</v>
      </c>
      <c r="AC10" s="337">
        <f>SUMIF(ALT!$B$7:$B$126,'Summary sales'!$A10,ALT!$M$7:$M$126)</f>
        <v>1533.7930000000633</v>
      </c>
      <c r="AD10" s="337">
        <f>SUMIF(UJL!$B$8:$B$99,'Summary sales'!$A10,UJL!$O$8:$O$99)</f>
        <v>0</v>
      </c>
      <c r="AE10" s="337">
        <f ca="1">SUMIF(IDP!$B$7:$B$141,'Summary sales'!$A10,IDP!$O$7:$O$140)</f>
        <v>2816.9</v>
      </c>
      <c r="AF10" s="337"/>
      <c r="AG10" s="337">
        <f>SUMIF(PSD!$B$7:$B$500,'Summary sales'!$A10,PSD!$K$7:$K$500)</f>
        <v>0</v>
      </c>
      <c r="AH10" s="337">
        <f>SUMIF(EBM!$B$7:$B$500,'Summary sales'!$A10,EBM!$J$7:$J$500)</f>
        <v>70.360000000000582</v>
      </c>
      <c r="AI10" s="337">
        <f>SUMIF(CISF!$B$7:$B$500,'Summary sales'!$A10,CISF!$J$7:$J$500)</f>
        <v>3530.8999999999069</v>
      </c>
      <c r="AJ10" s="337">
        <f>SUMIF(KGM!$B$5:$B$506,'Summary sales'!$A10,KGM!$O$5:$O$506)</f>
        <v>887.17000000004191</v>
      </c>
      <c r="AK10" s="337">
        <f>SUMIF(PUJ!$B$7:$B$503,'Summary sales'!$A10,PUJ!$J$7:$J$503)</f>
        <v>5803.5</v>
      </c>
      <c r="AL10" s="337">
        <f>SUMIF(TORABIKACIKUPA!$B$7:$B$493,'Summary sales'!$A10,TORABIKACIKUPA!$L$7:$L$493)</f>
        <v>0</v>
      </c>
      <c r="AM10" s="337">
        <f>SUMIF(TORABIKAHF!$B$7:$B$504,'Summary sales'!$A10,TORABIKAHF!$L$7:$L$504)</f>
        <v>0</v>
      </c>
      <c r="AN10" s="337">
        <f>SUMIF(TORABIKAIC!$B$7:$B$492,'Summary sales'!$A10,TORABIKAIC!$L$7:$L$492)</f>
        <v>0</v>
      </c>
      <c r="AO10" s="337">
        <f>SUMIF(KALBEE!$B$7:$B$501,'Summary sales'!$A10,KALBEE!$J$7:$J$501)</f>
        <v>4712.1999999997206</v>
      </c>
      <c r="AP10" s="337">
        <f>SUMIF(TOYOBO!$B$7:$B$479,'Summary sales'!$A10,TOYOBO!$O$7:$O$479)</f>
        <v>0</v>
      </c>
      <c r="AQ10" s="337">
        <f>SUMIF(GREENPULSE!$B$7:$B$487,'Summary sales'!$A10,GREENPULSE!$J$7:$J$487)</f>
        <v>0</v>
      </c>
      <c r="AR10" s="337">
        <f>SUMIF(KSN!$B$7:$B$484,'Summary sales'!$A10,KSN!$J$7:$J$484)</f>
        <v>5015.6599999999162</v>
      </c>
      <c r="AS10" s="337">
        <f>SUMIF(UMI!$B$7:$B$501,'Summary sales'!$A10,UMI!$J$7:$J$501)</f>
        <v>14750.858999997377</v>
      </c>
      <c r="AT10" s="337">
        <f>SUMIF(IPT!$B$7:$B$502,'Summary sales'!$A10,IPT!$J$7:$J$502)</f>
        <v>880.47999999951571</v>
      </c>
      <c r="AU10" s="337">
        <f>SUMIF(KBRU!$B$7:$B$501,'Summary sales'!$A10,KBRU!$J$7:$J$501)</f>
        <v>681.56000000005588</v>
      </c>
      <c r="AV10" s="337">
        <f>SUMIF(AMI!$B$7:$B$501,'Summary sales'!$A10,AMI!$J$7:$J$501)</f>
        <v>8693.7299999985844</v>
      </c>
      <c r="AW10" s="337">
        <f>SUMIF(KA!$B$7:$B$501,'Summary sales'!$A10,KA!$J$7:$J$501)</f>
        <v>2050.6600000000326</v>
      </c>
      <c r="AX10" s="337">
        <f>SUMIF(KTN!$B$7:$B$500,'Summary sales'!$A10,KTN!$J$7:$J$500)</f>
        <v>1935.5</v>
      </c>
      <c r="AY10" s="337">
        <f>SUMIF(KSNR!$B$7:$B$497,'Summary sales'!$A10,KSNR!$J$7:$J$497)</f>
        <v>5707.0800000000163</v>
      </c>
      <c r="AZ10" s="337">
        <f>SUMIF(NIAGAGARAM!$B$7:$B$504,'Summary sales'!$A10,NIAGAGARAM!$J$7:$J$504)</f>
        <v>462.3399999999674</v>
      </c>
      <c r="BA10" s="337">
        <f>SUMIF('PCI84'!$B$7:$B$501,'Summary sales'!$A10,'PCI84'!$J$7:$J$501)</f>
        <v>10329.840000000782</v>
      </c>
      <c r="BB10" s="337">
        <f>SUMIF(PCIM!$B$7:$B$502,'Summary sales'!$A10,PCIM!$J$7:$J$502)</f>
        <v>1525.2399999999907</v>
      </c>
      <c r="BC10" s="337">
        <f>SUMIF(INDOFOOD!$B$7:$B$500,'Summary sales'!$A10,INDOFOOD!$J$7:$J$500)</f>
        <v>5964.0600000005215</v>
      </c>
      <c r="BD10" s="337">
        <f>SUMIF(HCI!$B$7:$B$502,'Summary sales'!$A10,HCI!$J$7:$J$502)</f>
        <v>6153.1899999999441</v>
      </c>
      <c r="BE10" s="337">
        <f>SUMIF(DIC!$B$7:$B$501,'Summary sales'!$A10,DIC!$J$7:$J$501)</f>
        <v>7316.25</v>
      </c>
      <c r="BF10" s="337">
        <f>SUMIF(ASAHIMAS!$B$7:$B$500,'Summary sales'!$A10,ASAHIMAS!$J$7:$J$500)</f>
        <v>12429.679999999702</v>
      </c>
      <c r="BG10" s="337">
        <f>SUMIF('ABC KOGEN'!B9:B41,'Summary sales'!$A10,'ABC KOGEN'!J9:J41)</f>
        <v>6318.5299999997951</v>
      </c>
      <c r="BH10" s="337">
        <f>SUMIF(ADP!$B$7:$B$499,'Summary sales'!$A10,ADP!$J$7:$J$499)</f>
        <v>942.17000000001281</v>
      </c>
      <c r="BI10" s="337">
        <f>SUMIF(Tongtji!$B$8:$B$502,'Summary sales'!$A10,Tongtji!$J$8:$J$502)</f>
        <v>2978.8999999994412</v>
      </c>
      <c r="BJ10" s="337">
        <f>SUMIF(CITYMALL!$B$7:$B$500,'Summary sales'!$A10,CITYMALL!$K$7:$K$500)</f>
        <v>0</v>
      </c>
      <c r="BK10" s="337">
        <f>SUMIF(PERHUTANI!$B$7:$B$500,'Summary sales'!$A10,PERHUTANI!$J$7:$J$500)</f>
        <v>0</v>
      </c>
      <c r="BL10" s="337">
        <f>SUMIF(PA!$B$7:$B$500,'Summary sales'!$A10,PA!$J$7:$J$500)</f>
        <v>424.27000000001863</v>
      </c>
      <c r="BM10" s="337">
        <f>SUMIF(RPI!$B$7:$B$500,'Summary sales'!$A10,RPI!$J$7:$J$500)</f>
        <v>0</v>
      </c>
      <c r="BN10" s="337">
        <f>SUMIF(RB!$B$7:$B$500,'Summary sales'!$A10,RB!$J$7:$J$500)</f>
        <v>4108.3599999998696</v>
      </c>
      <c r="BO10" s="337">
        <f>SUMIF(DJARUM!$B$7:$B$500,'Summary sales'!$A10,DJARUM!$J$7:$J$500)</f>
        <v>9026.7900000000009</v>
      </c>
      <c r="BP10" s="337">
        <f>SUMIF(GFATOM!$B$7:$B$500,'Summary sales'!$A10,GFATOM!$J$7:$J$500)</f>
        <v>1893.8600000001024</v>
      </c>
      <c r="BQ10" s="337">
        <f>SUMIF(GFKULIT!$B$7:$B$500,'Summary sales'!$A10,GFKULIT!$J$7:$J$500)</f>
        <v>0</v>
      </c>
      <c r="BR10" s="337">
        <f>SUMIF(PENTAWIRA!$B$7:$B$532,'Summary sales'!$A10,PENTAWIRA!$O$7:$O$532)</f>
        <v>8852.3809999999994</v>
      </c>
      <c r="BS10" s="337">
        <f>SUMIF(HSK!$B$7:$B$500,'Summary sales'!$A10,HSK!$J$7:$J$500)</f>
        <v>0</v>
      </c>
      <c r="BT10" s="337">
        <f>SUMIF(SDM!$B$7:$B$500,'Summary sales'!$A10,SDM!$J$7:$J$500)</f>
        <v>620.68999999994412</v>
      </c>
      <c r="BU10" s="337">
        <f>SUMIF(CCS!$B$7:$B$500,'Summary sales'!$A10,CCS!$J$7:$J$500)</f>
        <v>0</v>
      </c>
      <c r="BV10" s="337">
        <f>SUMIF(JARGAS!$B$7:$B$500,'Summary sales'!$A10,JARGAS!$J$7:$J$500)</f>
        <v>2778.1300000000047</v>
      </c>
      <c r="BW10" s="337">
        <f>SUMIF(SBI!$B$7:$B$500,'Summary sales'!$A10,SBI!$J$7:$J$500)</f>
        <v>165.70999999996275</v>
      </c>
      <c r="BX10" s="337">
        <f>SUMIF(SPGLOBAL!$B$7:$B$542,'Summary sales'!$A10,SPGLOBAL!$M$7:$M$542)</f>
        <v>0</v>
      </c>
    </row>
    <row r="11" spans="1:76">
      <c r="A11" s="300">
        <f t="shared" si="52"/>
        <v>46238</v>
      </c>
      <c r="B11" s="310">
        <f t="shared" ref="B11:B36" ca="1" si="53">IFERROR(M11/C11,"")</f>
        <v>1.214948188527385</v>
      </c>
      <c r="C11" s="311">
        <f t="shared" si="51"/>
        <v>160699.83300000001</v>
      </c>
      <c r="D11" s="303">
        <v>99132.989999999991</v>
      </c>
      <c r="E11" s="304">
        <v>37814.83</v>
      </c>
      <c r="F11" s="312">
        <v>5453.85</v>
      </c>
      <c r="G11" s="312">
        <v>0</v>
      </c>
      <c r="H11" s="304">
        <v>10033.17</v>
      </c>
      <c r="I11" s="338">
        <v>0</v>
      </c>
      <c r="J11" s="339">
        <v>0</v>
      </c>
      <c r="K11" s="338">
        <v>8264.9929999999986</v>
      </c>
      <c r="L11" s="338"/>
      <c r="M11" s="333">
        <f t="shared" ca="1" si="50"/>
        <v>195241.97100000331</v>
      </c>
      <c r="N11" s="334">
        <f>SUMIF(CLIN!$C$7:$C$500,'Summary sales'!$A11,CLIN!$J$7:$J$500)</f>
        <v>906.66000000014901</v>
      </c>
      <c r="O11" s="340">
        <f>SUMIF(BI!$B$7:$B$501,'Summary sales'!$A11,BI!$J$7:$J$501)</f>
        <v>1209.089999999851</v>
      </c>
      <c r="P11" s="340">
        <f>SUMIF(MKG!$B$7:$B$500,'Summary sales'!$A11,MKG!$J$7:$J$500)</f>
        <v>1371.5</v>
      </c>
      <c r="Q11" s="334">
        <f>SUMIF(STM!$B$7:$B$501,'Summary sales'!$A11,STM!$J$7:$J$501)</f>
        <v>3479.2000000001863</v>
      </c>
      <c r="R11" s="340">
        <f>SUMIF(OAJ!$B$7:$B$500,'Summary sales'!$A11,OAJ!$J$7:$J$500)</f>
        <v>955.75</v>
      </c>
      <c r="S11" s="340">
        <f>SUMIF(NNI!$B$7:$B$500,'Summary sales'!$A11,NNI!$J$7:$J$500)</f>
        <v>0</v>
      </c>
      <c r="T11" s="340">
        <f>SUMIF(SHB!$B$7:$B$500,'Summary sales'!$A11,SHB!$J$7:$J$500)</f>
        <v>0</v>
      </c>
      <c r="U11" s="340">
        <f>SUMIF(GTL!$B$7:$B$500,'Summary sales'!$A11,GTL!$J$7:$J$500)</f>
        <v>682.5899999999674</v>
      </c>
      <c r="V11" s="340">
        <f>SUMIF(TWK!$B$7:$B$501,'Summary sales'!$A11,TWK!$J$7:$J$501)</f>
        <v>657.51999999990221</v>
      </c>
      <c r="W11" s="334">
        <f>SUMIF(BYC!$B$7:$B$500,'Summary sales'!$A11,BYC!$J$7:$J$500)</f>
        <v>5733.070000000298</v>
      </c>
      <c r="X11" s="340">
        <f ca="1">SUMIF(GFIR!$B$7:$B$34,'Summary sales'!$A11,GFIR!$J$7:$J$34)+SUMIF(GFIR2!$B$7:$B$31,'Summary sales'!$A11,GFIR2!$J$7:$J$30)</f>
        <v>4621.6499999994412</v>
      </c>
      <c r="Y11" s="340">
        <f>SUMIF(SARIMURNI!$B$7:$B$502,'Summary sales'!$A11,SARIMURNI!$J$7:$J$502)</f>
        <v>3370.9199999999255</v>
      </c>
      <c r="Z11" s="340">
        <f>SUMIF(TOI!$B$7:$B$500,'Summary sales'!$A11,TOI!$J$7:$J$500)</f>
        <v>0</v>
      </c>
      <c r="AA11" s="334">
        <f>SUMIF(HLI!$B$7:$B$500,'Summary sales'!$A11,HLI!$J$7:$J$500)</f>
        <v>10785.479999999981</v>
      </c>
      <c r="AB11" s="340">
        <f>SUMIF(CERES!$B$7:$B$503,'Summary sales'!$A11,CERES!$J$7:$J$503)</f>
        <v>10529.069999999832</v>
      </c>
      <c r="AC11" s="340">
        <f>SUMIF(ALT!$B$7:$B$126,'Summary sales'!$A11,ALT!$M$7:$M$126)</f>
        <v>1432.8669999999693</v>
      </c>
      <c r="AD11" s="334">
        <f>SUMIF(UJL!$B$8:$B$99,'Summary sales'!$A11,UJL!$O$8:$O$99)</f>
        <v>0</v>
      </c>
      <c r="AE11" s="334">
        <f ca="1">SUMIF(IDP!$B$7:$B$141,'Summary sales'!$A11,IDP!$O$7:$O$140)</f>
        <v>5047.51</v>
      </c>
      <c r="AF11" s="334"/>
      <c r="AG11" s="340">
        <f>SUMIF(PSD!$B$7:$B$500,'Summary sales'!$A11,PSD!$K$7:$K$500)</f>
        <v>0</v>
      </c>
      <c r="AH11" s="340">
        <f>SUMIF(EBM!$B$7:$B$500,'Summary sales'!$A11,EBM!$J$7:$J$500)</f>
        <v>90.149999999994179</v>
      </c>
      <c r="AI11" s="334">
        <f>SUMIF(CISF!$B$7:$B$500,'Summary sales'!$A11,CISF!$J$7:$J$500)</f>
        <v>3727.3999999999069</v>
      </c>
      <c r="AJ11" s="334">
        <f>SUMIF(KGM!$B$5:$B$506,'Summary sales'!$A11,KGM!$O$5:$O$506)</f>
        <v>1779.7900000000373</v>
      </c>
      <c r="AK11" s="334">
        <f>SUMIF(PUJ!$B$7:$B$503,'Summary sales'!$A11,PUJ!$J$7:$J$503)</f>
        <v>5423.2999999998137</v>
      </c>
      <c r="AL11" s="334">
        <f>SUMIF(TORABIKACIKUPA!$B$7:$B$493,'Summary sales'!$A11,TORABIKACIKUPA!$L$7:$L$493)</f>
        <v>0</v>
      </c>
      <c r="AM11" s="334">
        <f>SUMIF(TORABIKAHF!$B$7:$B$504,'Summary sales'!$A11,TORABIKAHF!$L$7:$L$504)</f>
        <v>0</v>
      </c>
      <c r="AN11" s="334">
        <f>SUMIF(TORABIKAIC!$B$7:$B$492,'Summary sales'!$A11,TORABIKAIC!$L$7:$L$492)</f>
        <v>0</v>
      </c>
      <c r="AO11" s="334">
        <f>SUMIF(KALBEE!$B$7:$B$501,'Summary sales'!$A11,KALBEE!$J$7:$J$501)</f>
        <v>2593.7000000001863</v>
      </c>
      <c r="AP11" s="334">
        <f>SUMIF(TOYOBO!$B$7:$B$479,'Summary sales'!$A11,TOYOBO!$O$7:$O$479)</f>
        <v>0</v>
      </c>
      <c r="AQ11" s="334">
        <f>SUMIF(GREENPULSE!$B$7:$B$487,'Summary sales'!$A11,GREENPULSE!$J$7:$J$487)</f>
        <v>0</v>
      </c>
      <c r="AR11" s="334">
        <f>SUMIF(KSN!$B$7:$B$484,'Summary sales'!$A11,KSN!$J$7:$J$484)</f>
        <v>5752.3200000000652</v>
      </c>
      <c r="AS11" s="334">
        <f>SUMIF(UMI!$B$7:$B$501,'Summary sales'!$A11,UMI!$J$7:$J$501)</f>
        <v>12568.641000002623</v>
      </c>
      <c r="AT11" s="334">
        <f>SUMIF(IPT!$B$7:$B$502,'Summary sales'!$A11,IPT!$J$7:$J$502)</f>
        <v>1803.6900000004098</v>
      </c>
      <c r="AU11" s="334">
        <f>SUMIF(KBRU!$B$7:$B$501,'Summary sales'!$A11,KBRU!$J$7:$J$501)</f>
        <v>49.639999999897555</v>
      </c>
      <c r="AV11" s="334">
        <f>SUMIF(AMI!$B$7:$B$501,'Summary sales'!$A11,AMI!$J$7:$J$501)</f>
        <v>9115.980000000447</v>
      </c>
      <c r="AW11" s="334">
        <f>SUMIF(KA!$B$7:$B$501,'Summary sales'!$A11,KA!$J$7:$J$501)</f>
        <v>1643.3800000000047</v>
      </c>
      <c r="AX11" s="334">
        <f>SUMIF(KTN!$B$7:$B$500,'Summary sales'!$A11,KTN!$J$7:$J$500)</f>
        <v>2024.6899999999441</v>
      </c>
      <c r="AY11" s="334">
        <f>SUMIF(KSNR!$B$7:$B$497,'Summary sales'!$A11,KSNR!$J$7:$J$497)</f>
        <v>7100.4599999999627</v>
      </c>
      <c r="AZ11" s="334">
        <f>SUMIF(NIAGAGARAM!$B$7:$B$504,'Summary sales'!$A11,NIAGAGARAM!$J$7:$J$504)</f>
        <v>515.1600000000326</v>
      </c>
      <c r="BA11" s="334">
        <f>SUMIF('PCI84'!$B$7:$B$501,'Summary sales'!$A11,'PCI84'!$J$7:$J$501)</f>
        <v>9437.0999999996275</v>
      </c>
      <c r="BB11" s="334">
        <f>SUMIF(PCIM!$B$7:$B$502,'Summary sales'!$A11,PCIM!$J$7:$J$502)</f>
        <v>3314.6500000001397</v>
      </c>
      <c r="BC11" s="334">
        <f>SUMIF(INDOFOOD!$B$7:$B$500,'Summary sales'!$A11,INDOFOOD!$J$7:$J$500)</f>
        <v>6232.7799999993294</v>
      </c>
      <c r="BD11" s="334">
        <f>SUMIF(HCI!$B$7:$B$502,'Summary sales'!$A11,HCI!$J$7:$J$502)</f>
        <v>9784.4299999999348</v>
      </c>
      <c r="BE11" s="334">
        <f>SUMIF(DIC!$B$7:$B$501,'Summary sales'!$A11,DIC!$J$7:$J$501)</f>
        <v>6311.5</v>
      </c>
      <c r="BF11" s="334">
        <f>SUMIF(ASAHIMAS!$B$7:$B$500,'Summary sales'!$A11,ASAHIMAS!$J$7:$J$500)</f>
        <v>18409.950000001118</v>
      </c>
      <c r="BG11" s="334">
        <f>SUMIF('ABC KOGEN'!B10:B42,'Summary sales'!$A11,'ABC KOGEN'!J10:J42)</f>
        <v>6815.7900000000373</v>
      </c>
      <c r="BH11" s="334">
        <f>SUMIF(ADP!$B$7:$B$499,'Summary sales'!$A11,ADP!$J$7:$J$499)</f>
        <v>1246.3799999999901</v>
      </c>
      <c r="BI11" s="334">
        <f>SUMIF(Tongtji!$B$8:$B$502,'Summary sales'!$A11,Tongtji!$J$8:$J$502)</f>
        <v>3403.9000000003725</v>
      </c>
      <c r="BJ11" s="334">
        <f>SUMIF(CITYMALL!$B$7:$B$500,'Summary sales'!$A11,CITYMALL!$K$7:$K$500)</f>
        <v>0</v>
      </c>
      <c r="BK11" s="334">
        <f>SUMIF(PERHUTANI!$B$7:$B$500,'Summary sales'!$A11,PERHUTANI!$J$7:$J$500)</f>
        <v>0</v>
      </c>
      <c r="BL11" s="334">
        <f>SUMIF(PA!$B$7:$B$500,'Summary sales'!$A11,PA!$J$7:$J$500)</f>
        <v>405.9100000000326</v>
      </c>
      <c r="BM11" s="334">
        <f>SUMIF(RPI!$B$7:$B$500,'Summary sales'!$A11,RPI!$J$7:$J$500)</f>
        <v>0</v>
      </c>
      <c r="BN11" s="334">
        <f>SUMIF(RB!$B$7:$B$500,'Summary sales'!$A11,RB!$J$7:$J$500)</f>
        <v>4110.6099999998696</v>
      </c>
      <c r="BO11" s="334">
        <f>SUMIF(DJARUM!$B$7:$B$500,'Summary sales'!$A11,DJARUM!$J$7:$J$500)</f>
        <v>4493.8700000000008</v>
      </c>
      <c r="BP11" s="334">
        <f>SUMIF(GFATOM!$B$7:$B$500,'Summary sales'!$A11,GFATOM!$J$7:$J$500)</f>
        <v>3667.2099999999627</v>
      </c>
      <c r="BQ11" s="334">
        <f>SUMIF(GFKULIT!$B$7:$B$500,'Summary sales'!$A11,GFKULIT!$J$7:$J$500)</f>
        <v>0</v>
      </c>
      <c r="BR11" s="334">
        <f>SUMIF(PENTAWIRA!$B$7:$B$532,'Summary sales'!$A11,PENTAWIRA!$O$7:$O$532)</f>
        <v>8264.9929999999986</v>
      </c>
      <c r="BS11" s="334">
        <f>SUMIF(HSK!$B$7:$B$500,'Summary sales'!$A11,HSK!$J$7:$J$500)</f>
        <v>0</v>
      </c>
      <c r="BT11" s="334">
        <f>SUMIF(SDM!$B$7:$B$500,'Summary sales'!$A11,SDM!$J$7:$J$500)</f>
        <v>634.27999999979511</v>
      </c>
      <c r="BU11" s="334">
        <f>SUMIF(CCS!$B$7:$B$500,'Summary sales'!$A11,CCS!$J$7:$J$500)</f>
        <v>0</v>
      </c>
      <c r="BV11" s="334">
        <f>SUMIF(JARGAS!$B$7:$B$500,'Summary sales'!$A11,JARGAS!$J$7:$J$500)</f>
        <v>2870.140000000014</v>
      </c>
      <c r="BW11" s="334">
        <f>SUMIF(SBI!$B$7:$B$500,'Summary sales'!$A11,SBI!$J$7:$J$500)</f>
        <v>867.3000000002794</v>
      </c>
      <c r="BX11" s="334">
        <f>SUMIF(SPGLOBAL!$B$7:$B$542,'Summary sales'!$A11,SPGLOBAL!$M$7:$M$542)</f>
        <v>0</v>
      </c>
    </row>
    <row r="12" spans="1:76">
      <c r="A12" s="305">
        <f t="shared" si="52"/>
        <v>46239</v>
      </c>
      <c r="B12" s="306">
        <f t="shared" ca="1" si="53"/>
        <v>1.1014692017918488</v>
      </c>
      <c r="C12" s="307">
        <f t="shared" si="51"/>
        <v>185624.12700000001</v>
      </c>
      <c r="D12" s="308">
        <v>112384.88</v>
      </c>
      <c r="E12" s="309">
        <v>48749.840000000004</v>
      </c>
      <c r="F12" s="309">
        <v>11392.12</v>
      </c>
      <c r="G12" s="309">
        <v>0</v>
      </c>
      <c r="H12" s="309">
        <v>4702.7</v>
      </c>
      <c r="I12" s="335">
        <v>0</v>
      </c>
      <c r="J12" s="309">
        <v>0</v>
      </c>
      <c r="K12" s="335">
        <v>8394.5869999999995</v>
      </c>
      <c r="L12" s="335"/>
      <c r="M12" s="336">
        <f t="shared" ca="1" si="50"/>
        <v>204459.2589999988</v>
      </c>
      <c r="N12" s="337">
        <f>SUMIF(CLIN!$C$7:$C$500,'Summary sales'!$A12,CLIN!$J$7:$J$500)</f>
        <v>930.48999999999069</v>
      </c>
      <c r="O12" s="337">
        <f>SUMIF(BI!$B$7:$B$501,'Summary sales'!$A12,BI!$J$7:$J$501)</f>
        <v>1521.5099999997765</v>
      </c>
      <c r="P12" s="337">
        <f>SUMIF(MKG!$B$7:$B$500,'Summary sales'!$A12,MKG!$J$7:$J$500)</f>
        <v>1236.5</v>
      </c>
      <c r="Q12" s="337">
        <f>SUMIF(STM!$B$7:$B$501,'Summary sales'!$A12,STM!$J$7:$J$501)</f>
        <v>3807.7999999998137</v>
      </c>
      <c r="R12" s="337">
        <f>SUMIF(OAJ!$B$7:$B$500,'Summary sales'!$A12,OAJ!$J$7:$J$500)</f>
        <v>1050.5699999999488</v>
      </c>
      <c r="S12" s="337">
        <f>SUMIF(NNI!$B$7:$B$500,'Summary sales'!$A12,NNI!$J$7:$J$500)</f>
        <v>0</v>
      </c>
      <c r="T12" s="337">
        <f>SUMIF(SHB!$B$7:$B$500,'Summary sales'!$A12,SHB!$J$7:$J$500)</f>
        <v>12.589999999996508</v>
      </c>
      <c r="U12" s="337">
        <f>SUMIF(GTL!$B$7:$B$500,'Summary sales'!$A12,GTL!$J$7:$J$500)</f>
        <v>663.72000000008848</v>
      </c>
      <c r="V12" s="337">
        <f>SUMIF(TWK!$B$7:$B$501,'Summary sales'!$A12,TWK!$J$7:$J$501)</f>
        <v>697.48000000009779</v>
      </c>
      <c r="W12" s="337">
        <f>SUMIF(BYC!$B$7:$B$500,'Summary sales'!$A12,BYC!$J$7:$J$500)</f>
        <v>5963.9899999983609</v>
      </c>
      <c r="X12" s="337">
        <f ca="1">SUMIF(GFIR!$B$7:$B$34,'Summary sales'!$A12,GFIR!$J$7:$J$34)+SUMIF(GFIR2!$B$7:$B$31,'Summary sales'!$A12,GFIR2!$J$7:$J$30)</f>
        <v>4413.4699999997392</v>
      </c>
      <c r="Y12" s="337">
        <f>SUMIF(SARIMURNI!$B$7:$B$502,'Summary sales'!$A12,SARIMURNI!$J$7:$J$502)</f>
        <v>3025.0100000000093</v>
      </c>
      <c r="Z12" s="337">
        <f>SUMIF(TOI!$B$7:$B$500,'Summary sales'!$A12,TOI!$J$7:$J$500)</f>
        <v>0</v>
      </c>
      <c r="AA12" s="337">
        <f>SUMIF(HLI!$B$7:$B$500,'Summary sales'!$A12,HLI!$J$7:$J$500)</f>
        <v>10560.64000000013</v>
      </c>
      <c r="AB12" s="337">
        <f>SUMIF(CERES!$B$7:$B$503,'Summary sales'!$A12,CERES!$J$7:$J$503)</f>
        <v>9963.2600000002421</v>
      </c>
      <c r="AC12" s="337">
        <f>SUMIF(ALT!$B$7:$B$126,'Summary sales'!$A12,ALT!$M$7:$M$126)</f>
        <v>822.36999999999534</v>
      </c>
      <c r="AD12" s="337">
        <f>SUMIF(UJL!$B$8:$B$99,'Summary sales'!$A12,UJL!$O$8:$O$99)</f>
        <v>0</v>
      </c>
      <c r="AE12" s="337">
        <f ca="1">SUMIF(IDP!$B$7:$B$141,'Summary sales'!$A12,IDP!$O$7:$O$140)</f>
        <v>5436.18</v>
      </c>
      <c r="AF12" s="337"/>
      <c r="AG12" s="337">
        <f>SUMIF(PSD!$B$7:$B$500,'Summary sales'!$A12,PSD!$K$7:$K$500)</f>
        <v>0</v>
      </c>
      <c r="AH12" s="337">
        <f>SUMIF(EBM!$B$7:$B$500,'Summary sales'!$A12,EBM!$J$7:$J$500)</f>
        <v>77</v>
      </c>
      <c r="AI12" s="337">
        <f>SUMIF(CISF!$B$7:$B$500,'Summary sales'!$A12,CISF!$J$7:$J$500)</f>
        <v>3696.1000000000931</v>
      </c>
      <c r="AJ12" s="337">
        <f>SUMIF(KGM!$B$5:$B$506,'Summary sales'!$A12,KGM!$O$5:$O$506)</f>
        <v>940.66999999992549</v>
      </c>
      <c r="AK12" s="337">
        <f>SUMIF(PUJ!$B$7:$B$503,'Summary sales'!$A12,PUJ!$J$7:$J$503)</f>
        <v>5457.0999999996275</v>
      </c>
      <c r="AL12" s="337">
        <f>SUMIF(TORABIKACIKUPA!$B$7:$B$493,'Summary sales'!$A12,TORABIKACIKUPA!$L$7:$L$493)</f>
        <v>0</v>
      </c>
      <c r="AM12" s="337">
        <f>SUMIF(TORABIKAHF!$B$7:$B$504,'Summary sales'!$A12,TORABIKAHF!$L$7:$L$504)</f>
        <v>0</v>
      </c>
      <c r="AN12" s="337">
        <f>SUMIF(TORABIKAIC!$B$7:$B$492,'Summary sales'!$A12,TORABIKAIC!$L$7:$L$492)</f>
        <v>0</v>
      </c>
      <c r="AO12" s="337">
        <f>SUMIF(KALBEE!$B$7:$B$501,'Summary sales'!$A12,KALBEE!$J$7:$J$501)</f>
        <v>2933.7999999998137</v>
      </c>
      <c r="AP12" s="337">
        <f>SUMIF(TOYOBO!$B$7:$B$479,'Summary sales'!$A12,TOYOBO!$O$7:$O$479)</f>
        <v>0</v>
      </c>
      <c r="AQ12" s="337">
        <f>SUMIF(GREENPULSE!$B$7:$B$487,'Summary sales'!$A12,GREENPULSE!$J$7:$J$487)</f>
        <v>0</v>
      </c>
      <c r="AR12" s="337">
        <f>SUMIF(KSN!$B$7:$B$484,'Summary sales'!$A12,KSN!$J$7:$J$484)</f>
        <v>5321.2899999998044</v>
      </c>
      <c r="AS12" s="337">
        <f>SUMIF(UMI!$B$7:$B$501,'Summary sales'!$A12,UMI!$J$7:$J$501)</f>
        <v>21467.710000000894</v>
      </c>
      <c r="AT12" s="337">
        <f>SUMIF(IPT!$B$7:$B$502,'Summary sales'!$A12,IPT!$J$7:$J$502)</f>
        <v>2047.1500000003725</v>
      </c>
      <c r="AU12" s="337">
        <f>SUMIF(KBRU!$B$7:$B$501,'Summary sales'!$A12,KBRU!$J$7:$J$501)</f>
        <v>1006.1000000000931</v>
      </c>
      <c r="AV12" s="337">
        <f>SUMIF(AMI!$B$7:$B$501,'Summary sales'!$A12,AMI!$J$7:$J$501)</f>
        <v>8197.859999999404</v>
      </c>
      <c r="AW12" s="337">
        <f>SUMIF(KA!$B$7:$B$501,'Summary sales'!$A12,KA!$J$7:$J$501)</f>
        <v>1665.0199999999604</v>
      </c>
      <c r="AX12" s="337">
        <f>SUMIF(KTN!$B$7:$B$500,'Summary sales'!$A12,KTN!$J$7:$J$500)</f>
        <v>1882.4299999999348</v>
      </c>
      <c r="AY12" s="337">
        <f>SUMIF(KSNR!$B$7:$B$497,'Summary sales'!$A12,KSNR!$J$7:$J$497)</f>
        <v>6292.429999999993</v>
      </c>
      <c r="AZ12" s="337">
        <f>SUMIF(NIAGAGARAM!$B$7:$B$504,'Summary sales'!$A12,NIAGAGARAM!$J$7:$J$504)</f>
        <v>513.40000000002328</v>
      </c>
      <c r="BA12" s="337">
        <f>SUMIF('PCI84'!$B$7:$B$501,'Summary sales'!$A12,'PCI84'!$J$7:$J$501)</f>
        <v>9319.2000000001863</v>
      </c>
      <c r="BB12" s="337">
        <f>SUMIF(PCIM!$B$7:$B$502,'Summary sales'!$A12,PCIM!$J$7:$J$502)</f>
        <v>1494.9099999999162</v>
      </c>
      <c r="BC12" s="337">
        <f>SUMIF(INDOFOOD!$B$7:$B$500,'Summary sales'!$A12,INDOFOOD!$J$7:$J$500)</f>
        <v>7358.4400000004098</v>
      </c>
      <c r="BD12" s="337">
        <f>SUMIF(HCI!$B$7:$B$502,'Summary sales'!$A12,HCI!$J$7:$J$502)</f>
        <v>6926.9799999999814</v>
      </c>
      <c r="BE12" s="337">
        <f>SUMIF(DIC!$B$7:$B$501,'Summary sales'!$A12,DIC!$J$7:$J$501)</f>
        <v>6780.3199999998324</v>
      </c>
      <c r="BF12" s="337">
        <f>SUMIF(ASAHIMAS!$B$7:$B$500,'Summary sales'!$A12,ASAHIMAS!$J$7:$J$500)</f>
        <v>19752.730000000447</v>
      </c>
      <c r="BG12" s="337">
        <f>SUMIF('ABC KOGEN'!B11:B43,'Summary sales'!$A12,'ABC KOGEN'!J11:J43)</f>
        <v>7006.5500000002794</v>
      </c>
      <c r="BH12" s="337">
        <f>SUMIF(ADP!$B$7:$B$499,'Summary sales'!$A12,ADP!$J$7:$J$499)</f>
        <v>1331.4700000000012</v>
      </c>
      <c r="BI12" s="337">
        <f>SUMIF(Tongtji!$B$8:$B$502,'Summary sales'!$A12,Tongtji!$J$8:$J$502)</f>
        <v>3236</v>
      </c>
      <c r="BJ12" s="337">
        <f>SUMIF(CITYMALL!$B$7:$B$500,'Summary sales'!$A12,CITYMALL!$K$7:$K$500)</f>
        <v>0</v>
      </c>
      <c r="BK12" s="337">
        <f>SUMIF(PERHUTANI!$B$7:$B$500,'Summary sales'!$A12,PERHUTANI!$J$7:$J$500)</f>
        <v>0</v>
      </c>
      <c r="BL12" s="337">
        <f>SUMIF(PA!$B$7:$B$500,'Summary sales'!$A12,PA!$J$7:$J$500)</f>
        <v>432.22999999998137</v>
      </c>
      <c r="BM12" s="337">
        <f>SUMIF(RPI!$B$7:$B$500,'Summary sales'!$A12,RPI!$J$7:$J$500)</f>
        <v>0</v>
      </c>
      <c r="BN12" s="337">
        <f>SUMIF(RB!$B$7:$B$500,'Summary sales'!$A12,RB!$J$7:$J$500)</f>
        <v>3974.4799999999814</v>
      </c>
      <c r="BO12" s="337">
        <f>SUMIF(DJARUM!$B$7:$B$500,'Summary sales'!$A12,DJARUM!$J$7:$J$500)</f>
        <v>4719.2199999999975</v>
      </c>
      <c r="BP12" s="337">
        <f>SUMIF(GFATOM!$B$7:$B$500,'Summary sales'!$A12,GFATOM!$J$7:$J$500)</f>
        <v>893.16999999992549</v>
      </c>
      <c r="BQ12" s="337">
        <f>SUMIF(GFKULIT!$B$7:$B$500,'Summary sales'!$A12,GFKULIT!$J$7:$J$500)</f>
        <v>0</v>
      </c>
      <c r="BR12" s="337">
        <f>SUMIF(PENTAWIRA!$B$7:$B$532,'Summary sales'!$A12,PENTAWIRA!$O$7:$O$532)</f>
        <v>12580.059000000001</v>
      </c>
      <c r="BS12" s="337">
        <f>SUMIF(HSK!$B$7:$B$500,'Summary sales'!$A12,HSK!$J$7:$J$500)</f>
        <v>0</v>
      </c>
      <c r="BT12" s="337">
        <f>SUMIF(SDM!$B$7:$B$500,'Summary sales'!$A12,SDM!$J$7:$J$500)</f>
        <v>1038.75</v>
      </c>
      <c r="BU12" s="337">
        <f>SUMIF(CCS!$B$7:$B$500,'Summary sales'!$A12,CCS!$J$7:$J$500)</f>
        <v>0</v>
      </c>
      <c r="BV12" s="337">
        <f>SUMIF(JARGAS!$B$7:$B$500,'Summary sales'!$A12,JARGAS!$J$7:$J$500)</f>
        <v>2797.1399999999849</v>
      </c>
      <c r="BW12" s="337">
        <f>SUMIF(SBI!$B$7:$B$500,'Summary sales'!$A12,SBI!$J$7:$J$500)</f>
        <v>3213.9699999997392</v>
      </c>
      <c r="BX12" s="337">
        <f>SUMIF(SPGLOBAL!$B$7:$B$542,'Summary sales'!$A12,SPGLOBAL!$M$7:$M$542)</f>
        <v>0</v>
      </c>
    </row>
    <row r="13" spans="1:76">
      <c r="A13" s="300">
        <f t="shared" si="52"/>
        <v>46240</v>
      </c>
      <c r="B13" s="310">
        <f t="shared" ca="1" si="53"/>
        <v>1.0739057553697111</v>
      </c>
      <c r="C13" s="311">
        <f t="shared" si="51"/>
        <v>184487.53999999998</v>
      </c>
      <c r="D13" s="303">
        <v>105540.41</v>
      </c>
      <c r="E13" s="304">
        <v>48314.959999999992</v>
      </c>
      <c r="F13" s="312">
        <v>7663.83</v>
      </c>
      <c r="G13" s="312">
        <v>0</v>
      </c>
      <c r="H13" s="304">
        <v>10156.799999999999</v>
      </c>
      <c r="I13" s="338">
        <v>0</v>
      </c>
      <c r="J13" s="339">
        <v>0</v>
      </c>
      <c r="K13" s="338">
        <v>12811.54</v>
      </c>
      <c r="L13" s="338"/>
      <c r="M13" s="333">
        <f t="shared" ca="1" si="50"/>
        <v>198122.23099999977</v>
      </c>
      <c r="N13" s="334">
        <f>SUMIF(CLIN!$C$7:$C$500,'Summary sales'!$A13,CLIN!$J$7:$J$500)</f>
        <v>974.26000000000931</v>
      </c>
      <c r="O13" s="340">
        <f>SUMIF(BI!$B$7:$B$501,'Summary sales'!$A13,BI!$J$7:$J$501)</f>
        <v>1335.2599999997765</v>
      </c>
      <c r="P13" s="340">
        <f>SUMIF(MKG!$B$7:$B$500,'Summary sales'!$A13,MKG!$J$7:$J$500)</f>
        <v>1204.8999999999069</v>
      </c>
      <c r="Q13" s="334">
        <f>SUMIF(STM!$B$7:$B$501,'Summary sales'!$A13,STM!$J$7:$J$501)</f>
        <v>3212</v>
      </c>
      <c r="R13" s="340">
        <f>SUMIF(OAJ!$B$7:$B$500,'Summary sales'!$A13,OAJ!$J$7:$J$500)</f>
        <v>935.46000000007916</v>
      </c>
      <c r="S13" s="340">
        <f>SUMIF(NNI!$B$7:$B$500,'Summary sales'!$A13,NNI!$J$7:$J$500)</f>
        <v>0</v>
      </c>
      <c r="T13" s="340">
        <f>SUMIF(SHB!$B$7:$B$500,'Summary sales'!$A13,SHB!$J$7:$J$500)</f>
        <v>59.540000000008149</v>
      </c>
      <c r="U13" s="340">
        <f>SUMIF(GTL!$B$7:$B$500,'Summary sales'!$A13,GTL!$J$7:$J$500)</f>
        <v>787.88999999989755</v>
      </c>
      <c r="V13" s="340">
        <f>SUMIF(TWK!$B$7:$B$501,'Summary sales'!$A13,TWK!$J$7:$J$501)</f>
        <v>678.22999999998137</v>
      </c>
      <c r="W13" s="334">
        <f>SUMIF(BYC!$B$7:$B$500,'Summary sales'!$A13,BYC!$J$7:$J$500)</f>
        <v>6180.6100000012666</v>
      </c>
      <c r="X13" s="340">
        <f ca="1">SUMIF(GFIR!$B$7:$B$34,'Summary sales'!$A13,GFIR!$J$7:$J$34)+SUMIF(GFIR2!$B$7:$B$31,'Summary sales'!$A13,GFIR2!$J$7:$J$30)</f>
        <v>5081.8700000001118</v>
      </c>
      <c r="Y13" s="340">
        <f>SUMIF(SARIMURNI!$B$7:$B$502,'Summary sales'!$A13,SARIMURNI!$J$7:$J$502)</f>
        <v>3093.2600000000093</v>
      </c>
      <c r="Z13" s="340">
        <f>SUMIF(TOI!$B$7:$B$500,'Summary sales'!$A13,TOI!$J$7:$J$500)</f>
        <v>0</v>
      </c>
      <c r="AA13" s="334">
        <f>SUMIF(HLI!$B$7:$B$500,'Summary sales'!$A13,HLI!$J$7:$J$500)</f>
        <v>10971.379999999888</v>
      </c>
      <c r="AB13" s="340">
        <f>SUMIF(CERES!$B$7:$B$503,'Summary sales'!$A13,CERES!$J$7:$J$503)</f>
        <v>9588.4099999996834</v>
      </c>
      <c r="AC13" s="340">
        <f>SUMIF(ALT!$B$7:$B$126,'Summary sales'!$A13,ALT!$M$7:$M$126)</f>
        <v>1419.5979999999981</v>
      </c>
      <c r="AD13" s="334">
        <f>SUMIF(UJL!$B$8:$B$99,'Summary sales'!$A13,UJL!$O$8:$O$99)</f>
        <v>0</v>
      </c>
      <c r="AE13" s="334">
        <f ca="1">SUMIF(IDP!$B$7:$B$141,'Summary sales'!$A13,IDP!$O$7:$O$140)</f>
        <v>8264.130000000001</v>
      </c>
      <c r="AF13" s="334"/>
      <c r="AG13" s="340">
        <f>SUMIF(PSD!$B$7:$B$500,'Summary sales'!$A13,PSD!$K$7:$K$500)</f>
        <v>0</v>
      </c>
      <c r="AH13" s="340">
        <f>SUMIF(EBM!$B$7:$B$500,'Summary sales'!$A13,EBM!$J$7:$J$500)</f>
        <v>61</v>
      </c>
      <c r="AI13" s="334">
        <f>SUMIF(CISF!$B$7:$B$500,'Summary sales'!$A13,CISF!$J$7:$J$500)</f>
        <v>3232.1000000000931</v>
      </c>
      <c r="AJ13" s="334">
        <f>SUMIF(KGM!$B$5:$B$506,'Summary sales'!$A13,KGM!$O$5:$O$506)</f>
        <v>1707.5500000000466</v>
      </c>
      <c r="AK13" s="334">
        <f>SUMIF(PUJ!$B$7:$B$503,'Summary sales'!$A13,PUJ!$J$7:$J$503)</f>
        <v>5379.1000000005588</v>
      </c>
      <c r="AL13" s="334">
        <f>SUMIF(TORABIKACIKUPA!$B$7:$B$493,'Summary sales'!$A13,TORABIKACIKUPA!$L$7:$L$493)</f>
        <v>0</v>
      </c>
      <c r="AM13" s="334">
        <f>SUMIF(TORABIKAHF!$B$7:$B$504,'Summary sales'!$A13,TORABIKAHF!$L$7:$L$504)</f>
        <v>0</v>
      </c>
      <c r="AN13" s="334">
        <f>SUMIF(TORABIKAIC!$B$7:$B$492,'Summary sales'!$A13,TORABIKAIC!$L$7:$L$492)</f>
        <v>0</v>
      </c>
      <c r="AO13" s="334">
        <f>SUMIF(KALBEE!$B$7:$B$501,'Summary sales'!$A13,KALBEE!$J$7:$J$501)</f>
        <v>2429.2000000001863</v>
      </c>
      <c r="AP13" s="334">
        <f>SUMIF(TOYOBO!$B$7:$B$479,'Summary sales'!$A13,TOYOBO!$O$7:$O$479)</f>
        <v>0</v>
      </c>
      <c r="AQ13" s="334">
        <f>SUMIF(GREENPULSE!$B$7:$B$487,'Summary sales'!$A13,GREENPULSE!$J$7:$J$487)</f>
        <v>0</v>
      </c>
      <c r="AR13" s="334">
        <f>SUMIF(KSN!$B$7:$B$484,'Summary sales'!$A13,KSN!$J$7:$J$484)</f>
        <v>6061.7200000002049</v>
      </c>
      <c r="AS13" s="334">
        <f>SUMIF(UMI!$B$7:$B$501,'Summary sales'!$A13,UMI!$J$7:$J$501)</f>
        <v>15732.729999996722</v>
      </c>
      <c r="AT13" s="334">
        <f>SUMIF(IPT!$B$7:$B$502,'Summary sales'!$A13,IPT!$J$7:$J$502)</f>
        <v>1957.5999999996275</v>
      </c>
      <c r="AU13" s="334">
        <f>SUMIF(KBRU!$B$7:$B$501,'Summary sales'!$A13,KBRU!$J$7:$J$501)</f>
        <v>640.13000000000466</v>
      </c>
      <c r="AV13" s="334">
        <f>SUMIF(AMI!$B$7:$B$501,'Summary sales'!$A13,AMI!$J$7:$J$501)</f>
        <v>8052.1200000010431</v>
      </c>
      <c r="AW13" s="334">
        <f>SUMIF(KA!$B$7:$B$501,'Summary sales'!$A13,KA!$J$7:$J$501)</f>
        <v>1842.9100000000326</v>
      </c>
      <c r="AX13" s="334">
        <f>SUMIF(KTN!$B$7:$B$500,'Summary sales'!$A13,KTN!$J$7:$J$500)</f>
        <v>1882.5300000000279</v>
      </c>
      <c r="AY13" s="334">
        <f>SUMIF(KSNR!$B$7:$B$497,'Summary sales'!$A13,KSNR!$J$7:$J$497)</f>
        <v>6459.0200000000186</v>
      </c>
      <c r="AZ13" s="334">
        <f>SUMIF(NIAGAGARAM!$B$7:$B$504,'Summary sales'!$A13,NIAGAGARAM!$J$7:$J$504)</f>
        <v>510.88000000000466</v>
      </c>
      <c r="BA13" s="334">
        <f>SUMIF('PCI84'!$B$7:$B$501,'Summary sales'!$A13,'PCI84'!$J$7:$J$501)</f>
        <v>10328.080000000075</v>
      </c>
      <c r="BB13" s="334">
        <f>SUMIF(PCIM!$B$7:$B$502,'Summary sales'!$A13,PCIM!$J$7:$J$502)</f>
        <v>2980.5200000000186</v>
      </c>
      <c r="BC13" s="334">
        <f>SUMIF(INDOFOOD!$B$7:$B$500,'Summary sales'!$A13,INDOFOOD!$J$7:$J$500)</f>
        <v>5478.9000000003725</v>
      </c>
      <c r="BD13" s="334">
        <f>SUMIF(HCI!$B$7:$B$502,'Summary sales'!$A13,HCI!$J$7:$J$502)</f>
        <v>551.28000000002794</v>
      </c>
      <c r="BE13" s="334">
        <f>SUMIF(DIC!$B$7:$B$501,'Summary sales'!$A13,DIC!$J$7:$J$501)</f>
        <v>6710.8900000001304</v>
      </c>
      <c r="BF13" s="334">
        <f>SUMIF(ASAHIMAS!$B$7:$B$500,'Summary sales'!$A13,ASAHIMAS!$J$7:$J$500)</f>
        <v>19841.759999999776</v>
      </c>
      <c r="BG13" s="334">
        <f>SUMIF('ABC KOGEN'!B12:B44,'Summary sales'!$A13,'ABC KOGEN'!J12:J44)</f>
        <v>5218.3999999999069</v>
      </c>
      <c r="BH13" s="334">
        <f>SUMIF(ADP!$B$7:$B$499,'Summary sales'!$A13,ADP!$J$7:$J$499)</f>
        <v>1913.5400000000081</v>
      </c>
      <c r="BI13" s="334">
        <f>SUMIF(Tongtji!$B$8:$B$502,'Summary sales'!$A13,Tongtji!$J$8:$J$502)</f>
        <v>3521.5999999996275</v>
      </c>
      <c r="BJ13" s="334">
        <f>SUMIF(CITYMALL!$B$7:$B$500,'Summary sales'!$A13,CITYMALL!$K$7:$K$500)</f>
        <v>0</v>
      </c>
      <c r="BK13" s="334">
        <f>SUMIF(PERHUTANI!$B$7:$B$500,'Summary sales'!$A13,PERHUTANI!$J$7:$J$500)</f>
        <v>0</v>
      </c>
      <c r="BL13" s="334">
        <f>SUMIF(PA!$B$7:$B$500,'Summary sales'!$A13,PA!$J$7:$J$500)</f>
        <v>372.23999999999069</v>
      </c>
      <c r="BM13" s="334">
        <f>SUMIF(RPI!$B$7:$B$500,'Summary sales'!$A13,RPI!$J$7:$J$500)</f>
        <v>0</v>
      </c>
      <c r="BN13" s="334">
        <f>SUMIF(RB!$B$7:$B$500,'Summary sales'!$A13,RB!$J$7:$J$500)</f>
        <v>4069.5800000000745</v>
      </c>
      <c r="BO13" s="334">
        <f>SUMIF(DJARUM!$B$7:$B$500,'Summary sales'!$A13,DJARUM!$J$7:$J$500)</f>
        <v>8989.8500000000022</v>
      </c>
      <c r="BP13" s="334">
        <f>SUMIF(GFATOM!$B$7:$B$500,'Summary sales'!$A13,GFATOM!$J$7:$J$500)</f>
        <v>4529.4000000001397</v>
      </c>
      <c r="BQ13" s="334">
        <f>SUMIF(GFKULIT!$B$7:$B$500,'Summary sales'!$A13,GFKULIT!$J$7:$J$500)</f>
        <v>0</v>
      </c>
      <c r="BR13" s="334">
        <f>SUMIF(PENTAWIRA!$B$7:$B$532,'Summary sales'!$A13,PENTAWIRA!$O$7:$O$532)</f>
        <v>8626.0630000000001</v>
      </c>
      <c r="BS13" s="334">
        <f>SUMIF(HSK!$B$7:$B$500,'Summary sales'!$A13,HSK!$J$7:$J$500)</f>
        <v>0</v>
      </c>
      <c r="BT13" s="334">
        <f>SUMIF(SDM!$B$7:$B$500,'Summary sales'!$A13,SDM!$J$7:$J$500)</f>
        <v>760.41000000014901</v>
      </c>
      <c r="BU13" s="334">
        <f>SUMIF(CCS!$B$7:$B$500,'Summary sales'!$A13,CCS!$J$7:$J$500)</f>
        <v>0</v>
      </c>
      <c r="BV13" s="334">
        <f>SUMIF(JARGAS!$B$7:$B$500,'Summary sales'!$A13,JARGAS!$J$7:$J$500)</f>
        <v>2925.0500000000175</v>
      </c>
      <c r="BW13" s="334">
        <f>SUMIF(SBI!$B$7:$B$500,'Summary sales'!$A13,SBI!$J$7:$J$500)</f>
        <v>1569.2800000002608</v>
      </c>
      <c r="BX13" s="334">
        <f>SUMIF(SPGLOBAL!$B$7:$B$542,'Summary sales'!$A13,SPGLOBAL!$M$7:$M$542)</f>
        <v>0</v>
      </c>
    </row>
    <row r="14" spans="1:76">
      <c r="A14" s="305">
        <f t="shared" si="52"/>
        <v>46241</v>
      </c>
      <c r="B14" s="306">
        <f t="shared" ca="1" si="53"/>
        <v>0.98436947573609379</v>
      </c>
      <c r="C14" s="307">
        <f t="shared" si="51"/>
        <v>185573.36599999998</v>
      </c>
      <c r="D14" s="308">
        <v>110842.27999999998</v>
      </c>
      <c r="E14" s="309">
        <v>40689.08</v>
      </c>
      <c r="F14" s="309">
        <v>11957.99</v>
      </c>
      <c r="G14" s="309">
        <v>0</v>
      </c>
      <c r="H14" s="309">
        <v>4954.7700000000004</v>
      </c>
      <c r="I14" s="335">
        <v>0</v>
      </c>
      <c r="J14" s="309">
        <v>0</v>
      </c>
      <c r="K14" s="335">
        <v>17129.245999999999</v>
      </c>
      <c r="L14" s="335"/>
      <c r="M14" s="336">
        <f t="shared" ca="1" si="50"/>
        <v>182672.75700000222</v>
      </c>
      <c r="N14" s="337">
        <f>SUMIF(CLIN!$C$7:$C$500,'Summary sales'!$A14,CLIN!$J$7:$J$500)</f>
        <v>728.58999999985099</v>
      </c>
      <c r="O14" s="337">
        <f>SUMIF(BI!$B$7:$B$501,'Summary sales'!$A14,BI!$J$7:$J$501)</f>
        <v>1246.1500000003725</v>
      </c>
      <c r="P14" s="337">
        <f>SUMIF(MKG!$B$7:$B$500,'Summary sales'!$A14,MKG!$J$7:$J$500)</f>
        <v>986.1300000003539</v>
      </c>
      <c r="Q14" s="337">
        <f>SUMIF(STM!$B$7:$B$501,'Summary sales'!$A14,STM!$J$7:$J$501)</f>
        <v>3639</v>
      </c>
      <c r="R14" s="337">
        <f>SUMIF(OAJ!$B$7:$B$500,'Summary sales'!$A14,OAJ!$J$7:$J$500)</f>
        <v>772.17999999993481</v>
      </c>
      <c r="S14" s="337">
        <f>SUMIF(NNI!$B$7:$B$500,'Summary sales'!$A14,NNI!$J$7:$J$500)</f>
        <v>0</v>
      </c>
      <c r="T14" s="337">
        <f>SUMIF(SHB!$B$7:$B$500,'Summary sales'!$A14,SHB!$J$7:$J$500)</f>
        <v>12.350000000005821</v>
      </c>
      <c r="U14" s="337">
        <f>SUMIF(GTL!$B$7:$B$500,'Summary sales'!$A14,GTL!$J$7:$J$500)</f>
        <v>867.69000000006054</v>
      </c>
      <c r="V14" s="337">
        <f>SUMIF(TWK!$B$7:$B$501,'Summary sales'!$A14,TWK!$J$7:$J$501)</f>
        <v>644.07999999995809</v>
      </c>
      <c r="W14" s="337">
        <f>SUMIF(BYC!$B$7:$B$500,'Summary sales'!$A14,BYC!$J$7:$J$500)</f>
        <v>5403.3799999989569</v>
      </c>
      <c r="X14" s="337">
        <f ca="1">SUMIF(GFIR!$B$7:$B$34,'Summary sales'!$A14,GFIR!$J$7:$J$34)+SUMIF(GFIR2!$B$7:$B$31,'Summary sales'!$A14,GFIR2!$J$7:$J$30)</f>
        <v>4446.5100000007078</v>
      </c>
      <c r="Y14" s="337">
        <f>SUMIF(SARIMURNI!$B$7:$B$502,'Summary sales'!$A14,SARIMURNI!$J$7:$J$502)</f>
        <v>1230.8800000001211</v>
      </c>
      <c r="Z14" s="337">
        <f>SUMIF(TOI!$B$7:$B$500,'Summary sales'!$A14,TOI!$J$7:$J$500)</f>
        <v>0</v>
      </c>
      <c r="AA14" s="337">
        <f>SUMIF(HLI!$B$7:$B$500,'Summary sales'!$A14,HLI!$J$7:$J$500)</f>
        <v>10970.459999999963</v>
      </c>
      <c r="AB14" s="337">
        <f>SUMIF(CERES!$B$7:$B$503,'Summary sales'!$A14,CERES!$J$7:$J$503)</f>
        <v>9069.5900000003166</v>
      </c>
      <c r="AC14" s="337">
        <f>SUMIF(ALT!$B$7:$B$126,'Summary sales'!$A14,ALT!$M$7:$M$126)</f>
        <v>792.75800000003073</v>
      </c>
      <c r="AD14" s="337">
        <f>SUMIF(UJL!$B$8:$B$99,'Summary sales'!$A14,UJL!$O$8:$O$99)</f>
        <v>0</v>
      </c>
      <c r="AE14" s="337">
        <f ca="1">SUMIF(IDP!$B$7:$B$141,'Summary sales'!$A14,IDP!$O$7:$O$140)</f>
        <v>5323.17</v>
      </c>
      <c r="AF14" s="337"/>
      <c r="AG14" s="337">
        <f>SUMIF(PSD!$B$7:$B$500,'Summary sales'!$A14,PSD!$K$7:$K$500)</f>
        <v>0</v>
      </c>
      <c r="AH14" s="337">
        <f>SUMIF(EBM!$B$7:$B$500,'Summary sales'!$A14,EBM!$J$7:$J$500)</f>
        <v>70</v>
      </c>
      <c r="AI14" s="337">
        <f>SUMIF(CISF!$B$7:$B$500,'Summary sales'!$A14,CISF!$J$7:$J$500)</f>
        <v>2770.7000000001863</v>
      </c>
      <c r="AJ14" s="337">
        <f>SUMIF(KGM!$B$5:$B$506,'Summary sales'!$A14,KGM!$O$5:$O$506)</f>
        <v>923.01000000000931</v>
      </c>
      <c r="AK14" s="337">
        <f>SUMIF(PUJ!$B$7:$B$503,'Summary sales'!$A14,PUJ!$J$7:$J$503)</f>
        <v>5519.2999999998137</v>
      </c>
      <c r="AL14" s="337">
        <f>SUMIF(TORABIKACIKUPA!$B$7:$B$493,'Summary sales'!$A14,TORABIKACIKUPA!$L$7:$L$493)</f>
        <v>0</v>
      </c>
      <c r="AM14" s="337">
        <f>SUMIF(TORABIKAHF!$B$7:$B$504,'Summary sales'!$A14,TORABIKAHF!$L$7:$L$504)</f>
        <v>0</v>
      </c>
      <c r="AN14" s="337">
        <f>SUMIF(TORABIKAIC!$B$7:$B$492,'Summary sales'!$A14,TORABIKAIC!$L$7:$L$492)</f>
        <v>0</v>
      </c>
      <c r="AO14" s="337">
        <f>SUMIF(KALBEE!$B$7:$B$501,'Summary sales'!$A14,KALBEE!$J$7:$J$501)</f>
        <v>0</v>
      </c>
      <c r="AP14" s="337">
        <f>SUMIF(TOYOBO!$B$7:$B$479,'Summary sales'!$A14,TOYOBO!$O$7:$O$479)</f>
        <v>0</v>
      </c>
      <c r="AQ14" s="337">
        <f>SUMIF(GREENPULSE!$B$7:$B$487,'Summary sales'!$A14,GREENPULSE!$J$7:$J$487)</f>
        <v>0</v>
      </c>
      <c r="AR14" s="337">
        <f>SUMIF(KSN!$B$7:$B$484,'Summary sales'!$A14,KSN!$J$7:$J$484)</f>
        <v>5509.3699999998789</v>
      </c>
      <c r="AS14" s="337">
        <f>SUMIF(UMI!$B$7:$B$501,'Summary sales'!$A14,UMI!$J$7:$J$501)</f>
        <v>19400.983000002801</v>
      </c>
      <c r="AT14" s="337">
        <f>SUMIF(IPT!$B$7:$B$502,'Summary sales'!$A14,IPT!$J$7:$J$502)</f>
        <v>2050.1200000001118</v>
      </c>
      <c r="AU14" s="337">
        <f>SUMIF(KBRU!$B$7:$B$501,'Summary sales'!$A14,KBRU!$J$7:$J$501)</f>
        <v>586.47999999998137</v>
      </c>
      <c r="AV14" s="337">
        <f>SUMIF(AMI!$B$7:$B$501,'Summary sales'!$A14,AMI!$J$7:$J$501)</f>
        <v>8693.9199999999255</v>
      </c>
      <c r="AW14" s="337">
        <f>SUMIF(KA!$B$7:$B$501,'Summary sales'!$A14,KA!$J$7:$J$501)</f>
        <v>1670.570000000007</v>
      </c>
      <c r="AX14" s="337">
        <f>SUMIF(KTN!$B$7:$B$500,'Summary sales'!$A14,KTN!$J$7:$J$500)</f>
        <v>1885.7800000000279</v>
      </c>
      <c r="AY14" s="337">
        <f>SUMIF(KSNR!$B$7:$B$497,'Summary sales'!$A14,KSNR!$J$7:$J$497)</f>
        <v>2566.109999999986</v>
      </c>
      <c r="AZ14" s="337">
        <f>SUMIF(NIAGAGARAM!$B$7:$B$504,'Summary sales'!$A14,NIAGAGARAM!$J$7:$J$504)</f>
        <v>271.22999999998137</v>
      </c>
      <c r="BA14" s="337">
        <f>SUMIF('PCI84'!$B$7:$B$501,'Summary sales'!$A14,'PCI84'!$J$7:$J$501)</f>
        <v>9665.3099999995902</v>
      </c>
      <c r="BB14" s="337">
        <f>SUMIF(PCIM!$B$7:$B$502,'Summary sales'!$A14,PCIM!$J$7:$J$502)</f>
        <v>1316.1699999999255</v>
      </c>
      <c r="BC14" s="337">
        <f>SUMIF(INDOFOOD!$B$7:$B$500,'Summary sales'!$A14,INDOFOOD!$J$7:$J$500)</f>
        <v>5081.7399999992922</v>
      </c>
      <c r="BD14" s="337">
        <f>SUMIF(HCI!$B$7:$B$502,'Summary sales'!$A14,HCI!$J$7:$J$502)</f>
        <v>961.27000000001863</v>
      </c>
      <c r="BE14" s="337">
        <f>SUMIF(DIC!$B$7:$B$501,'Summary sales'!$A14,DIC!$J$7:$J$501)</f>
        <v>6777.5</v>
      </c>
      <c r="BF14" s="337">
        <f>SUMIF(ASAHIMAS!$B$7:$B$500,'Summary sales'!$A14,ASAHIMAS!$J$7:$J$500)</f>
        <v>19567.179999999702</v>
      </c>
      <c r="BG14" s="337">
        <f>SUMIF('ABC KOGEN'!B13:B45,'Summary sales'!$A14,'ABC KOGEN'!J13:J45)</f>
        <v>7249.910000000149</v>
      </c>
      <c r="BH14" s="337">
        <f>SUMIF(ADP!$B$7:$B$499,'Summary sales'!$A14,ADP!$J$7:$J$499)</f>
        <v>1465.5099999999948</v>
      </c>
      <c r="BI14" s="337">
        <f>SUMIF(Tongtji!$B$8:$B$502,'Summary sales'!$A14,Tongtji!$J$8:$J$502)</f>
        <v>2846.1000000005588</v>
      </c>
      <c r="BJ14" s="337">
        <f>SUMIF(CITYMALL!$B$7:$B$500,'Summary sales'!$A14,CITYMALL!$K$7:$K$500)</f>
        <v>0</v>
      </c>
      <c r="BK14" s="337">
        <f>SUMIF(PERHUTANI!$B$7:$B$500,'Summary sales'!$A14,PERHUTANI!$J$7:$J$500)</f>
        <v>0</v>
      </c>
      <c r="BL14" s="337">
        <f>SUMIF(PA!$B$7:$B$500,'Summary sales'!$A14,PA!$J$7:$J$500)</f>
        <v>442.5899999999674</v>
      </c>
      <c r="BM14" s="337">
        <f>SUMIF(RPI!$B$7:$B$500,'Summary sales'!$A14,RPI!$J$7:$J$500)</f>
        <v>0</v>
      </c>
      <c r="BN14" s="337">
        <f>SUMIF(RB!$B$7:$B$500,'Summary sales'!$A14,RB!$J$7:$J$500)</f>
        <v>3304.25</v>
      </c>
      <c r="BO14" s="337">
        <f>SUMIF(DJARUM!$B$7:$B$500,'Summary sales'!$A14,DJARUM!$J$7:$J$500)</f>
        <v>2855.130000000001</v>
      </c>
      <c r="BP14" s="337">
        <f>SUMIF(GFATOM!$B$7:$B$500,'Summary sales'!$A14,GFATOM!$J$7:$J$500)</f>
        <v>0</v>
      </c>
      <c r="BQ14" s="337">
        <f>SUMIF(GFKULIT!$B$7:$B$500,'Summary sales'!$A14,GFKULIT!$J$7:$J$500)</f>
        <v>1019.4100000000326</v>
      </c>
      <c r="BR14" s="337">
        <f>SUMIF(PENTAWIRA!$B$7:$B$532,'Summary sales'!$A14,PENTAWIRA!$O$7:$O$532)</f>
        <v>17129.245999999999</v>
      </c>
      <c r="BS14" s="337">
        <f>SUMIF(HSK!$B$7:$B$500,'Summary sales'!$A14,HSK!$J$7:$J$500)</f>
        <v>0</v>
      </c>
      <c r="BT14" s="337">
        <f>SUMIF(SDM!$B$7:$B$500,'Summary sales'!$A14,SDM!$J$7:$J$500)</f>
        <v>858.27999999979511</v>
      </c>
      <c r="BU14" s="337">
        <f>SUMIF(CCS!$B$7:$B$500,'Summary sales'!$A14,CCS!$J$7:$J$500)</f>
        <v>0</v>
      </c>
      <c r="BV14" s="337">
        <f>SUMIF(JARGAS!$B$7:$B$500,'Summary sales'!$A14,JARGAS!$J$7:$J$500)</f>
        <v>2887.0799999999872</v>
      </c>
      <c r="BW14" s="337">
        <f>SUMIF(SBI!$B$7:$B$500,'Summary sales'!$A14,SBI!$J$7:$J$500)</f>
        <v>1195.589999999851</v>
      </c>
      <c r="BX14" s="337">
        <f>SUMIF(SPGLOBAL!$B$7:$B$542,'Summary sales'!$A14,SPGLOBAL!$M$7:$M$542)</f>
        <v>0</v>
      </c>
    </row>
    <row r="15" spans="1:76">
      <c r="A15" s="300">
        <f t="shared" si="52"/>
        <v>46242</v>
      </c>
      <c r="B15" s="310">
        <f t="shared" ca="1" si="53"/>
        <v>0.7687105910780534</v>
      </c>
      <c r="C15" s="311">
        <f t="shared" si="51"/>
        <v>199689.87</v>
      </c>
      <c r="D15" s="313">
        <v>115886.57</v>
      </c>
      <c r="E15" s="312">
        <v>49621.579999999987</v>
      </c>
      <c r="F15" s="312">
        <v>16135.41</v>
      </c>
      <c r="G15" s="312">
        <v>0</v>
      </c>
      <c r="H15" s="304">
        <v>5200.34</v>
      </c>
      <c r="I15" s="338">
        <v>0</v>
      </c>
      <c r="J15" s="339">
        <v>0</v>
      </c>
      <c r="K15" s="331">
        <v>12845.970000000001</v>
      </c>
      <c r="L15" s="331"/>
      <c r="M15" s="333">
        <f t="shared" ca="1" si="50"/>
        <v>153503.71799999964</v>
      </c>
      <c r="N15" s="334">
        <f>SUMIF(CLIN!$C$7:$C$500,'Summary sales'!$A15,CLIN!$J$7:$J$500)</f>
        <v>618.71999999997206</v>
      </c>
      <c r="O15" s="340">
        <f>SUMIF(BI!$B$7:$B$501,'Summary sales'!$A15,BI!$J$7:$J$501)</f>
        <v>573.10999999940395</v>
      </c>
      <c r="P15" s="340">
        <f>SUMIF(MKG!$B$7:$B$500,'Summary sales'!$A15,MKG!$J$7:$J$500)</f>
        <v>853.81999999983236</v>
      </c>
      <c r="Q15" s="334">
        <f>SUMIF(STM!$B$7:$B$501,'Summary sales'!$A15,STM!$J$7:$J$501)</f>
        <v>1068.6000000000931</v>
      </c>
      <c r="R15" s="340">
        <f>SUMIF(OAJ!$B$7:$B$500,'Summary sales'!$A15,OAJ!$J$7:$J$500)</f>
        <v>912.52000000001863</v>
      </c>
      <c r="S15" s="340">
        <f>SUMIF(NNI!$B$7:$B$500,'Summary sales'!$A15,NNI!$J$7:$J$500)</f>
        <v>0</v>
      </c>
      <c r="T15" s="340">
        <f>SUMIF(SHB!$B$7:$B$500,'Summary sales'!$A15,SHB!$J$7:$J$500)</f>
        <v>35.139999999984866</v>
      </c>
      <c r="U15" s="340">
        <f>SUMIF(GTL!$B$7:$B$500,'Summary sales'!$A15,GTL!$J$7:$J$500)</f>
        <v>692.95999999996275</v>
      </c>
      <c r="V15" s="340">
        <f>SUMIF(TWK!$B$7:$B$501,'Summary sales'!$A15,TWK!$J$7:$J$501)</f>
        <v>420.63000000000466</v>
      </c>
      <c r="W15" s="334">
        <f>SUMIF(BYC!$B$7:$B$500,'Summary sales'!$A15,BYC!$J$7:$J$500)</f>
        <v>5088.390000000596</v>
      </c>
      <c r="X15" s="340">
        <f ca="1">SUMIF(GFIR!$B$7:$B$34,'Summary sales'!$A15,GFIR!$J$7:$J$34)+SUMIF(GFIR2!$B$7:$B$31,'Summary sales'!$A15,GFIR2!$J$7:$J$30)</f>
        <v>4345.0400000000373</v>
      </c>
      <c r="Y15" s="340">
        <f>SUMIF(SARIMURNI!$B$7:$B$502,'Summary sales'!$A15,SARIMURNI!$J$7:$J$502)</f>
        <v>366.64999999990687</v>
      </c>
      <c r="Z15" s="340">
        <f>SUMIF(TOI!$B$7:$B$500,'Summary sales'!$A15,TOI!$J$7:$J$500)</f>
        <v>0</v>
      </c>
      <c r="AA15" s="334">
        <f>SUMIF(HLI!$B$7:$B$500,'Summary sales'!$A15,HLI!$J$7:$J$500)</f>
        <v>10766.899999999907</v>
      </c>
      <c r="AB15" s="340">
        <f>SUMIF(CERES!$B$7:$B$503,'Summary sales'!$A15,CERES!$J$7:$J$503)</f>
        <v>6898.9899999997579</v>
      </c>
      <c r="AC15" s="340">
        <f>SUMIF(ALT!$B$7:$B$126,'Summary sales'!$A15,ALT!$M$7:$M$126)</f>
        <v>802.86999999999534</v>
      </c>
      <c r="AD15" s="334">
        <f>SUMIF(UJL!$B$8:$B$99,'Summary sales'!$A15,UJL!$O$8:$O$99)</f>
        <v>0</v>
      </c>
      <c r="AE15" s="334">
        <f ca="1">SUMIF(IDP!$B$7:$B$141,'Summary sales'!$A15,IDP!$O$7:$O$140)</f>
        <v>5185.37</v>
      </c>
      <c r="AF15" s="334"/>
      <c r="AG15" s="340">
        <f>SUMIF(PSD!$B$7:$B$500,'Summary sales'!$A15,PSD!$K$7:$K$500)</f>
        <v>0</v>
      </c>
      <c r="AH15" s="340">
        <f>SUMIF(EBM!$B$7:$B$500,'Summary sales'!$A15,EBM!$J$7:$J$500)</f>
        <v>102</v>
      </c>
      <c r="AI15" s="334">
        <f>SUMIF(CISF!$B$7:$B$500,'Summary sales'!$A15,CISF!$J$7:$J$500)</f>
        <v>3759.5999999996275</v>
      </c>
      <c r="AJ15" s="334">
        <f>SUMIF(KGM!$B$5:$B$506,'Summary sales'!$A15,KGM!$O$5:$O$506)</f>
        <v>1881.640000000014</v>
      </c>
      <c r="AK15" s="334">
        <f>SUMIF(PUJ!$B$7:$B$503,'Summary sales'!$A15,PUJ!$J$7:$J$503)</f>
        <v>4679.7000000001863</v>
      </c>
      <c r="AL15" s="334">
        <f>SUMIF(TORABIKACIKUPA!$B$7:$B$493,'Summary sales'!$A15,TORABIKACIKUPA!$L$7:$L$493)</f>
        <v>0</v>
      </c>
      <c r="AM15" s="334">
        <f>SUMIF(TORABIKAHF!$B$7:$B$504,'Summary sales'!$A15,TORABIKAHF!$L$7:$L$504)</f>
        <v>0</v>
      </c>
      <c r="AN15" s="334">
        <f>SUMIF(TORABIKAIC!$B$7:$B$492,'Summary sales'!$A15,TORABIKAIC!$L$7:$L$492)</f>
        <v>0</v>
      </c>
      <c r="AO15" s="334">
        <f>SUMIF(KALBEE!$B$7:$B$501,'Summary sales'!$A15,KALBEE!$J$7:$J$501)</f>
        <v>0</v>
      </c>
      <c r="AP15" s="334">
        <f>SUMIF(TOYOBO!$B$7:$B$479,'Summary sales'!$A15,TOYOBO!$O$7:$O$479)</f>
        <v>0</v>
      </c>
      <c r="AQ15" s="334">
        <f>SUMIF(GREENPULSE!$B$7:$B$487,'Summary sales'!$A15,GREENPULSE!$J$7:$J$487)</f>
        <v>0</v>
      </c>
      <c r="AR15" s="334">
        <f>SUMIF(KSN!$B$7:$B$484,'Summary sales'!$A15,KSN!$J$7:$J$484)</f>
        <v>5237.8400000000838</v>
      </c>
      <c r="AS15" s="334">
        <f>SUMIF(UMI!$B$7:$B$501,'Summary sales'!$A15,UMI!$J$7:$J$501)</f>
        <v>14915.471000000834</v>
      </c>
      <c r="AT15" s="334">
        <f>SUMIF(IPT!$B$7:$B$502,'Summary sales'!$A15,IPT!$J$7:$J$502)</f>
        <v>1838.5099999997765</v>
      </c>
      <c r="AU15" s="334">
        <f>SUMIF(KBRU!$B$7:$B$501,'Summary sales'!$A15,KBRU!$J$7:$J$501)</f>
        <v>58.809999999939464</v>
      </c>
      <c r="AV15" s="334">
        <f>SUMIF(AMI!$B$7:$B$501,'Summary sales'!$A15,AMI!$J$7:$J$501)</f>
        <v>5155.7599999997765</v>
      </c>
      <c r="AW15" s="334">
        <f>SUMIF(KA!$B$7:$B$501,'Summary sales'!$A15,KA!$J$7:$J$501)</f>
        <v>0</v>
      </c>
      <c r="AX15" s="334">
        <f>SUMIF(KTN!$B$7:$B$500,'Summary sales'!$A15,KTN!$J$7:$J$500)</f>
        <v>1987.1200000001118</v>
      </c>
      <c r="AY15" s="334">
        <f>SUMIF(KSNR!$B$7:$B$497,'Summary sales'!$A15,KSNR!$J$7:$J$497)</f>
        <v>3908.8400000000256</v>
      </c>
      <c r="AZ15" s="334">
        <f>SUMIF(NIAGAGARAM!$B$7:$B$504,'Summary sales'!$A15,NIAGAGARAM!$J$7:$J$504)</f>
        <v>0</v>
      </c>
      <c r="BA15" s="334">
        <f>SUMIF('PCI84'!$B$7:$B$501,'Summary sales'!$A15,'PCI84'!$J$7:$J$501)</f>
        <v>10434.860000000335</v>
      </c>
      <c r="BB15" s="334">
        <f>SUMIF(PCIM!$B$7:$B$502,'Summary sales'!$A15,PCIM!$J$7:$J$502)</f>
        <v>2300.8700000001118</v>
      </c>
      <c r="BC15" s="334">
        <f>SUMIF(INDOFOOD!$B$7:$B$500,'Summary sales'!$A15,INDOFOOD!$J$7:$J$500)</f>
        <v>2488.3600000003353</v>
      </c>
      <c r="BD15" s="334">
        <f>SUMIF(HCI!$B$7:$B$502,'Summary sales'!$A15,HCI!$J$7:$J$502)</f>
        <v>1708.7299999999814</v>
      </c>
      <c r="BE15" s="334">
        <f>SUMIF(DIC!$B$7:$B$501,'Summary sales'!$A15,DIC!$J$7:$J$501)</f>
        <v>6592.5599999995902</v>
      </c>
      <c r="BF15" s="334">
        <f>SUMIF(ASAHIMAS!$B$7:$B$500,'Summary sales'!$A15,ASAHIMAS!$J$7:$J$500)</f>
        <v>18355.5</v>
      </c>
      <c r="BG15" s="334">
        <f>SUMIF('ABC KOGEN'!B14:B46,'Summary sales'!$A15,'ABC KOGEN'!J14:J46)</f>
        <v>6854.1999999997206</v>
      </c>
      <c r="BH15" s="334">
        <f>SUMIF(ADP!$B$7:$B$499,'Summary sales'!$A15,ADP!$J$7:$J$499)</f>
        <v>1095.4799999999959</v>
      </c>
      <c r="BI15" s="334">
        <f>SUMIF(Tongtji!$B$8:$B$502,'Summary sales'!$A15,Tongtji!$J$8:$J$502)</f>
        <v>2030.2999999998137</v>
      </c>
      <c r="BJ15" s="334">
        <f>SUMIF(CITYMALL!$B$7:$B$500,'Summary sales'!$A15,CITYMALL!$K$7:$K$500)</f>
        <v>0</v>
      </c>
      <c r="BK15" s="334">
        <f>SUMIF(PERHUTANI!$B$7:$B$500,'Summary sales'!$A15,PERHUTANI!$J$7:$J$500)</f>
        <v>0</v>
      </c>
      <c r="BL15" s="334">
        <f>SUMIF(PA!$B$7:$B$500,'Summary sales'!$A15,PA!$J$7:$J$500)</f>
        <v>701.93000000005122</v>
      </c>
      <c r="BM15" s="334">
        <f>SUMIF(RPI!$B$7:$B$500,'Summary sales'!$A15,RPI!$J$7:$J$500)</f>
        <v>0</v>
      </c>
      <c r="BN15" s="334">
        <f>SUMIF(RB!$B$7:$B$500,'Summary sales'!$A15,RB!$J$7:$J$500)</f>
        <v>3334.7599999997765</v>
      </c>
      <c r="BO15" s="334">
        <f>SUMIF(DJARUM!$B$7:$B$500,'Summary sales'!$A15,DJARUM!$J$7:$J$500)</f>
        <v>1829.8400000000001</v>
      </c>
      <c r="BP15" s="334">
        <f>SUMIF(GFATOM!$B$7:$B$500,'Summary sales'!$A15,GFATOM!$J$7:$J$500)</f>
        <v>324.22999999998137</v>
      </c>
      <c r="BQ15" s="334">
        <f>SUMIF(GFKULIT!$B$7:$B$500,'Summary sales'!$A15,GFKULIT!$J$7:$J$500)</f>
        <v>358.51000000000931</v>
      </c>
      <c r="BR15" s="334">
        <f>SUMIF(PENTAWIRA!$B$7:$B$532,'Summary sales'!$A15,PENTAWIRA!$O$7:$O$532)</f>
        <v>8419.0370000000003</v>
      </c>
      <c r="BS15" s="334">
        <f>SUMIF(HSK!$B$7:$B$500,'Summary sales'!$A15,HSK!$J$7:$J$500)</f>
        <v>0</v>
      </c>
      <c r="BT15" s="334">
        <f>SUMIF(SDM!$B$7:$B$500,'Summary sales'!$A15,SDM!$J$7:$J$500)</f>
        <v>121.47000000020489</v>
      </c>
      <c r="BU15" s="334">
        <f>SUMIF(CCS!$B$7:$B$500,'Summary sales'!$A15,CCS!$J$7:$J$500)</f>
        <v>0</v>
      </c>
      <c r="BV15" s="334">
        <f>SUMIF(JARGAS!$B$7:$B$500,'Summary sales'!$A15,JARGAS!$J$7:$J$500)</f>
        <v>2659.2200000000012</v>
      </c>
      <c r="BW15" s="334">
        <f>SUMIF(SBI!$B$7:$B$500,'Summary sales'!$A15,SBI!$J$7:$J$500)</f>
        <v>1738.8599999998696</v>
      </c>
      <c r="BX15" s="334">
        <f>SUMIF(SPGLOBAL!$B$7:$B$542,'Summary sales'!$A15,SPGLOBAL!$M$7:$M$542)</f>
        <v>0</v>
      </c>
    </row>
    <row r="16" spans="1:76">
      <c r="A16" s="305">
        <f t="shared" si="52"/>
        <v>46243</v>
      </c>
      <c r="B16" s="306">
        <f t="shared" ca="1" si="53"/>
        <v>0.75206866140905781</v>
      </c>
      <c r="C16" s="307">
        <f t="shared" si="51"/>
        <v>163545.49300000002</v>
      </c>
      <c r="D16" s="314">
        <v>92594.550000000017</v>
      </c>
      <c r="E16" s="309">
        <v>41684.239999999998</v>
      </c>
      <c r="F16" s="309">
        <v>11843.849999999999</v>
      </c>
      <c r="G16" s="309">
        <v>0</v>
      </c>
      <c r="H16" s="309">
        <v>0</v>
      </c>
      <c r="I16" s="335">
        <v>0</v>
      </c>
      <c r="J16" s="309">
        <v>0</v>
      </c>
      <c r="K16" s="335">
        <v>17422.852999999999</v>
      </c>
      <c r="L16" s="335"/>
      <c r="M16" s="336">
        <f t="shared" ca="1" si="50"/>
        <v>122997.43999999444</v>
      </c>
      <c r="N16" s="337">
        <f>SUMIF(CLIN!$C$7:$C$500,'Summary sales'!$A16,CLIN!$J$7:$J$500)</f>
        <v>567.98999999999069</v>
      </c>
      <c r="O16" s="337">
        <f>SUMIF(BI!$B$7:$B$501,'Summary sales'!$A16,BI!$J$7:$J$501)</f>
        <v>469.78999999910593</v>
      </c>
      <c r="P16" s="337">
        <f>SUMIF(MKG!$B$7:$B$500,'Summary sales'!$A16,MKG!$J$7:$J$500)</f>
        <v>587.20000000018626</v>
      </c>
      <c r="Q16" s="337">
        <f>SUMIF(STM!$B$7:$B$501,'Summary sales'!$A16,STM!$J$7:$J$501)</f>
        <v>0</v>
      </c>
      <c r="R16" s="337">
        <f>SUMIF(OAJ!$B$7:$B$500,'Summary sales'!$A16,OAJ!$J$7:$J$500)</f>
        <v>440.86999999999534</v>
      </c>
      <c r="S16" s="337">
        <f>SUMIF(NNI!$B$7:$B$500,'Summary sales'!$A16,NNI!$J$7:$J$500)</f>
        <v>577.85000000055879</v>
      </c>
      <c r="T16" s="337">
        <f>SUMIF(SHB!$B$7:$B$500,'Summary sales'!$A16,SHB!$J$7:$J$500)</f>
        <v>8.9500000000116415</v>
      </c>
      <c r="U16" s="337">
        <f>SUMIF(GTL!$B$7:$B$500,'Summary sales'!$A16,GTL!$J$7:$J$500)</f>
        <v>737.44000000006054</v>
      </c>
      <c r="V16" s="337">
        <f>SUMIF(TWK!$B$7:$B$501,'Summary sales'!$A16,TWK!$J$7:$J$501)</f>
        <v>488.31000000005588</v>
      </c>
      <c r="W16" s="337">
        <f>SUMIF(BYC!$B$7:$B$500,'Summary sales'!$A16,BYC!$J$7:$J$500)</f>
        <v>0</v>
      </c>
      <c r="X16" s="337">
        <f ca="1">SUMIF(GFIR!$B$7:$B$34,'Summary sales'!$A16,GFIR!$J$7:$J$34)+SUMIF(GFIR2!$B$7:$B$31,'Summary sales'!$A16,GFIR2!$J$7:$J$30)</f>
        <v>2131.1599999992177</v>
      </c>
      <c r="Y16" s="337">
        <f>SUMIF(SARIMURNI!$B$7:$B$502,'Summary sales'!$A16,SARIMURNI!$J$7:$J$502)</f>
        <v>84.040000000037253</v>
      </c>
      <c r="Z16" s="337">
        <f>SUMIF(TOI!$B$7:$B$500,'Summary sales'!$A16,TOI!$J$7:$J$500)</f>
        <v>0</v>
      </c>
      <c r="AA16" s="337">
        <f>SUMIF(HLI!$B$7:$B$500,'Summary sales'!$A16,HLI!$J$7:$J$500)</f>
        <v>10841.300000000279</v>
      </c>
      <c r="AB16" s="337">
        <f>SUMIF(CERES!$B$7:$B$503,'Summary sales'!$A16,CERES!$J$7:$J$503)</f>
        <v>4767.1000000000931</v>
      </c>
      <c r="AC16" s="337">
        <f>SUMIF(ALT!$B$7:$B$126,'Summary sales'!$A16,ALT!$M$7:$M$126)</f>
        <v>0</v>
      </c>
      <c r="AD16" s="337">
        <f>SUMIF(UJL!$B$8:$B$99,'Summary sales'!$A16,UJL!$O$8:$O$99)</f>
        <v>0</v>
      </c>
      <c r="AE16" s="337">
        <f ca="1">SUMIF(IDP!$B$7:$B$141,'Summary sales'!$A16,IDP!$O$7:$O$140)</f>
        <v>5048.2299999999996</v>
      </c>
      <c r="AF16" s="337"/>
      <c r="AG16" s="337">
        <f>SUMIF(PSD!$B$7:$B$500,'Summary sales'!$A16,PSD!$K$7:$K$500)</f>
        <v>0</v>
      </c>
      <c r="AH16" s="337">
        <f>SUMIF(EBM!$B$7:$B$500,'Summary sales'!$A16,EBM!$J$7:$J$500)</f>
        <v>88.099000000001979</v>
      </c>
      <c r="AI16" s="337">
        <f>SUMIF(CISF!$B$7:$B$500,'Summary sales'!$A16,CISF!$J$7:$J$500)</f>
        <v>77.5</v>
      </c>
      <c r="AJ16" s="337">
        <f>SUMIF(KGM!$B$5:$B$506,'Summary sales'!$A16,KGM!$O$5:$O$506)</f>
        <v>892.44999999995343</v>
      </c>
      <c r="AK16" s="337">
        <f>SUMIF(PUJ!$B$7:$B$503,'Summary sales'!$A16,PUJ!$J$7:$J$503)</f>
        <v>0</v>
      </c>
      <c r="AL16" s="337">
        <f>SUMIF(TORABIKACIKUPA!$B$7:$B$493,'Summary sales'!$A16,TORABIKACIKUPA!$L$7:$L$493)</f>
        <v>0</v>
      </c>
      <c r="AM16" s="337">
        <f>SUMIF(TORABIKAHF!$B$7:$B$504,'Summary sales'!$A16,TORABIKAHF!$L$7:$L$504)</f>
        <v>0</v>
      </c>
      <c r="AN16" s="337">
        <f>SUMIF(TORABIKAIC!$B$7:$B$492,'Summary sales'!$A16,TORABIKAIC!$L$7:$L$492)</f>
        <v>0</v>
      </c>
      <c r="AO16" s="337">
        <f>SUMIF(KALBEE!$B$7:$B$501,'Summary sales'!$A16,KALBEE!$J$7:$J$501)</f>
        <v>0</v>
      </c>
      <c r="AP16" s="337">
        <f>SUMIF(TOYOBO!$B$7:$B$479,'Summary sales'!$A16,TOYOBO!$O$7:$O$479)</f>
        <v>0</v>
      </c>
      <c r="AQ16" s="337">
        <f>SUMIF(GREENPULSE!$B$7:$B$487,'Summary sales'!$A16,GREENPULSE!$J$7:$J$487)</f>
        <v>0</v>
      </c>
      <c r="AR16" s="337">
        <f>SUMIF(KSN!$B$7:$B$484,'Summary sales'!$A16,KSN!$J$7:$J$484)</f>
        <v>5599.1999999999534</v>
      </c>
      <c r="AS16" s="337">
        <f>SUMIF(UMI!$B$7:$B$501,'Summary sales'!$A16,UMI!$J$7:$J$501)</f>
        <v>7625.9899999946356</v>
      </c>
      <c r="AT16" s="337">
        <f>SUMIF(IPT!$B$7:$B$502,'Summary sales'!$A16,IPT!$J$7:$J$502)</f>
        <v>1.7400000002235174</v>
      </c>
      <c r="AU16" s="337">
        <f>SUMIF(KBRU!$B$7:$B$501,'Summary sales'!$A16,KBRU!$J$7:$J$501)</f>
        <v>0</v>
      </c>
      <c r="AV16" s="337">
        <f>SUMIF(AMI!$B$7:$B$501,'Summary sales'!$A16,AMI!$J$7:$J$501)</f>
        <v>1213.839999999851</v>
      </c>
      <c r="AW16" s="337">
        <f>SUMIF(KA!$B$7:$B$501,'Summary sales'!$A16,KA!$J$7:$J$501)</f>
        <v>0</v>
      </c>
      <c r="AX16" s="337">
        <f>SUMIF(KTN!$B$7:$B$500,'Summary sales'!$A16,KTN!$J$7:$J$500)</f>
        <v>1998.6699999999255</v>
      </c>
      <c r="AY16" s="337">
        <f>SUMIF(KSNR!$B$7:$B$497,'Summary sales'!$A16,KSNR!$J$7:$J$497)</f>
        <v>4603.9199999999837</v>
      </c>
      <c r="AZ16" s="337">
        <f>SUMIF(NIAGAGARAM!$B$7:$B$504,'Summary sales'!$A16,NIAGAGARAM!$J$7:$J$504)</f>
        <v>0</v>
      </c>
      <c r="BA16" s="337">
        <f>SUMIF('PCI84'!$B$7:$B$501,'Summary sales'!$A16,'PCI84'!$J$7:$J$501)</f>
        <v>7320.3199999993667</v>
      </c>
      <c r="BB16" s="337">
        <f>SUMIF(PCIM!$B$7:$B$502,'Summary sales'!$A16,PCIM!$J$7:$J$502)</f>
        <v>3131.7800000000279</v>
      </c>
      <c r="BC16" s="337">
        <f>SUMIF(INDOFOOD!$B$7:$B$500,'Summary sales'!$A16,INDOFOOD!$J$7:$J$500)</f>
        <v>0</v>
      </c>
      <c r="BD16" s="337">
        <f>SUMIF(HCI!$B$7:$B$502,'Summary sales'!$A16,HCI!$J$7:$J$502)</f>
        <v>2315.9300000001676</v>
      </c>
      <c r="BE16" s="337">
        <f>SUMIF(DIC!$B$7:$B$501,'Summary sales'!$A16,DIC!$J$7:$J$501)</f>
        <v>6666.5100000002421</v>
      </c>
      <c r="BF16" s="337">
        <f>SUMIF(ASAHIMAS!$B$7:$B$500,'Summary sales'!$A16,ASAHIMAS!$J$7:$J$500)</f>
        <v>18251.669999999925</v>
      </c>
      <c r="BG16" s="337">
        <f>SUMIF('ABC KOGEN'!B15:B47,'Summary sales'!$A16,'ABC KOGEN'!J15:J47)</f>
        <v>11020.260000000242</v>
      </c>
      <c r="BH16" s="337">
        <f>SUMIF(ADP!$B$7:$B$499,'Summary sales'!$A16,ADP!$J$7:$J$499)</f>
        <v>260.98000000001048</v>
      </c>
      <c r="BI16" s="337">
        <f>SUMIF(Tongtji!$B$8:$B$502,'Summary sales'!$A16,Tongtji!$J$8:$J$502)</f>
        <v>3111.7000000001863</v>
      </c>
      <c r="BJ16" s="337">
        <f>SUMIF(CITYMALL!$B$7:$B$500,'Summary sales'!$A16,CITYMALL!$K$7:$K$500)</f>
        <v>0</v>
      </c>
      <c r="BK16" s="337">
        <f>SUMIF(PERHUTANI!$B$7:$B$500,'Summary sales'!$A16,PERHUTANI!$J$7:$J$500)</f>
        <v>0</v>
      </c>
      <c r="BL16" s="337">
        <f>SUMIF(PA!$B$7:$B$500,'Summary sales'!$A16,PA!$J$7:$J$500)</f>
        <v>785.73999999999069</v>
      </c>
      <c r="BM16" s="337">
        <f>SUMIF(RPI!$B$7:$B$500,'Summary sales'!$A16,RPI!$J$7:$J$500)</f>
        <v>0</v>
      </c>
      <c r="BN16" s="337">
        <f>SUMIF(RB!$B$7:$B$500,'Summary sales'!$A16,RB!$J$7:$J$500)</f>
        <v>4106.070000000298</v>
      </c>
      <c r="BO16" s="337">
        <f>SUMIF(DJARUM!$B$7:$B$500,'Summary sales'!$A16,DJARUM!$J$7:$J$500)</f>
        <v>277.81999999999971</v>
      </c>
      <c r="BP16" s="337">
        <f>SUMIF(GFATOM!$B$7:$B$500,'Summary sales'!$A16,GFATOM!$J$7:$J$500)</f>
        <v>121.0999999998603</v>
      </c>
      <c r="BQ16" s="337">
        <f>SUMIF(GFKULIT!$B$7:$B$500,'Summary sales'!$A16,GFKULIT!$J$7:$J$500)</f>
        <v>850.88000000000466</v>
      </c>
      <c r="BR16" s="337">
        <f>SUMIF(PENTAWIRA!$B$7:$B$532,'Summary sales'!$A16,PENTAWIRA!$O$7:$O$532)</f>
        <v>13258.300999999999</v>
      </c>
      <c r="BS16" s="337">
        <f>SUMIF(HSK!$B$7:$B$500,'Summary sales'!$A16,HSK!$J$7:$J$500)</f>
        <v>0</v>
      </c>
      <c r="BT16" s="337">
        <f>SUMIF(SDM!$B$7:$B$500,'Summary sales'!$A16,SDM!$J$7:$J$500)</f>
        <v>0</v>
      </c>
      <c r="BU16" s="337">
        <f>SUMIF(CCS!$B$7:$B$500,'Summary sales'!$A16,CCS!$J$7:$J$500)</f>
        <v>0</v>
      </c>
      <c r="BV16" s="337">
        <f>SUMIF(JARGAS!$B$7:$B$500,'Summary sales'!$A16,JARGAS!$J$7:$J$500)</f>
        <v>2666.7399999999907</v>
      </c>
      <c r="BW16" s="337">
        <f>SUMIF(SBI!$B$7:$B$500,'Summary sales'!$A16,SBI!$J$7:$J$500)</f>
        <v>0</v>
      </c>
      <c r="BX16" s="337">
        <f>SUMIF(SPGLOBAL!$B$7:$B$542,'Summary sales'!$A16,SPGLOBAL!$M$7:$M$542)</f>
        <v>0</v>
      </c>
    </row>
    <row r="17" spans="1:77">
      <c r="A17" s="300">
        <f t="shared" si="52"/>
        <v>46244</v>
      </c>
      <c r="B17" s="310">
        <f t="shared" ca="1" si="53"/>
        <v>2.7160181090844246</v>
      </c>
      <c r="C17" s="311">
        <f t="shared" si="51"/>
        <v>76392.718924082961</v>
      </c>
      <c r="D17" s="313">
        <v>12309.830000000002</v>
      </c>
      <c r="E17" s="312">
        <v>35704.939999999995</v>
      </c>
      <c r="F17" s="312">
        <v>6104.71</v>
      </c>
      <c r="G17" s="312">
        <v>0</v>
      </c>
      <c r="H17" s="304">
        <v>4954.7659240829635</v>
      </c>
      <c r="I17" s="331">
        <v>0</v>
      </c>
      <c r="J17" s="312">
        <v>0</v>
      </c>
      <c r="K17" s="331">
        <v>17318.473000000002</v>
      </c>
      <c r="L17" s="331"/>
      <c r="M17" s="333">
        <f t="shared" ca="1" si="50"/>
        <v>207484.00800000574</v>
      </c>
      <c r="N17" s="334">
        <f>SUMIF(CLIN!$C$7:$C$500,'Summary sales'!$A17,CLIN!$J$7:$J$500)</f>
        <v>914.83000000007451</v>
      </c>
      <c r="O17" s="340">
        <f>SUMIF(BI!$B$7:$B$501,'Summary sales'!$A17,BI!$J$7:$J$501)</f>
        <v>1005.140000000596</v>
      </c>
      <c r="P17" s="340">
        <f>SUMIF(MKG!$B$7:$B$500,'Summary sales'!$A17,MKG!$J$7:$J$500)</f>
        <v>1237.7700000000186</v>
      </c>
      <c r="Q17" s="334">
        <f>SUMIF(STM!$B$7:$B$501,'Summary sales'!$A17,STM!$J$7:$J$501)</f>
        <v>2195.6000000000931</v>
      </c>
      <c r="R17" s="340">
        <f>SUMIF(OAJ!$B$7:$B$500,'Summary sales'!$A17,OAJ!$J$7:$J$500)</f>
        <v>895.96999999997206</v>
      </c>
      <c r="S17" s="340">
        <f>SUMIF(NNI!$B$7:$B$500,'Summary sales'!$A17,NNI!$J$7:$J$500)</f>
        <v>3247.4499999992549</v>
      </c>
      <c r="T17" s="340">
        <f>SUMIF(SHB!$B$7:$B$500,'Summary sales'!$A17,SHB!$J$7:$J$500)</f>
        <v>27.970000000001164</v>
      </c>
      <c r="U17" s="340">
        <f>SUMIF(GTL!$B$7:$B$500,'Summary sales'!$A17,GTL!$J$7:$J$500)</f>
        <v>928.03000000002794</v>
      </c>
      <c r="V17" s="340">
        <f>SUMIF(TWK!$B$7:$B$501,'Summary sales'!$A17,TWK!$J$7:$J$501)</f>
        <v>704.38999999989755</v>
      </c>
      <c r="W17" s="334">
        <f>SUMIF(BYC!$B$7:$B$500,'Summary sales'!$A17,BYC!$J$7:$J$500)</f>
        <v>5237.4700000006706</v>
      </c>
      <c r="X17" s="340">
        <f ca="1">SUMIF(GFIR!$B$7:$B$34,'Summary sales'!$A17,GFIR!$J$7:$J$34)+SUMIF(GFIR2!$B$7:$B$31,'Summary sales'!$A17,GFIR2!$J$7:$J$30)</f>
        <v>5988.0100000007078</v>
      </c>
      <c r="Y17" s="340">
        <f>SUMIF(SARIMURNI!$B$7:$B$502,'Summary sales'!$A17,SARIMURNI!$J$7:$J$502)</f>
        <v>975.56999999983236</v>
      </c>
      <c r="Z17" s="340">
        <f>SUMIF(TOI!$B$7:$B$500,'Summary sales'!$A17,TOI!$J$7:$J$500)</f>
        <v>0</v>
      </c>
      <c r="AA17" s="334">
        <f>SUMIF(HLI!$B$7:$B$500,'Summary sales'!$A17,HLI!$J$7:$J$500)</f>
        <v>10005.020000000019</v>
      </c>
      <c r="AB17" s="340">
        <f>SUMIF(CERES!$B$7:$B$503,'Summary sales'!$A17,CERES!$J$7:$J$503)</f>
        <v>9564.1400000001304</v>
      </c>
      <c r="AC17" s="340">
        <f>SUMIF(ALT!$B$7:$B$126,'Summary sales'!$A17,ALT!$M$7:$M$126)</f>
        <v>1412.4490000000224</v>
      </c>
      <c r="AD17" s="334">
        <f>SUMIF(UJL!$B$8:$B$99,'Summary sales'!$A17,UJL!$O$8:$O$99)</f>
        <v>0</v>
      </c>
      <c r="AE17" s="334">
        <f ca="1">SUMIF(IDP!$B$7:$B$141,'Summary sales'!$A17,IDP!$O$7:$O$140)</f>
        <v>4995.8899999999994</v>
      </c>
      <c r="AF17" s="334"/>
      <c r="AG17" s="340">
        <f>SUMIF(PSD!$B$7:$B$500,'Summary sales'!$A17,PSD!$K$7:$K$500)</f>
        <v>0</v>
      </c>
      <c r="AH17" s="340">
        <f>SUMIF(EBM!$B$7:$B$500,'Summary sales'!$A17,EBM!$J$7:$J$500)</f>
        <v>66.88399999999092</v>
      </c>
      <c r="AI17" s="334">
        <f>SUMIF(CISF!$B$7:$B$500,'Summary sales'!$A17,CISF!$J$7:$J$500)</f>
        <v>3350.9000000003725</v>
      </c>
      <c r="AJ17" s="334">
        <f>SUMIF(KGM!$B$5:$B$506,'Summary sales'!$A17,KGM!$O$5:$O$506)</f>
        <v>1841.7299999999814</v>
      </c>
      <c r="AK17" s="334">
        <f>SUMIF(PUJ!$B$7:$B$503,'Summary sales'!$A17,PUJ!$J$7:$J$503)</f>
        <v>5272.3999999994412</v>
      </c>
      <c r="AL17" s="334">
        <f>SUMIF(TORABIKACIKUPA!$B$7:$B$493,'Summary sales'!$A17,TORABIKACIKUPA!$L$7:$L$493)</f>
        <v>0</v>
      </c>
      <c r="AM17" s="334">
        <f>SUMIF(TORABIKAHF!$B$7:$B$504,'Summary sales'!$A17,TORABIKAHF!$L$7:$L$504)</f>
        <v>0</v>
      </c>
      <c r="AN17" s="334">
        <f>SUMIF(TORABIKAIC!$B$7:$B$492,'Summary sales'!$A17,TORABIKAIC!$L$7:$L$492)</f>
        <v>0</v>
      </c>
      <c r="AO17" s="334">
        <f>SUMIF(KALBEE!$B$7:$B$501,'Summary sales'!$A17,KALBEE!$J$7:$J$501)</f>
        <v>0</v>
      </c>
      <c r="AP17" s="334">
        <f>SUMIF(TOYOBO!$B$7:$B$479,'Summary sales'!$A17,TOYOBO!$O$7:$O$479)</f>
        <v>0</v>
      </c>
      <c r="AQ17" s="334">
        <f>SUMIF(GREENPULSE!$B$7:$B$487,'Summary sales'!$A17,GREENPULSE!$J$7:$J$487)</f>
        <v>0</v>
      </c>
      <c r="AR17" s="334">
        <f>SUMIF(KSN!$B$7:$B$484,'Summary sales'!$A17,KSN!$J$7:$J$484)</f>
        <v>5086.6000000000931</v>
      </c>
      <c r="AS17" s="334">
        <f>SUMIF(UMI!$B$7:$B$501,'Summary sales'!$A17,UMI!$J$7:$J$501)</f>
        <v>17151.815000005066</v>
      </c>
      <c r="AT17" s="334">
        <f>SUMIF(IPT!$B$7:$B$502,'Summary sales'!$A17,IPT!$J$7:$J$502)</f>
        <v>2125.9699999997392</v>
      </c>
      <c r="AU17" s="334">
        <f>SUMIF(KBRU!$B$7:$B$501,'Summary sales'!$A17,KBRU!$J$7:$J$501)</f>
        <v>31.619999999995343</v>
      </c>
      <c r="AV17" s="334">
        <f>SUMIF(AMI!$B$7:$B$501,'Summary sales'!$A17,AMI!$J$7:$J$501)</f>
        <v>9101.6500000003725</v>
      </c>
      <c r="AW17" s="334">
        <f>SUMIF(KA!$B$7:$B$501,'Summary sales'!$A17,KA!$J$7:$J$501)</f>
        <v>1764.2399999999907</v>
      </c>
      <c r="AX17" s="334">
        <f>SUMIF(KTN!$B$7:$B$500,'Summary sales'!$A17,KTN!$J$7:$J$500)</f>
        <v>1687.9799999999814</v>
      </c>
      <c r="AY17" s="334">
        <f>SUMIF(KSNR!$B$7:$B$497,'Summary sales'!$A17,KSNR!$J$7:$J$497)</f>
        <v>4538.5400000000373</v>
      </c>
      <c r="AZ17" s="334">
        <f>SUMIF(NIAGAGARAM!$B$7:$B$504,'Summary sales'!$A17,NIAGAGARAM!$J$7:$J$504)</f>
        <v>479.92000000004191</v>
      </c>
      <c r="BA17" s="334">
        <f>SUMIF('PCI84'!$B$7:$B$501,'Summary sales'!$A17,'PCI84'!$J$7:$J$501)</f>
        <v>11959.290000000037</v>
      </c>
      <c r="BB17" s="334">
        <f>SUMIF(PCIM!$B$7:$B$502,'Summary sales'!$A17,PCIM!$J$7:$J$502)</f>
        <v>2378</v>
      </c>
      <c r="BC17" s="334">
        <f>SUMIF(INDOFOOD!$B$7:$B$500,'Summary sales'!$A17,INDOFOOD!$J$7:$J$500)</f>
        <v>5916.3499999996275</v>
      </c>
      <c r="BD17" s="334">
        <f>SUMIF(HCI!$B$7:$B$502,'Summary sales'!$A17,HCI!$J$7:$J$502)</f>
        <v>9500.7600000000093</v>
      </c>
      <c r="BE17" s="334">
        <f>SUMIF(DIC!$B$7:$B$501,'Summary sales'!$A17,DIC!$J$7:$J$501)</f>
        <v>6701.5099999997765</v>
      </c>
      <c r="BF17" s="334">
        <f>SUMIF(ASAHIMAS!$B$7:$B$500,'Summary sales'!$A17,ASAHIMAS!$J$7:$J$500)</f>
        <v>16453.740000000224</v>
      </c>
      <c r="BG17" s="334">
        <f>SUMIF('ABC KOGEN'!B16:B48,'Summary sales'!$A17,'ABC KOGEN'!J16:J48)</f>
        <v>7484.0200000000186</v>
      </c>
      <c r="BH17" s="334">
        <f>SUMIF(ADP!$B$7:$B$499,'Summary sales'!$A17,ADP!$J$7:$J$499)</f>
        <v>1000.2299999999959</v>
      </c>
      <c r="BI17" s="334">
        <f>SUMIF(Tongtji!$B$8:$B$502,'Summary sales'!$A17,Tongtji!$J$8:$J$502)</f>
        <v>2836.1999999992549</v>
      </c>
      <c r="BJ17" s="334">
        <f>SUMIF(CITYMALL!$B$7:$B$500,'Summary sales'!$A17,CITYMALL!$K$7:$K$500)</f>
        <v>0</v>
      </c>
      <c r="BK17" s="334">
        <f>SUMIF(PERHUTANI!$B$7:$B$500,'Summary sales'!$A17,PERHUTANI!$J$7:$J$500)</f>
        <v>0</v>
      </c>
      <c r="BL17" s="334">
        <f>SUMIF(PA!$B$7:$B$500,'Summary sales'!$A17,PA!$J$7:$J$500)</f>
        <v>896.77000000001863</v>
      </c>
      <c r="BM17" s="334">
        <f>SUMIF(RPI!$B$7:$B$500,'Summary sales'!$A17,RPI!$J$7:$J$500)</f>
        <v>0</v>
      </c>
      <c r="BN17" s="334">
        <f>SUMIF(RB!$B$7:$B$500,'Summary sales'!$A17,RB!$J$7:$J$500)</f>
        <v>3850.5600000000559</v>
      </c>
      <c r="BO17" s="334">
        <f>SUMIF(DJARUM!$B$7:$B$500,'Summary sales'!$A17,DJARUM!$J$7:$J$500)</f>
        <v>4457.2699999999968</v>
      </c>
      <c r="BP17" s="334">
        <f>SUMIF(GFATOM!$B$7:$B$500,'Summary sales'!$A17,GFATOM!$J$7:$J$500)</f>
        <v>5893</v>
      </c>
      <c r="BQ17" s="334">
        <f>SUMIF(GFKULIT!$B$7:$B$500,'Summary sales'!$A17,GFKULIT!$J$7:$J$500)</f>
        <v>1248.9100000000326</v>
      </c>
      <c r="BR17" s="334">
        <f>SUMIF(PENTAWIRA!$B$7:$B$532,'Summary sales'!$A17,PENTAWIRA!$O$7:$O$532)</f>
        <v>17610.080000000002</v>
      </c>
      <c r="BS17" s="334">
        <f>SUMIF(HSK!$B$7:$B$500,'Summary sales'!$A17,HSK!$J$7:$J$500)</f>
        <v>0</v>
      </c>
      <c r="BT17" s="334">
        <f>SUMIF(SDM!$B$7:$B$500,'Summary sales'!$A17,SDM!$J$7:$J$500)</f>
        <v>506.39999999990687</v>
      </c>
      <c r="BU17" s="334">
        <f>SUMIF(CCS!$B$7:$B$500,'Summary sales'!$A17,CCS!$J$7:$J$500)</f>
        <v>0</v>
      </c>
      <c r="BV17" s="334">
        <f>SUMIF(JARGAS!$B$7:$B$500,'Summary sales'!$A17,JARGAS!$J$7:$J$500)</f>
        <v>2858.820000000007</v>
      </c>
      <c r="BW17" s="334">
        <f>SUMIF(SBI!$B$7:$B$500,'Summary sales'!$A17,SBI!$J$7:$J$500)</f>
        <v>4096.1500000003725</v>
      </c>
      <c r="BX17" s="334">
        <f>SUMIF(SPGLOBAL!$B$7:$B$542,'Summary sales'!$A17,SPGLOBAL!$M$7:$M$542)</f>
        <v>0</v>
      </c>
    </row>
    <row r="18" spans="1:77">
      <c r="A18" s="305">
        <f t="shared" si="52"/>
        <v>46245</v>
      </c>
      <c r="B18" s="306">
        <f t="shared" ca="1" si="53"/>
        <v>1.6940979324044207</v>
      </c>
      <c r="C18" s="307">
        <f t="shared" si="51"/>
        <v>95209.835815732571</v>
      </c>
      <c r="D18" s="314">
        <v>16076.850000000002</v>
      </c>
      <c r="E18" s="309">
        <v>41820.6</v>
      </c>
      <c r="F18" s="309">
        <v>14937.37</v>
      </c>
      <c r="G18" s="309">
        <v>9496</v>
      </c>
      <c r="H18" s="309">
        <v>4829.5078157325752</v>
      </c>
      <c r="I18" s="335">
        <v>0</v>
      </c>
      <c r="J18" s="309">
        <v>0</v>
      </c>
      <c r="K18" s="335">
        <v>8049.5079999999998</v>
      </c>
      <c r="L18" s="335"/>
      <c r="M18" s="336">
        <f t="shared" ca="1" si="50"/>
        <v>161294.78599999691</v>
      </c>
      <c r="N18" s="337">
        <f>SUMIF(CLIN!$C$7:$C$500,'Summary sales'!$A18,CLIN!$J$7:$J$500)</f>
        <v>761.09000000008382</v>
      </c>
      <c r="O18" s="337">
        <f>SUMIF(BI!$B$7:$B$501,'Summary sales'!$A18,BI!$J$7:$J$501)</f>
        <v>2007.6300000008196</v>
      </c>
      <c r="P18" s="337">
        <f>SUMIF(MKG!$B$7:$B$500,'Summary sales'!$A18,MKG!$J$7:$J$500)</f>
        <v>1153.1199999996461</v>
      </c>
      <c r="Q18" s="337">
        <f>SUMIF(STM!$B$7:$B$501,'Summary sales'!$A18,STM!$J$7:$J$501)</f>
        <v>2969.3999999999069</v>
      </c>
      <c r="R18" s="337">
        <f>SUMIF(OAJ!$B$7:$B$500,'Summary sales'!$A18,OAJ!$J$7:$J$500)</f>
        <v>1004.3200000000652</v>
      </c>
      <c r="S18" s="337">
        <f>SUMIF(NNI!$B$7:$B$500,'Summary sales'!$A18,NNI!$J$7:$J$500)</f>
        <v>3533.9199999999255</v>
      </c>
      <c r="T18" s="337">
        <f>SUMIF(SHB!$B$7:$B$500,'Summary sales'!$A18,SHB!$J$7:$J$500)</f>
        <v>64.839999999996508</v>
      </c>
      <c r="U18" s="337">
        <f>SUMIF(GTL!$B$7:$B$500,'Summary sales'!$A18,GTL!$J$7:$J$500)</f>
        <v>933.10999999998603</v>
      </c>
      <c r="V18" s="337">
        <f>SUMIF(TWK!$B$7:$B$501,'Summary sales'!$A18,TWK!$J$7:$J$501)</f>
        <v>732.1600000000326</v>
      </c>
      <c r="W18" s="337">
        <f>SUMIF(BYC!$B$7:$B$500,'Summary sales'!$A18,BYC!$J$7:$J$500)</f>
        <v>5259.5</v>
      </c>
      <c r="X18" s="337">
        <f ca="1">SUMIF(GFIR!$B$7:$B$34,'Summary sales'!$A18,GFIR!$J$7:$J$34)+SUMIF(GFIR2!$B$7:$B$31,'Summary sales'!$A18,GFIR2!$J$7:$J$30)</f>
        <v>4992.3799999998882</v>
      </c>
      <c r="Y18" s="337">
        <f>SUMIF(SARIMURNI!$B$7:$B$502,'Summary sales'!$A18,SARIMURNI!$J$7:$J$502)</f>
        <v>2821.9300000001676</v>
      </c>
      <c r="Z18" s="337">
        <f>SUMIF(TOI!$B$7:$B$500,'Summary sales'!$A18,TOI!$J$7:$J$500)</f>
        <v>0</v>
      </c>
      <c r="AA18" s="337">
        <f>SUMIF(HLI!$B$7:$B$500,'Summary sales'!$A18,HLI!$J$7:$J$500)</f>
        <v>2088.2099999999627</v>
      </c>
      <c r="AB18" s="337">
        <f>SUMIF(CERES!$B$7:$B$503,'Summary sales'!$A18,CERES!$J$7:$J$503)</f>
        <v>10509.419999999925</v>
      </c>
      <c r="AC18" s="337">
        <f>SUMIF(ALT!$B$7:$B$126,'Summary sales'!$A18,ALT!$M$7:$M$126)</f>
        <v>1188.7829999999376</v>
      </c>
      <c r="AD18" s="337">
        <f>SUMIF(UJL!$B$8:$B$99,'Summary sales'!$A18,UJL!$O$8:$O$99)</f>
        <v>0</v>
      </c>
      <c r="AE18" s="337">
        <f ca="1">SUMIF(IDP!$B$7:$B$141,'Summary sales'!$A18,IDP!$O$7:$O$140)</f>
        <v>4585.2299999999996</v>
      </c>
      <c r="AF18" s="337"/>
      <c r="AG18" s="337">
        <f>SUMIF(PSD!$B$7:$B$500,'Summary sales'!$A18,PSD!$K$7:$K$500)</f>
        <v>0</v>
      </c>
      <c r="AH18" s="337">
        <f>SUMIF(EBM!$B$7:$B$500,'Summary sales'!$A18,EBM!$J$7:$J$500)</f>
        <v>64.634000000005472</v>
      </c>
      <c r="AI18" s="337">
        <f>SUMIF(CISF!$B$7:$B$500,'Summary sales'!$A18,CISF!$J$7:$J$500)</f>
        <v>740.1999999997206</v>
      </c>
      <c r="AJ18" s="337">
        <f>SUMIF(KGM!$B$5:$B$506,'Summary sales'!$A18,KGM!$O$5:$O$506)</f>
        <v>869.25</v>
      </c>
      <c r="AK18" s="337">
        <f>SUMIF(PUJ!$B$7:$B$503,'Summary sales'!$A18,PUJ!$J$7:$J$503)</f>
        <v>1055.2000000001863</v>
      </c>
      <c r="AL18" s="337">
        <f>SUMIF(TORABIKACIKUPA!$B$7:$B$493,'Summary sales'!$A18,TORABIKACIKUPA!$L$7:$L$493)</f>
        <v>0</v>
      </c>
      <c r="AM18" s="337">
        <f>SUMIF(TORABIKAHF!$B$7:$B$504,'Summary sales'!$A18,TORABIKAHF!$L$7:$L$504)</f>
        <v>0</v>
      </c>
      <c r="AN18" s="337">
        <f>SUMIF(TORABIKAIC!$B$7:$B$492,'Summary sales'!$A18,TORABIKAIC!$L$7:$L$492)</f>
        <v>0</v>
      </c>
      <c r="AO18" s="337">
        <f>SUMIF(KALBEE!$B$7:$B$501,'Summary sales'!$A18,KALBEE!$J$7:$J$501)</f>
        <v>0</v>
      </c>
      <c r="AP18" s="337">
        <f>SUMIF(TOYOBO!$B$7:$B$479,'Summary sales'!$A18,TOYOBO!$O$7:$O$479)</f>
        <v>0</v>
      </c>
      <c r="AQ18" s="337">
        <f>SUMIF(GREENPULSE!$B$7:$B$487,'Summary sales'!$A18,GREENPULSE!$J$7:$J$487)</f>
        <v>0</v>
      </c>
      <c r="AR18" s="337">
        <f>SUMIF(KSN!$B$7:$B$484,'Summary sales'!$A18,KSN!$J$7:$J$484)</f>
        <v>4002.5399999998044</v>
      </c>
      <c r="AS18" s="337">
        <f>SUMIF(UMI!$B$7:$B$501,'Summary sales'!$A18,UMI!$J$7:$J$501)</f>
        <v>15030.942999996245</v>
      </c>
      <c r="AT18" s="337">
        <f>SUMIF(IPT!$B$7:$B$502,'Summary sales'!$A18,IPT!$J$7:$J$502)</f>
        <v>1793.140000000596</v>
      </c>
      <c r="AU18" s="337">
        <f>SUMIF(KBRU!$B$7:$B$501,'Summary sales'!$A18,KBRU!$J$7:$J$501)</f>
        <v>1003.3800000000047</v>
      </c>
      <c r="AV18" s="337">
        <f>SUMIF(AMI!$B$7:$B$501,'Summary sales'!$A18,AMI!$J$7:$J$501)</f>
        <v>8271.75</v>
      </c>
      <c r="AW18" s="337">
        <f>SUMIF(KA!$B$7:$B$501,'Summary sales'!$A18,KA!$J$7:$J$501)</f>
        <v>1966.6199999999953</v>
      </c>
      <c r="AX18" s="337">
        <f>SUMIF(KTN!$B$7:$B$500,'Summary sales'!$A18,KTN!$J$7:$J$500)</f>
        <v>1997.6899999999441</v>
      </c>
      <c r="AY18" s="337">
        <f>SUMIF(KSNR!$B$7:$B$497,'Summary sales'!$A18,KSNR!$J$7:$J$497)</f>
        <v>4676.3899999999558</v>
      </c>
      <c r="AZ18" s="337">
        <f>SUMIF(NIAGAGARAM!$B$7:$B$504,'Summary sales'!$A18,NIAGAGARAM!$J$7:$J$504)</f>
        <v>514.69999999995343</v>
      </c>
      <c r="BA18" s="337">
        <f>SUMIF('PCI84'!$B$7:$B$501,'Summary sales'!$A18,'PCI84'!$J$7:$J$501)</f>
        <v>8608.7099999999627</v>
      </c>
      <c r="BB18" s="337">
        <f>SUMIF(PCIM!$B$7:$B$502,'Summary sales'!$A18,PCIM!$J$7:$J$502)</f>
        <v>2718.1799999999348</v>
      </c>
      <c r="BC18" s="337">
        <f>SUMIF(INDOFOOD!$B$7:$B$500,'Summary sales'!$A18,INDOFOOD!$J$7:$J$500)</f>
        <v>6372.320000000298</v>
      </c>
      <c r="BD18" s="337">
        <f>SUMIF(HCI!$B$7:$B$502,'Summary sales'!$A18,HCI!$J$7:$J$502)</f>
        <v>4524.2199999999721</v>
      </c>
      <c r="BE18" s="337">
        <f>SUMIF(DIC!$B$7:$B$501,'Summary sales'!$A18,DIC!$J$7:$J$501)</f>
        <v>2240.5200000000186</v>
      </c>
      <c r="BF18" s="337">
        <f>SUMIF(ASAHIMAS!$B$7:$B$500,'Summary sales'!$A18,ASAHIMAS!$J$7:$J$500)</f>
        <v>3406.730000000447</v>
      </c>
      <c r="BG18" s="337">
        <f>SUMIF('ABC KOGEN'!B17:B49,'Summary sales'!$A18,'ABC KOGEN'!J17:J49)</f>
        <v>5063.8300000000745</v>
      </c>
      <c r="BH18" s="337">
        <f>SUMIF(ADP!$B$7:$B$499,'Summary sales'!$A18,ADP!$J$7:$J$499)</f>
        <v>1169.8699999999953</v>
      </c>
      <c r="BI18" s="337">
        <f>SUMIF(Tongtji!$B$8:$B$502,'Summary sales'!$A18,Tongtji!$J$8:$J$502)</f>
        <v>3392.2000000001863</v>
      </c>
      <c r="BJ18" s="337">
        <f>SUMIF(CITYMALL!$B$7:$B$500,'Summary sales'!$A18,CITYMALL!$K$7:$K$500)</f>
        <v>0</v>
      </c>
      <c r="BK18" s="337">
        <f>SUMIF(PERHUTANI!$B$7:$B$500,'Summary sales'!$A18,PERHUTANI!$J$7:$J$500)</f>
        <v>0</v>
      </c>
      <c r="BL18" s="337">
        <f>SUMIF(PA!$B$7:$B$500,'Summary sales'!$A18,PA!$J$7:$J$500)</f>
        <v>889.53000000002794</v>
      </c>
      <c r="BM18" s="337">
        <f>SUMIF(RPI!$B$7:$B$500,'Summary sales'!$A18,RPI!$J$7:$J$500)</f>
        <v>0</v>
      </c>
      <c r="BN18" s="337">
        <f>SUMIF(RB!$B$7:$B$500,'Summary sales'!$A18,RB!$J$7:$J$500)</f>
        <v>3996.5099999997765</v>
      </c>
      <c r="BO18" s="337">
        <f>SUMIF(DJARUM!$B$7:$B$500,'Summary sales'!$A18,DJARUM!$J$7:$J$500)</f>
        <v>8718.8000000000029</v>
      </c>
      <c r="BP18" s="337">
        <f>SUMIF(GFATOM!$B$7:$B$500,'Summary sales'!$A18,GFATOM!$J$7:$J$500)</f>
        <v>1188.1899999999441</v>
      </c>
      <c r="BQ18" s="337">
        <f>SUMIF(GFKULIT!$B$7:$B$500,'Summary sales'!$A18,GFKULIT!$J$7:$J$500)</f>
        <v>1539</v>
      </c>
      <c r="BR18" s="337">
        <f>SUMIF(PENTAWIRA!$B$7:$B$532,'Summary sales'!$A18,PENTAWIRA!$O$7:$O$532)</f>
        <v>16349.376</v>
      </c>
      <c r="BS18" s="337">
        <f>SUMIF(HSK!$B$7:$B$500,'Summary sales'!$A18,HSK!$J$7:$J$500)</f>
        <v>0</v>
      </c>
      <c r="BT18" s="337">
        <f>SUMIF(SDM!$B$7:$B$500,'Summary sales'!$A18,SDM!$J$7:$J$500)</f>
        <v>870.87999999988824</v>
      </c>
      <c r="BU18" s="337">
        <f>SUMIF(CCS!$B$7:$B$500,'Summary sales'!$A18,CCS!$J$7:$J$500)</f>
        <v>0</v>
      </c>
      <c r="BV18" s="337">
        <f>SUMIF(JARGAS!$B$7:$B$500,'Summary sales'!$A18,JARGAS!$J$7:$J$500)</f>
        <v>2692.8600000000151</v>
      </c>
      <c r="BW18" s="337">
        <f>SUMIF(SBI!$B$7:$B$500,'Summary sales'!$A18,SBI!$J$7:$J$500)</f>
        <v>961.57999999960884</v>
      </c>
      <c r="BX18" s="337">
        <f>SUMIF(SPGLOBAL!$B$7:$B$542,'Summary sales'!$A18,SPGLOBAL!$M$7:$M$542)</f>
        <v>0</v>
      </c>
    </row>
    <row r="19" spans="1:77">
      <c r="A19" s="300">
        <f t="shared" si="52"/>
        <v>46246</v>
      </c>
      <c r="B19" s="301">
        <f t="shared" ca="1" si="53"/>
        <v>1.1026127682781561</v>
      </c>
      <c r="C19" s="311">
        <f t="shared" si="51"/>
        <v>148603.549</v>
      </c>
      <c r="D19" s="303">
        <v>67911.81</v>
      </c>
      <c r="E19" s="312">
        <v>48895.900000000009</v>
      </c>
      <c r="F19" s="312">
        <v>9041.7200000000012</v>
      </c>
      <c r="G19" s="312">
        <v>5533.2</v>
      </c>
      <c r="H19" s="312">
        <v>4954.7700000000004</v>
      </c>
      <c r="I19" s="331">
        <v>0</v>
      </c>
      <c r="J19" s="312">
        <v>0</v>
      </c>
      <c r="K19" s="331">
        <v>12266.149000000001</v>
      </c>
      <c r="L19" s="331"/>
      <c r="M19" s="333">
        <f t="shared" ca="1" si="50"/>
        <v>163852.17053884862</v>
      </c>
      <c r="N19" s="334">
        <f>SUMIF(CLIN!$C$7:$C$500,'Summary sales'!$A19,CLIN!$J$7:$J$500)</f>
        <v>994.43999999994412</v>
      </c>
      <c r="O19" s="340">
        <f>SUMIF(BI!$B$7:$B$501,'Summary sales'!$A19,BI!$J$7:$J$501)</f>
        <v>2093.0499999988824</v>
      </c>
      <c r="P19" s="340">
        <f>SUMIF(MKG!$B$7:$B$500,'Summary sales'!$A19,MKG!$J$7:$J$500)</f>
        <v>1288.2800000002608</v>
      </c>
      <c r="Q19" s="334">
        <f>SUMIF(STM!$B$7:$B$501,'Summary sales'!$A19,STM!$J$7:$J$501)</f>
        <v>3266.7000000001863</v>
      </c>
      <c r="R19" s="334">
        <f>SUMIF(OAJ!$B$7:$B$500,'Summary sales'!$A19,OAJ!$J$7:$J$500)</f>
        <v>784.44999999995343</v>
      </c>
      <c r="S19" s="334">
        <f>SUMIF(NNI!$B$7:$B$500,'Summary sales'!$A19,NNI!$J$7:$J$500)</f>
        <v>4233.980000000447</v>
      </c>
      <c r="T19" s="340">
        <f>SUMIF(SHB!$B$7:$B$500,'Summary sales'!$A19,SHB!$J$7:$J$500)</f>
        <v>312.51999999998952</v>
      </c>
      <c r="U19" s="340">
        <f>SUMIF(GTL!$B$7:$B$500,'Summary sales'!$A19,GTL!$J$7:$J$500)</f>
        <v>831.19999999995343</v>
      </c>
      <c r="V19" s="340">
        <f>SUMIF(TWK!$B$7:$B$501,'Summary sales'!$A19,TWK!$J$7:$J$501)</f>
        <v>808.79000000003725</v>
      </c>
      <c r="W19" s="334">
        <f>SUMIF(BYC!$B$7:$B$500,'Summary sales'!$A19,BYC!$J$7:$J$500)</f>
        <v>4909.679999999702</v>
      </c>
      <c r="X19" s="340">
        <f ca="1">SUMIF(GFIR!$B$7:$B$34,'Summary sales'!$A19,GFIR!$J$7:$J$34)+SUMIF(GFIR2!$B$7:$B$31,'Summary sales'!$A19,GFIR2!$J$7:$J$30)</f>
        <v>4511.0099999997765</v>
      </c>
      <c r="Y19" s="340">
        <f>SUMIF(SARIMURNI!$B$7:$B$502,'Summary sales'!$A19,SARIMURNI!$J$7:$J$502)</f>
        <v>3045.1699999999255</v>
      </c>
      <c r="Z19" s="340">
        <f>SUMIF(TOI!$B$7:$B$500,'Summary sales'!$A19,TOI!$J$7:$J$500)</f>
        <v>0</v>
      </c>
      <c r="AA19" s="334">
        <f>SUMIF(HLI!$B$7:$B$500,'Summary sales'!$A19,HLI!$J$7:$J$500)</f>
        <v>0</v>
      </c>
      <c r="AB19" s="340">
        <f>SUMIF(CERES!$B$7:$B$503,'Summary sales'!$A19,CERES!$J$7:$J$503)</f>
        <v>10545.25</v>
      </c>
      <c r="AC19" s="340">
        <f>SUMIF(ALT!$B$7:$B$126,'Summary sales'!$A19,ALT!$M$7:$M$126)</f>
        <v>1177.0250000000233</v>
      </c>
      <c r="AD19" s="334">
        <f>SUMIF(UJL!$B$8:$B$99,'Summary sales'!$A19,UJL!$O$8:$O$99)</f>
        <v>0</v>
      </c>
      <c r="AE19" s="340">
        <f ca="1">SUMIF(IDP!$B$7:$B$141,'Summary sales'!$A19,IDP!$O$7:$O$140)</f>
        <v>4874.8155388471178</v>
      </c>
      <c r="AF19" s="334"/>
      <c r="AG19" s="340">
        <f>SUMIF(PSD!$B$7:$B$500,'Summary sales'!$A19,PSD!$K$7:$K$500)</f>
        <v>0</v>
      </c>
      <c r="AH19" s="340">
        <f>SUMIF(EBM!$B$7:$B$500,'Summary sales'!$A19,EBM!$J$7:$J$500)</f>
        <v>70</v>
      </c>
      <c r="AI19" s="334">
        <f>SUMIF(CISF!$B$7:$B$500,'Summary sales'!$A19,CISF!$J$7:$J$500)</f>
        <v>1427.3999999999069</v>
      </c>
      <c r="AJ19" s="334">
        <f>SUMIF(KGM!$B$5:$B$506,'Summary sales'!$A19,KGM!$O$5:$O$506)</f>
        <v>957.48999999999069</v>
      </c>
      <c r="AK19" s="334">
        <f>SUMIF(PUJ!$B$7:$B$503,'Summary sales'!$A19,PUJ!$J$7:$J$503)</f>
        <v>4965.9000000003725</v>
      </c>
      <c r="AL19" s="334">
        <f>SUMIF(TORABIKACIKUPA!$B$7:$B$493,'Summary sales'!$A19,TORABIKACIKUPA!$L$7:$L$493)</f>
        <v>0</v>
      </c>
      <c r="AM19" s="334">
        <f>SUMIF(TORABIKAHF!$B$7:$B$504,'Summary sales'!$A19,TORABIKAHF!$L$7:$L$504)</f>
        <v>0</v>
      </c>
      <c r="AN19" s="334">
        <f>SUMIF(TORABIKAIC!$B$7:$B$492,'Summary sales'!$A19,TORABIKAIC!$L$7:$L$492)</f>
        <v>0</v>
      </c>
      <c r="AO19" s="334">
        <f>SUMIF(KALBEE!$B$7:$B$501,'Summary sales'!$A19,KALBEE!$J$7:$J$501)</f>
        <v>0</v>
      </c>
      <c r="AP19" s="334">
        <f>SUMIF(TOYOBO!$B$7:$B$479,'Summary sales'!$A19,TOYOBO!$O$7:$O$479)</f>
        <v>0</v>
      </c>
      <c r="AQ19" s="334">
        <f>SUMIF(GREENPULSE!$B$7:$B$487,'Summary sales'!$A19,GREENPULSE!$J$7:$J$487)</f>
        <v>0</v>
      </c>
      <c r="AR19" s="334">
        <f>SUMIF(KSN!$B$7:$B$484,'Summary sales'!$A19,KSN!$J$7:$J$484)</f>
        <v>3328.1800000001676</v>
      </c>
      <c r="AS19" s="334">
        <f>SUMIF(UMI!$B$7:$B$501,'Summary sales'!$A19,UMI!$J$7:$J$501)</f>
        <v>17709.211000002921</v>
      </c>
      <c r="AT19" s="334">
        <f>SUMIF(IPT!$B$7:$B$502,'Summary sales'!$A19,IPT!$J$7:$J$502)</f>
        <v>2363.6299999998882</v>
      </c>
      <c r="AU19" s="334">
        <f>SUMIF(KBRU!$B$7:$B$501,'Summary sales'!$A19,KBRU!$J$7:$J$501)</f>
        <v>595.84000000008382</v>
      </c>
      <c r="AV19" s="334">
        <f>SUMIF(AMI!$B$7:$B$501,'Summary sales'!$A19,AMI!$J$7:$J$501)</f>
        <v>8568.6299999989569</v>
      </c>
      <c r="AW19" s="334">
        <f>SUMIF(KA!$B$7:$B$501,'Summary sales'!$A19,KA!$J$7:$J$501)</f>
        <v>1811.8099999999977</v>
      </c>
      <c r="AX19" s="334">
        <f>SUMIF(KTN!$B$7:$B$500,'Summary sales'!$A19,KTN!$J$7:$J$500)</f>
        <v>1879.0800000000745</v>
      </c>
      <c r="AY19" s="334">
        <f>SUMIF(KSNR!$B$7:$B$497,'Summary sales'!$A19,KSNR!$J$7:$J$497)</f>
        <v>6215.7300000000396</v>
      </c>
      <c r="AZ19" s="334">
        <f>SUMIF(NIAGAGARAM!$B$7:$B$504,'Summary sales'!$A19,NIAGAGARAM!$J$7:$J$504)</f>
        <v>513.51000000000931</v>
      </c>
      <c r="BA19" s="334">
        <f>SUMIF('PCI84'!$B$7:$B$501,'Summary sales'!$A19,'PCI84'!$J$7:$J$501)</f>
        <v>10605.950000000186</v>
      </c>
      <c r="BB19" s="334">
        <f>SUMIF(PCIM!$B$7:$B$502,'Summary sales'!$A19,PCIM!$J$7:$J$502)</f>
        <v>2159.0600000000559</v>
      </c>
      <c r="BC19" s="334">
        <f>SUMIF(INDOFOOD!$B$7:$B$500,'Summary sales'!$A19,INDOFOOD!$J$7:$J$500)</f>
        <v>5017.5400000000373</v>
      </c>
      <c r="BD19" s="334">
        <f>SUMIF(HCI!$B$7:$B$502,'Summary sales'!$A19,HCI!$J$7:$J$502)</f>
        <v>8078.2800000000279</v>
      </c>
      <c r="BE19" s="334">
        <f>SUMIF(DIC!$B$7:$B$501,'Summary sales'!$A19,DIC!$J$7:$J$501)</f>
        <v>0</v>
      </c>
      <c r="BF19" s="334">
        <f>SUMIF(ASAHIMAS!$B$7:$B$500,'Summary sales'!$A19,ASAHIMAS!$J$7:$J$500)</f>
        <v>3379.1999999992549</v>
      </c>
      <c r="BG19" s="334">
        <f>SUMIF('ABC KOGEN'!B18:B50,'Summary sales'!$A19,'ABC KOGEN'!J18:J50)</f>
        <v>4996.1199999996461</v>
      </c>
      <c r="BH19" s="334">
        <f>SUMIF(ADP!$B$7:$B$499,'Summary sales'!$A19,ADP!$J$7:$J$499)</f>
        <v>1152.8800000000047</v>
      </c>
      <c r="BI19" s="334">
        <f>SUMIF(Tongtji!$B$8:$B$502,'Summary sales'!$A19,Tongtji!$J$8:$J$502)</f>
        <v>3489.5</v>
      </c>
      <c r="BJ19" s="334">
        <f>SUMIF(CITYMALL!$B$7:$B$500,'Summary sales'!$A19,CITYMALL!$K$7:$K$500)</f>
        <v>0</v>
      </c>
      <c r="BK19" s="334">
        <f>SUMIF(PERHUTANI!$B$7:$B$500,'Summary sales'!$A19,PERHUTANI!$J$7:$J$500)</f>
        <v>0</v>
      </c>
      <c r="BL19" s="334">
        <f>SUMIF(PA!$B$7:$B$500,'Summary sales'!$A19,PA!$J$7:$J$500)</f>
        <v>892.04999999993015</v>
      </c>
      <c r="BM19" s="334">
        <f>SUMIF(RPI!$B$7:$B$500,'Summary sales'!$A19,RPI!$J$7:$J$500)</f>
        <v>0</v>
      </c>
      <c r="BN19" s="334">
        <f>SUMIF(RB!$B$7:$B$500,'Summary sales'!$A19,RB!$J$7:$J$500)</f>
        <v>4032.5500000002794</v>
      </c>
      <c r="BO19" s="334">
        <f>SUMIF(DJARUM!$B$7:$B$500,'Summary sales'!$A19,DJARUM!$J$7:$J$500)</f>
        <v>3841.010000000002</v>
      </c>
      <c r="BP19" s="334">
        <f>SUMIF(GFATOM!$B$7:$B$500,'Summary sales'!$A19,GFATOM!$J$7:$J$500)</f>
        <v>4920.2800000000279</v>
      </c>
      <c r="BQ19" s="334">
        <f>SUMIF(GFKULIT!$B$7:$B$500,'Summary sales'!$A19,GFKULIT!$J$7:$J$500)</f>
        <v>0</v>
      </c>
      <c r="BR19" s="334">
        <f>SUMIF(PENTAWIRA!$B$7:$B$532,'Summary sales'!$A19,PENTAWIRA!$O$7:$O$532)</f>
        <v>12266.149000000001</v>
      </c>
      <c r="BS19" s="334">
        <f>SUMIF(HSK!$B$7:$B$500,'Summary sales'!$A19,HSK!$J$7:$J$500)</f>
        <v>0</v>
      </c>
      <c r="BT19" s="334">
        <f>SUMIF(SDM!$B$7:$B$500,'Summary sales'!$A19,SDM!$J$7:$J$500)</f>
        <v>857.32000000029802</v>
      </c>
      <c r="BU19" s="334">
        <f>SUMIF(CCS!$B$7:$B$500,'Summary sales'!$A19,CCS!$J$7:$J$500)</f>
        <v>0</v>
      </c>
      <c r="BV19" s="334">
        <f>SUMIF(JARGAS!$B$7:$B$500,'Summary sales'!$A19,JARGAS!$J$7:$J$500)</f>
        <v>2850.4799999999814</v>
      </c>
      <c r="BW19" s="334">
        <f>SUMIF(SBI!$B$7:$B$500,'Summary sales'!$A19,SBI!$J$7:$J$500)</f>
        <v>1231.0300000002608</v>
      </c>
      <c r="BX19" s="334">
        <f>SUMIF(SPGLOBAL!$B$7:$B$542,'Summary sales'!$A19,SPGLOBAL!$M$7:$M$542)</f>
        <v>0</v>
      </c>
    </row>
    <row r="20" spans="1:77">
      <c r="A20" s="305">
        <f t="shared" si="52"/>
        <v>46247</v>
      </c>
      <c r="B20" s="306">
        <f t="shared" ca="1" si="53"/>
        <v>0.97513540674803745</v>
      </c>
      <c r="C20" s="307">
        <f t="shared" si="51"/>
        <v>157645.08200000002</v>
      </c>
      <c r="D20" s="308">
        <v>78738.58</v>
      </c>
      <c r="E20" s="309">
        <v>44029.61</v>
      </c>
      <c r="F20" s="309">
        <v>14806.98</v>
      </c>
      <c r="G20" s="309">
        <v>4209.22</v>
      </c>
      <c r="H20" s="309">
        <v>4444.74</v>
      </c>
      <c r="I20" s="335">
        <v>3205.42</v>
      </c>
      <c r="J20" s="309">
        <v>0</v>
      </c>
      <c r="K20" s="335">
        <v>8210.5320000000011</v>
      </c>
      <c r="L20" s="335"/>
      <c r="M20" s="336">
        <f t="shared" ca="1" si="50"/>
        <v>153725.30115789775</v>
      </c>
      <c r="N20" s="337">
        <f>SUMIF(CLIN!$C$7:$C$500,'Summary sales'!$A20,CLIN!$J$7:$J$500)</f>
        <v>652.81000000005588</v>
      </c>
      <c r="O20" s="337">
        <f>SUMIF(BI!$B$7:$B$501,'Summary sales'!$A20,BI!$J$7:$J$501)</f>
        <v>1849.4900000002235</v>
      </c>
      <c r="P20" s="337">
        <f>SUMIF(MKG!$B$7:$B$500,'Summary sales'!$A20,MKG!$J$7:$J$500)</f>
        <v>1218.8599999998696</v>
      </c>
      <c r="Q20" s="337">
        <f>SUMIF(STM!$B$7:$B$501,'Summary sales'!$A20,STM!$J$7:$J$501)</f>
        <v>3238.1999999997206</v>
      </c>
      <c r="R20" s="337">
        <f>SUMIF(OAJ!$B$7:$B$500,'Summary sales'!$A20,OAJ!$J$7:$J$500)</f>
        <v>846.06000000005588</v>
      </c>
      <c r="S20" s="337">
        <f>SUMIF(NNI!$B$7:$B$500,'Summary sales'!$A20,NNI!$J$7:$J$500)</f>
        <v>3490.2199999997392</v>
      </c>
      <c r="T20" s="337">
        <f>SUMIF(SHB!$B$7:$B$500,'Summary sales'!$A20,SHB!$J$7:$J$500)</f>
        <v>358.82000000000698</v>
      </c>
      <c r="U20" s="337">
        <f>SUMIF(GTL!$B$7:$B$500,'Summary sales'!$A20,GTL!$J$7:$J$500)</f>
        <v>823.54000000003725</v>
      </c>
      <c r="V20" s="337">
        <f>SUMIF(TWK!$B$7:$B$501,'Summary sales'!$A20,TWK!$J$7:$J$501)</f>
        <v>718.06999999994878</v>
      </c>
      <c r="W20" s="337">
        <f>SUMIF(BYC!$B$7:$B$500,'Summary sales'!$A20,BYC!$J$7:$J$500)</f>
        <v>5162.859999999404</v>
      </c>
      <c r="X20" s="337">
        <f ca="1">SUMIF(GFIR!$B$7:$B$34,'Summary sales'!$A20,GFIR!$J$7:$J$34)+SUMIF(GFIR2!$B$7:$B$31,'Summary sales'!$A20,GFIR2!$J$7:$J$30)</f>
        <v>4471.4500000001863</v>
      </c>
      <c r="Y20" s="337">
        <f>SUMIF(SARIMURNI!$B$7:$B$502,'Summary sales'!$A20,SARIMURNI!$J$7:$J$502)</f>
        <v>2383.9199999999255</v>
      </c>
      <c r="Z20" s="337">
        <f>SUMIF(TOI!$B$7:$B$500,'Summary sales'!$A20,TOI!$J$7:$J$500)</f>
        <v>0</v>
      </c>
      <c r="AA20" s="337">
        <f>SUMIF(HLI!$B$7:$B$500,'Summary sales'!$A20,HLI!$J$7:$J$500)</f>
        <v>0</v>
      </c>
      <c r="AB20" s="337">
        <f>SUMIF(CERES!$B$7:$B$503,'Summary sales'!$A20,CERES!$J$7:$J$503)</f>
        <v>10461.410000000149</v>
      </c>
      <c r="AC20" s="337">
        <f>SUMIF(ALT!$B$7:$B$126,'Summary sales'!$A20,ALT!$M$7:$M$126)</f>
        <v>674.31400000001304</v>
      </c>
      <c r="AD20" s="337">
        <f>SUMIF(UJL!$B$8:$B$99,'Summary sales'!$A20,UJL!$O$8:$O$99)</f>
        <v>0</v>
      </c>
      <c r="AE20" s="337">
        <f ca="1">SUMIF(IDP!$B$7:$B$141,'Summary sales'!$A20,IDP!$O$7:$O$140)</f>
        <v>6006.4231578947365</v>
      </c>
      <c r="AF20" s="337"/>
      <c r="AG20" s="337">
        <f>SUMIF(PSD!$B$7:$B$500,'Summary sales'!$A20,PSD!$K$7:$K$500)</f>
        <v>0</v>
      </c>
      <c r="AH20" s="337">
        <f>SUMIF(EBM!$B$7:$B$500,'Summary sales'!$A20,EBM!$J$7:$J$500)</f>
        <v>87.38300000000163</v>
      </c>
      <c r="AI20" s="337">
        <f>SUMIF(CISF!$B$7:$B$500,'Summary sales'!$A20,CISF!$J$7:$J$500)</f>
        <v>3252.4000000003725</v>
      </c>
      <c r="AJ20" s="337">
        <f>SUMIF(KGM!$B$5:$B$506,'Summary sales'!$A20,KGM!$O$5:$O$506)</f>
        <v>1966.9000000000233</v>
      </c>
      <c r="AK20" s="337">
        <f>SUMIF(PUJ!$B$7:$B$503,'Summary sales'!$A20,PUJ!$J$7:$J$503)</f>
        <v>4678.7999999998137</v>
      </c>
      <c r="AL20" s="337">
        <f>SUMIF(TORABIKACIKUPA!$B$7:$B$493,'Summary sales'!$A20,TORABIKACIKUPA!$L$7:$L$493)</f>
        <v>0</v>
      </c>
      <c r="AM20" s="337">
        <f>SUMIF(TORABIKAHF!$B$7:$B$504,'Summary sales'!$A20,TORABIKAHF!$L$7:$L$504)</f>
        <v>0</v>
      </c>
      <c r="AN20" s="337">
        <f>SUMIF(TORABIKAIC!$B$7:$B$492,'Summary sales'!$A20,TORABIKAIC!$L$7:$L$492)</f>
        <v>0</v>
      </c>
      <c r="AO20" s="337">
        <f>SUMIF(KALBEE!$B$7:$B$501,'Summary sales'!$A20,KALBEE!$J$7:$J$501)</f>
        <v>0</v>
      </c>
      <c r="AP20" s="337">
        <f>SUMIF(TOYOBO!$B$7:$B$479,'Summary sales'!$A20,TOYOBO!$O$7:$O$479)</f>
        <v>0</v>
      </c>
      <c r="AQ20" s="337">
        <f>SUMIF(GREENPULSE!$B$7:$B$487,'Summary sales'!$A20,GREENPULSE!$J$7:$J$487)</f>
        <v>0</v>
      </c>
      <c r="AR20" s="337">
        <f>SUMIF(KSN!$B$7:$B$484,'Summary sales'!$A20,KSN!$J$7:$J$484)</f>
        <v>3939.1599999999162</v>
      </c>
      <c r="AS20" s="337">
        <f>SUMIF(UMI!$B$7:$B$501,'Summary sales'!$A20,UMI!$J$7:$J$501)</f>
        <v>13513.424000002444</v>
      </c>
      <c r="AT20" s="337">
        <f>SUMIF(IPT!$B$7:$B$502,'Summary sales'!$A20,IPT!$J$7:$J$502)</f>
        <v>1947.7099999999627</v>
      </c>
      <c r="AU20" s="337">
        <f>SUMIF(KBRU!$B$7:$B$501,'Summary sales'!$A20,KBRU!$J$7:$J$501)</f>
        <v>694.40999999991618</v>
      </c>
      <c r="AV20" s="337">
        <f>SUMIF(AMI!$B$7:$B$501,'Summary sales'!$A20,AMI!$J$7:$J$501)</f>
        <v>7981.7100000008941</v>
      </c>
      <c r="AW20" s="337">
        <f>SUMIF(KA!$B$7:$B$501,'Summary sales'!$A20,KA!$J$7:$J$501)</f>
        <v>1742.7299999999814</v>
      </c>
      <c r="AX20" s="337">
        <f>SUMIF(KTN!$B$7:$B$500,'Summary sales'!$A20,KTN!$J$7:$J$500)</f>
        <v>1784.5300000000279</v>
      </c>
      <c r="AY20" s="337">
        <f>SUMIF(KSNR!$B$7:$B$497,'Summary sales'!$A20,KSNR!$J$7:$J$497)</f>
        <v>6485.289999999979</v>
      </c>
      <c r="AZ20" s="337">
        <f>SUMIF(NIAGAGARAM!$B$7:$B$504,'Summary sales'!$A20,NIAGAGARAM!$J$7:$J$504)</f>
        <v>508.75</v>
      </c>
      <c r="BA20" s="337">
        <f>SUMIF('PCI84'!$B$7:$B$501,'Summary sales'!$A20,'PCI84'!$J$7:$J$501)</f>
        <v>9628.820000000298</v>
      </c>
      <c r="BB20" s="337">
        <f>SUMIF(PCIM!$B$7:$B$502,'Summary sales'!$A20,PCIM!$J$7:$J$502)</f>
        <v>2009.6799999999348</v>
      </c>
      <c r="BC20" s="337">
        <f>SUMIF(INDOFOOD!$B$7:$B$500,'Summary sales'!$A20,INDOFOOD!$J$7:$J$500)</f>
        <v>2668.2900000000373</v>
      </c>
      <c r="BD20" s="337">
        <f>SUMIF(HCI!$B$7:$B$502,'Summary sales'!$A20,HCI!$J$7:$J$502)</f>
        <v>7040.2699999997858</v>
      </c>
      <c r="BE20" s="337">
        <f>SUMIF(DIC!$B$7:$B$501,'Summary sales'!$A20,DIC!$J$7:$J$501)</f>
        <v>0</v>
      </c>
      <c r="BF20" s="337">
        <f>SUMIF(ASAHIMAS!$B$7:$B$500,'Summary sales'!$A20,ASAHIMAS!$J$7:$J$500)</f>
        <v>3036.480000000447</v>
      </c>
      <c r="BG20" s="337">
        <f>SUMIF('ABC KOGEN'!B19:B51,'Summary sales'!$A20,'ABC KOGEN'!J19:J51)</f>
        <v>6109.6200000001118</v>
      </c>
      <c r="BH20" s="337">
        <f>SUMIF(ADP!$B$7:$B$499,'Summary sales'!$A20,ADP!$J$7:$J$499)</f>
        <v>1291.8399999999965</v>
      </c>
      <c r="BI20" s="337">
        <f>SUMIF(Tongtji!$B$8:$B$502,'Summary sales'!$A20,Tongtji!$J$8:$J$502)</f>
        <v>3389.7999999998137</v>
      </c>
      <c r="BJ20" s="337">
        <f>SUMIF(CITYMALL!$B$7:$B$500,'Summary sales'!$A20,CITYMALL!$K$7:$K$500)</f>
        <v>0</v>
      </c>
      <c r="BK20" s="337">
        <f>SUMIF(PERHUTANI!$B$7:$B$500,'Summary sales'!$A20,PERHUTANI!$J$7:$J$500)</f>
        <v>0</v>
      </c>
      <c r="BL20" s="337">
        <f>SUMIF(PA!$B$7:$B$500,'Summary sales'!$A20,PA!$J$7:$J$500)</f>
        <v>886.80000000004657</v>
      </c>
      <c r="BM20" s="337">
        <f>SUMIF(RPI!$B$7:$B$500,'Summary sales'!$A20,RPI!$J$7:$J$500)</f>
        <v>0</v>
      </c>
      <c r="BN20" s="337">
        <f>SUMIF(RB!$B$7:$B$500,'Summary sales'!$A20,RB!$J$7:$J$500)</f>
        <v>4189.7099999999627</v>
      </c>
      <c r="BO20" s="337">
        <f>SUMIF(DJARUM!$B$7:$B$500,'Summary sales'!$A20,DJARUM!$J$7:$J$500)</f>
        <v>4689.7899999999936</v>
      </c>
      <c r="BP20" s="337">
        <f>SUMIF(GFATOM!$B$7:$B$500,'Summary sales'!$A20,GFATOM!$J$7:$J$500)</f>
        <v>2688.2399999999907</v>
      </c>
      <c r="BQ20" s="337">
        <f>SUMIF(GFKULIT!$B$7:$B$500,'Summary sales'!$A20,GFKULIT!$J$7:$J$500)</f>
        <v>0</v>
      </c>
      <c r="BR20" s="337">
        <f>SUMIF(PENTAWIRA!$B$7:$B$532,'Summary sales'!$A20,PENTAWIRA!$O$7:$O$532)</f>
        <v>8210.527</v>
      </c>
      <c r="BS20" s="337">
        <f>SUMIF(HSK!$B$7:$B$500,'Summary sales'!$A20,HSK!$J$7:$J$500)</f>
        <v>0</v>
      </c>
      <c r="BT20" s="337">
        <f>SUMIF(SDM!$B$7:$B$500,'Summary sales'!$A20,SDM!$J$7:$J$500)</f>
        <v>1205.2999999998137</v>
      </c>
      <c r="BU20" s="337">
        <f>SUMIF(CCS!$B$7:$B$500,'Summary sales'!$A20,CCS!$J$7:$J$500)</f>
        <v>0</v>
      </c>
      <c r="BV20" s="337">
        <f>SUMIF(JARGAS!$B$7:$B$500,'Summary sales'!$A20,JARGAS!$J$7:$J$500)</f>
        <v>2815.3699999999953</v>
      </c>
      <c r="BW20" s="337">
        <f>SUMIF(SBI!$B$7:$B$500,'Summary sales'!$A20,SBI!$J$7:$J$500)</f>
        <v>2925.1200000001118</v>
      </c>
      <c r="BX20" s="337">
        <f>SUMIF(SPGLOBAL!$B$7:$B$542,'Summary sales'!$A20,SPGLOBAL!$M$7:$M$542)</f>
        <v>0</v>
      </c>
      <c r="BY20" s="216"/>
    </row>
    <row r="21" spans="1:77">
      <c r="A21" s="300">
        <f t="shared" si="52"/>
        <v>46248</v>
      </c>
      <c r="B21" s="310">
        <f t="shared" ca="1" si="53"/>
        <v>0.76214323876523782</v>
      </c>
      <c r="C21" s="311">
        <f t="shared" si="51"/>
        <v>198235.56000000003</v>
      </c>
      <c r="D21" s="303">
        <v>108387.18000000002</v>
      </c>
      <c r="E21" s="312">
        <v>48085.65</v>
      </c>
      <c r="F21" s="304">
        <v>9394.3799999999992</v>
      </c>
      <c r="G21" s="312">
        <v>6626.47</v>
      </c>
      <c r="H21" s="312">
        <v>9260</v>
      </c>
      <c r="I21" s="331">
        <v>4118.96</v>
      </c>
      <c r="J21" s="312">
        <v>0</v>
      </c>
      <c r="K21" s="331">
        <v>12362.920000000002</v>
      </c>
      <c r="L21" s="331"/>
      <c r="M21" s="333">
        <f t="shared" ca="1" si="50"/>
        <v>151083.89173684065</v>
      </c>
      <c r="N21" s="334">
        <f>SUMIF(CLIN!$C$7:$C$500,'Summary sales'!$A21,CLIN!$J$7:$J$500)</f>
        <v>472.77000000001863</v>
      </c>
      <c r="O21" s="340">
        <f>SUMIF(BI!$B$7:$B$501,'Summary sales'!$A21,BI!$J$7:$J$501)</f>
        <v>1661.6200000010431</v>
      </c>
      <c r="P21" s="340">
        <f>SUMIF(MKG!$B$7:$B$500,'Summary sales'!$A21,MKG!$J$7:$J$500)</f>
        <v>1019.910000000149</v>
      </c>
      <c r="Q21" s="334">
        <f>SUMIF(STM!$B$7:$B$501,'Summary sales'!$A21,STM!$J$7:$J$501)</f>
        <v>3648.6000000000931</v>
      </c>
      <c r="R21" s="340">
        <f>SUMIF(OAJ!$B$7:$B$500,'Summary sales'!$A21,OAJ!$J$7:$J$500)</f>
        <v>904.88000000000466</v>
      </c>
      <c r="S21" s="340">
        <f>SUMIF(NNI!$B$7:$B$500,'Summary sales'!$A21,NNI!$J$7:$J$500)</f>
        <v>4162.7800000002608</v>
      </c>
      <c r="T21" s="340">
        <f>SUMIF(SHB!$B$7:$B$500,'Summary sales'!$A21,SHB!$J$7:$J$500)</f>
        <v>204.17999999999302</v>
      </c>
      <c r="U21" s="340">
        <f>SUMIF(GTL!$B$7:$B$500,'Summary sales'!$A21,GTL!$J$7:$J$500)</f>
        <v>734.97999999998137</v>
      </c>
      <c r="V21" s="340">
        <f>SUMIF(TWK!$B$7:$B$501,'Summary sales'!$A21,TWK!$J$7:$J$501)</f>
        <v>753.90000000002328</v>
      </c>
      <c r="W21" s="334">
        <f>SUMIF(BYC!$B$7:$B$500,'Summary sales'!$A21,BYC!$J$7:$J$500)</f>
        <v>3613.9000000003725</v>
      </c>
      <c r="X21" s="340">
        <f ca="1">SUMIF(GFIR!$B$7:$B$34,'Summary sales'!$A21,GFIR!$J$7:$J$34)+SUMIF(GFIR2!$B$7:$B$31,'Summary sales'!$A21,GFIR2!$J$7:$J$30)</f>
        <v>4430.0299999993294</v>
      </c>
      <c r="Y21" s="340">
        <f>SUMIF(SARIMURNI!$B$7:$B$502,'Summary sales'!$A21,SARIMURNI!$J$7:$J$502)</f>
        <v>1998.8400000000838</v>
      </c>
      <c r="Z21" s="340">
        <f>SUMIF(TOI!$B$7:$B$500,'Summary sales'!$A21,TOI!$J$7:$J$500)</f>
        <v>0</v>
      </c>
      <c r="AA21" s="334">
        <f>SUMIF(HLI!$B$7:$B$500,'Summary sales'!$A21,HLI!$J$7:$J$500)</f>
        <v>3662.1999999997206</v>
      </c>
      <c r="AB21" s="340">
        <f>SUMIF(CERES!$B$7:$B$503,'Summary sales'!$A21,CERES!$J$7:$J$503)</f>
        <v>10298.079999999609</v>
      </c>
      <c r="AC21" s="340">
        <f>SUMIF(ALT!$B$7:$B$126,'Summary sales'!$A21,ALT!$M$7:$M$126)</f>
        <v>1634.0570000000298</v>
      </c>
      <c r="AD21" s="334">
        <f>SUMIF(UJL!$B$8:$B$99,'Summary sales'!$A21,UJL!$O$8:$O$99)</f>
        <v>0</v>
      </c>
      <c r="AE21" s="334">
        <f ca="1">SUMIF(IDP!$B$7:$B$141,'Summary sales'!$A21,IDP!$O$7:$O$140)</f>
        <v>3937.8947368421054</v>
      </c>
      <c r="AF21" s="334"/>
      <c r="AG21" s="340">
        <f>SUMIF(PSD!$B$7:$B$500,'Summary sales'!$A21,PSD!$K$7:$K$500)</f>
        <v>0</v>
      </c>
      <c r="AH21" s="340">
        <f>SUMIF(EBM!$B$7:$B$500,'Summary sales'!$A21,EBM!$J$7:$J$500)</f>
        <v>88.232000000003609</v>
      </c>
      <c r="AI21" s="334">
        <f>SUMIF(CISF!$B$7:$B$500,'Summary sales'!$A21,CISF!$J$7:$J$500)</f>
        <v>238.6999999997206</v>
      </c>
      <c r="AJ21" s="334">
        <f>SUMIF(KGM!$B$5:$B$506,'Summary sales'!$A21,KGM!$O$5:$O$506)</f>
        <v>1727.1800000000512</v>
      </c>
      <c r="AK21" s="334">
        <f>SUMIF(PUJ!$B$7:$B$503,'Summary sales'!$A21,PUJ!$J$7:$J$503)</f>
        <v>4616.4000000003725</v>
      </c>
      <c r="AL21" s="334">
        <f>SUMIF(TORABIKACIKUPA!$B$7:$B$493,'Summary sales'!$A21,TORABIKACIKUPA!$L$7:$L$493)</f>
        <v>0</v>
      </c>
      <c r="AM21" s="334">
        <f>SUMIF(TORABIKAHF!$B$7:$B$504,'Summary sales'!$A21,TORABIKAHF!$L$7:$L$504)</f>
        <v>0</v>
      </c>
      <c r="AN21" s="334">
        <f>SUMIF(TORABIKAIC!$B$7:$B$492,'Summary sales'!$A21,TORABIKAIC!$L$7:$L$492)</f>
        <v>0</v>
      </c>
      <c r="AO21" s="334">
        <f>SUMIF(KALBEE!$B$7:$B$501,'Summary sales'!$A21,KALBEE!$J$7:$J$501)</f>
        <v>0</v>
      </c>
      <c r="AP21" s="334">
        <f>SUMIF(TOYOBO!$B$7:$B$479,'Summary sales'!$A21,TOYOBO!$O$7:$O$479)</f>
        <v>0</v>
      </c>
      <c r="AQ21" s="334">
        <f>SUMIF(GREENPULSE!$B$7:$B$487,'Summary sales'!$A21,GREENPULSE!$J$7:$J$487)</f>
        <v>0</v>
      </c>
      <c r="AR21" s="334">
        <f>SUMIF(KSN!$B$7:$B$484,'Summary sales'!$A21,KSN!$J$7:$J$484)</f>
        <v>4607.8100000000559</v>
      </c>
      <c r="AS21" s="334">
        <f>SUMIF(UMI!$B$7:$B$501,'Summary sales'!$A21,UMI!$J$7:$J$501)</f>
        <v>11771.587999999523</v>
      </c>
      <c r="AT21" s="334">
        <f>SUMIF(IPT!$B$7:$B$502,'Summary sales'!$A21,IPT!$J$7:$J$502)</f>
        <v>1850.3199999993667</v>
      </c>
      <c r="AU21" s="334">
        <f>SUMIF(KBRU!$B$7:$B$501,'Summary sales'!$A21,KBRU!$J$7:$J$501)</f>
        <v>730.75</v>
      </c>
      <c r="AV21" s="334">
        <f>SUMIF(AMI!$B$7:$B$501,'Summary sales'!$A21,AMI!$J$7:$J$501)</f>
        <v>8913.7599999997765</v>
      </c>
      <c r="AW21" s="334">
        <f>SUMIF(KA!$B$7:$B$501,'Summary sales'!$A21,KA!$J$7:$J$501)</f>
        <v>0</v>
      </c>
      <c r="AX21" s="334">
        <f>SUMIF(KTN!$B$7:$B$500,'Summary sales'!$A21,KTN!$J$7:$J$500)</f>
        <v>1143.0699999998324</v>
      </c>
      <c r="AY21" s="334">
        <f>SUMIF(KSNR!$B$7:$B$497,'Summary sales'!$A21,KSNR!$J$7:$J$497)</f>
        <v>6581.7299999999814</v>
      </c>
      <c r="AZ21" s="334">
        <f>SUMIF(NIAGAGARAM!$B$7:$B$504,'Summary sales'!$A21,NIAGAGARAM!$J$7:$J$504)</f>
        <v>441.96999999997206</v>
      </c>
      <c r="BA21" s="334">
        <f>SUMIF('PCI84'!$B$7:$B$501,'Summary sales'!$A21,'PCI84'!$J$7:$J$501)</f>
        <v>11146.379999999888</v>
      </c>
      <c r="BB21" s="334">
        <f>SUMIF(PCIM!$B$7:$B$502,'Summary sales'!$A21,PCIM!$J$7:$J$502)</f>
        <v>2481.8699999998789</v>
      </c>
      <c r="BC21" s="334">
        <f>SUMIF(INDOFOOD!$B$7:$B$500,'Summary sales'!$A21,INDOFOOD!$J$7:$J$500)</f>
        <v>0</v>
      </c>
      <c r="BD21" s="334">
        <f>SUMIF(HCI!$B$7:$B$502,'Summary sales'!$A21,HCI!$J$7:$J$502)</f>
        <v>7025.0700000000652</v>
      </c>
      <c r="BE21" s="334">
        <f>SUMIF(DIC!$B$7:$B$501,'Summary sales'!$A21,DIC!$J$7:$J$501)</f>
        <v>4671.2000000001863</v>
      </c>
      <c r="BF21" s="334">
        <f>SUMIF(ASAHIMAS!$B$7:$B$500,'Summary sales'!$A21,ASAHIMAS!$J$7:$J$500)</f>
        <v>3503.2899999991059</v>
      </c>
      <c r="BG21" s="334">
        <f>SUMIF('ABC KOGEN'!B20:B52,'Summary sales'!$A21,'ABC KOGEN'!J20:J52)</f>
        <v>2823.1699999999255</v>
      </c>
      <c r="BH21" s="334">
        <f>SUMIF(ADP!$B$7:$B$499,'Summary sales'!$A21,ADP!$J$7:$J$499)</f>
        <v>1395.8300000000017</v>
      </c>
      <c r="BI21" s="334">
        <f>SUMIF(Tongtji!$B$8:$B$502,'Summary sales'!$A21,Tongtji!$J$8:$J$502)</f>
        <v>3176.2000000001863</v>
      </c>
      <c r="BJ21" s="334">
        <f>SUMIF(CITYMALL!$B$7:$B$500,'Summary sales'!$A21,CITYMALL!$K$7:$K$500)</f>
        <v>0</v>
      </c>
      <c r="BK21" s="334">
        <f>SUMIF(PERHUTANI!$B$7:$B$500,'Summary sales'!$A21,PERHUTANI!$J$7:$J$500)</f>
        <v>0</v>
      </c>
      <c r="BL21" s="334">
        <f>SUMIF(PA!$B$7:$B$500,'Summary sales'!$A21,PA!$J$7:$J$500)</f>
        <v>882.66999999992549</v>
      </c>
      <c r="BM21" s="334">
        <f>SUMIF(RPI!$B$7:$B$500,'Summary sales'!$A21,RPI!$J$7:$J$500)</f>
        <v>0</v>
      </c>
      <c r="BN21" s="334">
        <f>SUMIF(RB!$B$7:$B$500,'Summary sales'!$A21,RB!$J$7:$J$500)</f>
        <v>4312.0400000000373</v>
      </c>
      <c r="BO21" s="334">
        <f>SUMIF(DJARUM!$B$7:$B$500,'Summary sales'!$A21,DJARUM!$J$7:$J$500)</f>
        <v>5201.9600000000064</v>
      </c>
      <c r="BP21" s="334">
        <f>SUMIF(GFATOM!$B$7:$B$500,'Summary sales'!$A21,GFATOM!$J$7:$J$500)</f>
        <v>3012.8600000001024</v>
      </c>
      <c r="BQ21" s="334">
        <f>SUMIF(GFKULIT!$B$7:$B$500,'Summary sales'!$A21,GFKULIT!$J$7:$J$500)</f>
        <v>0</v>
      </c>
      <c r="BR21" s="334">
        <f>SUMIF(PENTAWIRA!$B$7:$B$532,'Summary sales'!$A21,PENTAWIRA!$O$7:$O$532)</f>
        <v>12362.91</v>
      </c>
      <c r="BS21" s="334">
        <f>SUMIF(HSK!$B$7:$B$500,'Summary sales'!$A21,HSK!$J$7:$J$500)</f>
        <v>0</v>
      </c>
      <c r="BT21" s="334">
        <f>SUMIF(SDM!$B$7:$B$500,'Summary sales'!$A21,SDM!$J$7:$J$500)</f>
        <v>459.93000000016764</v>
      </c>
      <c r="BU21" s="334">
        <f>SUMIF(CCS!$B$7:$B$500,'Summary sales'!$A21,CCS!$J$7:$J$500)</f>
        <v>0</v>
      </c>
      <c r="BV21" s="334">
        <f>SUMIF(JARGAS!$B$7:$B$500,'Summary sales'!$A21,JARGAS!$J$7:$J$500)</f>
        <v>2749.2400000000198</v>
      </c>
      <c r="BW21" s="334">
        <f>SUMIF(SBI!$B$7:$B$500,'Summary sales'!$A21,SBI!$J$7:$J$500)</f>
        <v>29.139999999664724</v>
      </c>
      <c r="BX21" s="334">
        <f>SUMIF(SPGLOBAL!$B$7:$B$542,'Summary sales'!$A21,SPGLOBAL!$M$7:$M$542)</f>
        <v>0</v>
      </c>
    </row>
    <row r="22" spans="1:77">
      <c r="A22" s="305">
        <f t="shared" si="52"/>
        <v>46249</v>
      </c>
      <c r="B22" s="306">
        <f t="shared" ca="1" si="53"/>
        <v>0.80769901978654679</v>
      </c>
      <c r="C22" s="307">
        <f t="shared" si="51"/>
        <v>182437.614</v>
      </c>
      <c r="D22" s="308">
        <v>104618.44000000002</v>
      </c>
      <c r="E22" s="309">
        <v>47115.59</v>
      </c>
      <c r="F22" s="309">
        <v>14285.08</v>
      </c>
      <c r="G22" s="309">
        <v>0</v>
      </c>
      <c r="H22" s="309">
        <v>5078.3999999999996</v>
      </c>
      <c r="I22" s="335">
        <v>3014.31</v>
      </c>
      <c r="J22" s="309">
        <v>0</v>
      </c>
      <c r="K22" s="335">
        <v>8325.7939999999999</v>
      </c>
      <c r="L22" s="335"/>
      <c r="M22" s="336">
        <f t="shared" ca="1" si="50"/>
        <v>147354.68199999639</v>
      </c>
      <c r="N22" s="337">
        <f>SUMIF(CLIN!$C$7:$C$500,'Summary sales'!$A22,CLIN!$J$7:$J$500)</f>
        <v>318.61999999987893</v>
      </c>
      <c r="O22" s="337">
        <f>SUMIF(BI!$B$7:$B$501,'Summary sales'!$A22,BI!$J$7:$J$501)</f>
        <v>919.78999999910593</v>
      </c>
      <c r="P22" s="337">
        <f>SUMIF(MKG!$B$7:$B$500,'Summary sales'!$A22,MKG!$J$7:$J$500)</f>
        <v>746.56999999983236</v>
      </c>
      <c r="Q22" s="337">
        <f>SUMIF(STM!$B$7:$B$501,'Summary sales'!$A22,STM!$J$7:$J$501)</f>
        <v>1113.8999999999069</v>
      </c>
      <c r="R22" s="337">
        <f>SUMIF(OAJ!$B$7:$B$500,'Summary sales'!$A22,OAJ!$J$7:$J$500)</f>
        <v>784.31999999994878</v>
      </c>
      <c r="S22" s="337">
        <f>SUMIF(NNI!$B$7:$B$500,'Summary sales'!$A22,NNI!$J$7:$J$500)</f>
        <v>690.03000000026077</v>
      </c>
      <c r="T22" s="337">
        <f>SUMIF(SHB!$B$7:$B$500,'Summary sales'!$A22,SHB!$J$7:$J$500)</f>
        <v>0</v>
      </c>
      <c r="U22" s="337">
        <f>SUMIF(GTL!$B$7:$B$500,'Summary sales'!$A22,GTL!$J$7:$J$500)</f>
        <v>555.52000000001863</v>
      </c>
      <c r="V22" s="337">
        <f>SUMIF(TWK!$B$7:$B$501,'Summary sales'!$A22,TWK!$J$7:$J$501)</f>
        <v>523.63000000000466</v>
      </c>
      <c r="W22" s="337">
        <f>SUMIF(BYC!$B$7:$B$500,'Summary sales'!$A22,BYC!$J$7:$J$500)</f>
        <v>0</v>
      </c>
      <c r="X22" s="337">
        <f ca="1">SUMIF(GFIR!$B$7:$B$34,'Summary sales'!$A22,GFIR!$J$7:$J$34)+SUMIF(GFIR2!$B$7:$B$31,'Summary sales'!$A22,GFIR2!$J$7:$J$30)</f>
        <v>3438.2400000002235</v>
      </c>
      <c r="Y22" s="337">
        <f>SUMIF(SARIMURNI!$B$7:$B$502,'Summary sales'!$A22,SARIMURNI!$J$7:$J$502)</f>
        <v>832.41999999992549</v>
      </c>
      <c r="Z22" s="337">
        <f>SUMIF(TOI!$B$7:$B$500,'Summary sales'!$A22,TOI!$J$7:$J$500)</f>
        <v>0</v>
      </c>
      <c r="AA22" s="337">
        <f>SUMIF(HLI!$B$7:$B$500,'Summary sales'!$A22,HLI!$J$7:$J$500)</f>
        <v>11109.39000000013</v>
      </c>
      <c r="AB22" s="337">
        <f>SUMIF(CERES!$B$7:$B$503,'Summary sales'!$A22,CERES!$J$7:$J$503)</f>
        <v>7012.3100000000559</v>
      </c>
      <c r="AC22" s="337">
        <f>SUMIF(ALT!$B$7:$B$126,'Summary sales'!$A22,ALT!$M$7:$M$126)</f>
        <v>535.13199999998324</v>
      </c>
      <c r="AD22" s="337">
        <f>SUMIF(UJL!$B$8:$B$99,'Summary sales'!$A22,UJL!$O$8:$O$99)</f>
        <v>0</v>
      </c>
      <c r="AE22" s="337">
        <f ca="1">SUMIF(IDP!$B$7:$B$141,'Summary sales'!$A22,IDP!$O$7:$O$140)</f>
        <v>4749.4399999999996</v>
      </c>
      <c r="AF22" s="337"/>
      <c r="AG22" s="337">
        <f>SUMIF(PSD!$B$7:$B$500,'Summary sales'!$A22,PSD!$K$7:$K$500)</f>
        <v>0</v>
      </c>
      <c r="AH22" s="337">
        <f>SUMIF(EBM!$B$7:$B$500,'Summary sales'!$A22,EBM!$J$7:$J$500)</f>
        <v>92.448999999993248</v>
      </c>
      <c r="AI22" s="337">
        <f>SUMIF(CISF!$B$7:$B$500,'Summary sales'!$A22,CISF!$J$7:$J$500)</f>
        <v>3664.8000000002794</v>
      </c>
      <c r="AJ22" s="337">
        <f>SUMIF(KGM!$B$5:$B$506,'Summary sales'!$A22,KGM!$O$5:$O$506)</f>
        <v>766.57999999995809</v>
      </c>
      <c r="AK22" s="337">
        <f>SUMIF(PUJ!$B$7:$B$503,'Summary sales'!$A22,PUJ!$J$7:$J$503)</f>
        <v>627.5</v>
      </c>
      <c r="AL22" s="337">
        <f>SUMIF(TORABIKACIKUPA!$B$7:$B$493,'Summary sales'!$A22,TORABIKACIKUPA!$L$7:$L$493)</f>
        <v>0</v>
      </c>
      <c r="AM22" s="337">
        <f>SUMIF(TORABIKAHF!$B$7:$B$504,'Summary sales'!$A22,TORABIKAHF!$L$7:$L$504)</f>
        <v>0</v>
      </c>
      <c r="AN22" s="337">
        <f>SUMIF(TORABIKAIC!$B$7:$B$492,'Summary sales'!$A22,TORABIKAIC!$L$7:$L$492)</f>
        <v>0</v>
      </c>
      <c r="AO22" s="337">
        <f>SUMIF(KALBEE!$B$7:$B$501,'Summary sales'!$A22,KALBEE!$J$7:$J$501)</f>
        <v>0</v>
      </c>
      <c r="AP22" s="337">
        <f>SUMIF(TOYOBO!$B$7:$B$479,'Summary sales'!$A22,TOYOBO!$O$7:$O$479)</f>
        <v>0</v>
      </c>
      <c r="AQ22" s="337">
        <f>SUMIF(GREENPULSE!$B$7:$B$487,'Summary sales'!$A22,GREENPULSE!$J$7:$J$487)</f>
        <v>0</v>
      </c>
      <c r="AR22" s="337">
        <f>SUMIF(KSN!$B$7:$B$484,'Summary sales'!$A22,KSN!$J$7:$J$484)</f>
        <v>0</v>
      </c>
      <c r="AS22" s="337">
        <f>SUMIF(UMI!$B$7:$B$501,'Summary sales'!$A22,UMI!$J$7:$J$501)</f>
        <v>13086.581999994814</v>
      </c>
      <c r="AT22" s="337">
        <f>SUMIF(IPT!$B$7:$B$502,'Summary sales'!$A22,IPT!$J$7:$J$502)</f>
        <v>2307.8100000005215</v>
      </c>
      <c r="AU22" s="337">
        <f>SUMIF(KBRU!$B$7:$B$501,'Summary sales'!$A22,KBRU!$J$7:$J$501)</f>
        <v>963.82000000006519</v>
      </c>
      <c r="AV22" s="337">
        <f>SUMIF(AMI!$B$7:$B$501,'Summary sales'!$A22,AMI!$J$7:$J$501)</f>
        <v>6019.589999999851</v>
      </c>
      <c r="AW22" s="337">
        <f>SUMIF(KA!$B$7:$B$501,'Summary sales'!$A22,KA!$J$7:$J$501)</f>
        <v>0</v>
      </c>
      <c r="AX22" s="337">
        <f>SUMIF(KTN!$B$7:$B$500,'Summary sales'!$A22,KTN!$J$7:$J$500)</f>
        <v>1540</v>
      </c>
      <c r="AY22" s="337">
        <f>SUMIF(KSNR!$B$7:$B$497,'Summary sales'!$A22,KSNR!$J$7:$J$497)</f>
        <v>10127.600000000035</v>
      </c>
      <c r="AZ22" s="337">
        <f>SUMIF(NIAGAGARAM!$B$7:$B$504,'Summary sales'!$A22,NIAGAGARAM!$J$7:$J$504)</f>
        <v>181.34999999997672</v>
      </c>
      <c r="BA22" s="337">
        <f>SUMIF('PCI84'!$B$7:$B$501,'Summary sales'!$A22,'PCI84'!$J$7:$J$501)</f>
        <v>10107.709999999963</v>
      </c>
      <c r="BB22" s="337">
        <f>SUMIF(PCIM!$B$7:$B$502,'Summary sales'!$A22,PCIM!$J$7:$J$502)</f>
        <v>2385.5900000000838</v>
      </c>
      <c r="BC22" s="337">
        <f>SUMIF(INDOFOOD!$B$7:$B$500,'Summary sales'!$A22,INDOFOOD!$J$7:$J$500)</f>
        <v>0</v>
      </c>
      <c r="BD22" s="337">
        <f>SUMIF(HCI!$B$7:$B$502,'Summary sales'!$A22,HCI!$J$7:$J$502)</f>
        <v>5566.6000000000931</v>
      </c>
      <c r="BE22" s="337">
        <f>SUMIF(DIC!$B$7:$B$501,'Summary sales'!$A22,DIC!$J$7:$J$501)</f>
        <v>8213.160000000149</v>
      </c>
      <c r="BF22" s="337">
        <f>SUMIF(ASAHIMAS!$B$7:$B$500,'Summary sales'!$A22,ASAHIMAS!$J$7:$J$500)</f>
        <v>18137.040000000969</v>
      </c>
      <c r="BG22" s="337">
        <f>SUMIF('ABC KOGEN'!B21:B53,'Summary sales'!$A22,'ABC KOGEN'!J21:J53)</f>
        <v>5742.6100000003353</v>
      </c>
      <c r="BH22" s="337">
        <f>SUMIF(ADP!$B$7:$B$499,'Summary sales'!$A22,ADP!$J$7:$J$499)</f>
        <v>1201.2200000000012</v>
      </c>
      <c r="BI22" s="337">
        <f>SUMIF(Tongtji!$B$8:$B$502,'Summary sales'!$A22,Tongtji!$J$8:$J$502)</f>
        <v>2448</v>
      </c>
      <c r="BJ22" s="337">
        <f>SUMIF(CITYMALL!$B$7:$B$500,'Summary sales'!$A22,CITYMALL!$K$7:$K$500)</f>
        <v>0</v>
      </c>
      <c r="BK22" s="337">
        <f>SUMIF(PERHUTANI!$B$7:$B$500,'Summary sales'!$A22,PERHUTANI!$J$7:$J$500)</f>
        <v>0</v>
      </c>
      <c r="BL22" s="337">
        <f>SUMIF(PA!$B$7:$B$500,'Summary sales'!$A22,PA!$J$7:$J$500)</f>
        <v>758.9100000000326</v>
      </c>
      <c r="BM22" s="337">
        <f>SUMIF(RPI!$B$7:$B$500,'Summary sales'!$A22,RPI!$J$7:$J$500)</f>
        <v>0</v>
      </c>
      <c r="BN22" s="337">
        <f>SUMIF(RB!$B$7:$B$500,'Summary sales'!$A22,RB!$J$7:$J$500)</f>
        <v>4099.9099999996834</v>
      </c>
      <c r="BO22" s="337">
        <f>SUMIF(DJARUM!$B$7:$B$500,'Summary sales'!$A22,DJARUM!$J$7:$J$500)</f>
        <v>1559.5699999999997</v>
      </c>
      <c r="BP22" s="337">
        <f>SUMIF(GFATOM!$B$7:$B$500,'Summary sales'!$A22,GFATOM!$J$7:$J$500)</f>
        <v>0</v>
      </c>
      <c r="BQ22" s="337">
        <f>SUMIF(GFKULIT!$B$7:$B$500,'Summary sales'!$A22,GFKULIT!$J$7:$J$500)</f>
        <v>0</v>
      </c>
      <c r="BR22" s="337">
        <f>SUMIF(PENTAWIRA!$B$7:$B$532,'Summary sales'!$A22,PENTAWIRA!$O$7:$O$532)</f>
        <v>8325.8389999999999</v>
      </c>
      <c r="BS22" s="337">
        <f>SUMIF(HSK!$B$7:$B$500,'Summary sales'!$A22,HSK!$J$7:$J$500)</f>
        <v>0</v>
      </c>
      <c r="BT22" s="337">
        <f>SUMIF(SDM!$B$7:$B$500,'Summary sales'!$A22,SDM!$J$7:$J$500)</f>
        <v>0</v>
      </c>
      <c r="BU22" s="337">
        <f>SUMIF(CCS!$B$7:$B$500,'Summary sales'!$A22,CCS!$J$7:$J$500)</f>
        <v>0</v>
      </c>
      <c r="BV22" s="337">
        <f>SUMIF(JARGAS!$B$7:$B$500,'Summary sales'!$A22,JARGAS!$J$7:$J$500)</f>
        <v>2801.789999999979</v>
      </c>
      <c r="BW22" s="337">
        <f>SUMIF(SBI!$B$7:$B$500,'Summary sales'!$A22,SBI!$J$7:$J$500)</f>
        <v>3299.3400000003166</v>
      </c>
      <c r="BX22" s="337">
        <f>SUMIF(SPGLOBAL!$B$7:$B$542,'Summary sales'!$A22,SPGLOBAL!$M$7:$M$542)</f>
        <v>0</v>
      </c>
    </row>
    <row r="23" spans="1:77">
      <c r="A23" s="300">
        <f t="shared" si="52"/>
        <v>46250</v>
      </c>
      <c r="B23" s="310">
        <f t="shared" ca="1" si="53"/>
        <v>0.79710497838192429</v>
      </c>
      <c r="C23" s="311">
        <f t="shared" si="51"/>
        <v>141765.15900000001</v>
      </c>
      <c r="D23" s="303">
        <v>80083</v>
      </c>
      <c r="E23" s="312">
        <v>35208.420000000006</v>
      </c>
      <c r="F23" s="304">
        <v>13817.380000000001</v>
      </c>
      <c r="G23" s="312">
        <v>0</v>
      </c>
      <c r="H23" s="312">
        <v>0</v>
      </c>
      <c r="I23" s="331">
        <v>0</v>
      </c>
      <c r="J23" s="312">
        <v>0</v>
      </c>
      <c r="K23" s="331">
        <v>12656.359</v>
      </c>
      <c r="L23" s="331"/>
      <c r="M23" s="333">
        <f t="shared" ca="1" si="50"/>
        <v>113001.71400000507</v>
      </c>
      <c r="N23" s="334">
        <f>SUMIF(CLIN!$C$7:$C$500,'Summary sales'!$A23,CLIN!$J$7:$J$500)</f>
        <v>0</v>
      </c>
      <c r="O23" s="340">
        <f>SUMIF(BI!$B$7:$B$501,'Summary sales'!$A23,BI!$J$7:$J$501)</f>
        <v>0</v>
      </c>
      <c r="P23" s="340">
        <f>SUMIF(MKG!$B$7:$B$500,'Summary sales'!$A23,MKG!$J$7:$J$500)</f>
        <v>464.5</v>
      </c>
      <c r="Q23" s="334">
        <f>SUMIF(STM!$B$7:$B$501,'Summary sales'!$A23,STM!$J$7:$J$501)</f>
        <v>0</v>
      </c>
      <c r="R23" s="340">
        <f>SUMIF(OAJ!$B$7:$B$500,'Summary sales'!$A23,OAJ!$J$7:$J$500)</f>
        <v>397.39000000001397</v>
      </c>
      <c r="S23" s="340">
        <f>SUMIF(NNI!$B$7:$B$500,'Summary sales'!$A23,NNI!$J$7:$J$500)</f>
        <v>0</v>
      </c>
      <c r="T23" s="340">
        <f>SUMIF(SHB!$B$7:$B$500,'Summary sales'!$A23,SHB!$J$7:$J$500)</f>
        <v>0</v>
      </c>
      <c r="U23" s="340">
        <f>SUMIF(GTL!$B$7:$B$500,'Summary sales'!$A23,GTL!$J$7:$J$500)</f>
        <v>532.25</v>
      </c>
      <c r="V23" s="340">
        <f>SUMIF(TWK!$B$7:$B$501,'Summary sales'!$A23,TWK!$J$7:$J$501)</f>
        <v>338.15000000002328</v>
      </c>
      <c r="W23" s="334">
        <f>SUMIF(BYC!$B$7:$B$500,'Summary sales'!$A23,BYC!$J$7:$J$500)</f>
        <v>0</v>
      </c>
      <c r="X23" s="340">
        <f ca="1">SUMIF(GFIR!$B$7:$B$34,'Summary sales'!$A23,GFIR!$J$7:$J$34)+SUMIF(GFIR2!$B$7:$B$31,'Summary sales'!$A23,GFIR2!$J$7:$J$30)</f>
        <v>1521.6299999998882</v>
      </c>
      <c r="Y23" s="340">
        <f>SUMIF(SARIMURNI!$B$7:$B$502,'Summary sales'!$A23,SARIMURNI!$J$7:$J$502)</f>
        <v>0</v>
      </c>
      <c r="Z23" s="340">
        <f>SUMIF(TOI!$B$7:$B$500,'Summary sales'!$A23,TOI!$J$7:$J$500)</f>
        <v>0</v>
      </c>
      <c r="AA23" s="334">
        <f>SUMIF(HLI!$B$7:$B$500,'Summary sales'!$A23,HLI!$J$7:$J$500)</f>
        <v>10921.720000000205</v>
      </c>
      <c r="AB23" s="340">
        <f>SUMIF(CERES!$B$7:$B$503,'Summary sales'!$A23,CERES!$J$7:$J$503)</f>
        <v>4593.8799999998882</v>
      </c>
      <c r="AC23" s="340">
        <f>SUMIF(ALT!$B$7:$B$126,'Summary sales'!$A23,ALT!$M$7:$M$126)</f>
        <v>0</v>
      </c>
      <c r="AD23" s="334">
        <f>SUMIF(UJL!$B$8:$B$99,'Summary sales'!$A23,UJL!$O$8:$O$99)</f>
        <v>0</v>
      </c>
      <c r="AE23" s="334">
        <f ca="1">SUMIF(IDP!$B$7:$B$141,'Summary sales'!$A23,IDP!$O$7:$O$140)</f>
        <v>4667.33</v>
      </c>
      <c r="AF23" s="334"/>
      <c r="AG23" s="340">
        <f>SUMIF(PSD!$B$7:$B$500,'Summary sales'!$A23,PSD!$K$7:$K$500)</f>
        <v>0</v>
      </c>
      <c r="AH23" s="340">
        <f>SUMIF(EBM!$B$7:$B$500,'Summary sales'!$A23,EBM!$J$7:$J$500)</f>
        <v>96.798000000009779</v>
      </c>
      <c r="AI23" s="334">
        <f>SUMIF(CISF!$B$7:$B$500,'Summary sales'!$A23,CISF!$J$7:$J$500)</f>
        <v>0</v>
      </c>
      <c r="AJ23" s="334">
        <f>SUMIF(KGM!$B$5:$B$506,'Summary sales'!$A23,KGM!$O$5:$O$506)</f>
        <v>1675.7700000000186</v>
      </c>
      <c r="AK23" s="334">
        <f>SUMIF(PUJ!$B$7:$B$503,'Summary sales'!$A23,PUJ!$J$7:$J$503)</f>
        <v>0</v>
      </c>
      <c r="AL23" s="334">
        <f>SUMIF(TORABIKACIKUPA!$B$7:$B$493,'Summary sales'!$A23,TORABIKACIKUPA!$L$7:$L$493)</f>
        <v>0</v>
      </c>
      <c r="AM23" s="334">
        <f>SUMIF(TORABIKAHF!$B$7:$B$504,'Summary sales'!$A23,TORABIKAHF!$L$7:$L$504)</f>
        <v>0</v>
      </c>
      <c r="AN23" s="334">
        <f>SUMIF(TORABIKAIC!$B$7:$B$492,'Summary sales'!$A23,TORABIKAIC!$L$7:$L$492)</f>
        <v>0</v>
      </c>
      <c r="AO23" s="334">
        <f>SUMIF(KALBEE!$B$7:$B$501,'Summary sales'!$A23,KALBEE!$J$7:$J$501)</f>
        <v>0</v>
      </c>
      <c r="AP23" s="334">
        <f>SUMIF(TOYOBO!$B$7:$B$479,'Summary sales'!$A23,TOYOBO!$O$7:$O$479)</f>
        <v>0</v>
      </c>
      <c r="AQ23" s="334">
        <f>SUMIF(GREENPULSE!$B$7:$B$487,'Summary sales'!$A23,GREENPULSE!$J$7:$J$487)</f>
        <v>0</v>
      </c>
      <c r="AR23" s="334">
        <f>SUMIF(KSN!$B$7:$B$484,'Summary sales'!$A23,KSN!$J$7:$J$484)</f>
        <v>0</v>
      </c>
      <c r="AS23" s="334">
        <f>SUMIF(UMI!$B$7:$B$501,'Summary sales'!$A23,UMI!$J$7:$J$501)</f>
        <v>11408.727000005543</v>
      </c>
      <c r="AT23" s="334">
        <f>SUMIF(IPT!$B$7:$B$502,'Summary sales'!$A23,IPT!$J$7:$J$502)</f>
        <v>0</v>
      </c>
      <c r="AU23" s="334">
        <f>SUMIF(KBRU!$B$7:$B$501,'Summary sales'!$A23,KBRU!$J$7:$J$501)</f>
        <v>0</v>
      </c>
      <c r="AV23" s="334">
        <f>SUMIF(AMI!$B$7:$B$501,'Summary sales'!$A23,AMI!$J$7:$J$501)</f>
        <v>53.730000000447035</v>
      </c>
      <c r="AW23" s="334">
        <f>SUMIF(KA!$B$7:$B$501,'Summary sales'!$A23,KA!$J$7:$J$501)</f>
        <v>0</v>
      </c>
      <c r="AX23" s="334">
        <f>SUMIF(KTN!$B$7:$B$500,'Summary sales'!$A23,KTN!$J$7:$J$500)</f>
        <v>484.86000000010245</v>
      </c>
      <c r="AY23" s="334">
        <f>SUMIF(KSNR!$B$7:$B$497,'Summary sales'!$A23,KSNR!$J$7:$J$497)</f>
        <v>0</v>
      </c>
      <c r="AZ23" s="334">
        <f>SUMIF(NIAGAGARAM!$B$7:$B$504,'Summary sales'!$A23,NIAGAGARAM!$J$7:$J$504)</f>
        <v>0</v>
      </c>
      <c r="BA23" s="334">
        <f>SUMIF('PCI84'!$B$7:$B$501,'Summary sales'!$A23,'PCI84'!$J$7:$J$501)</f>
        <v>10056.860000000335</v>
      </c>
      <c r="BB23" s="334">
        <f>SUMIF(PCIM!$B$7:$B$502,'Summary sales'!$A23,PCIM!$J$7:$J$502)</f>
        <v>2264.4799999999814</v>
      </c>
      <c r="BC23" s="334">
        <f>SUMIF(INDOFOOD!$B$7:$B$500,'Summary sales'!$A23,INDOFOOD!$J$7:$J$500)</f>
        <v>0</v>
      </c>
      <c r="BD23" s="334">
        <f>SUMIF(HCI!$B$7:$B$502,'Summary sales'!$A23,HCI!$J$7:$J$502)</f>
        <v>1167.7199999999721</v>
      </c>
      <c r="BE23" s="334">
        <f>SUMIF(DIC!$B$7:$B$501,'Summary sales'!$A23,DIC!$J$7:$J$501)</f>
        <v>7467.5099999997765</v>
      </c>
      <c r="BF23" s="334">
        <f>SUMIF(ASAHIMAS!$B$7:$B$500,'Summary sales'!$A23,ASAHIMAS!$J$7:$J$500)</f>
        <v>25328.459999999031</v>
      </c>
      <c r="BG23" s="334">
        <f>SUMIF('ABC KOGEN'!B22:B54,'Summary sales'!$A23,'ABC KOGEN'!J22:J54)</f>
        <v>3076.4599999999627</v>
      </c>
      <c r="BH23" s="334">
        <f>SUMIF(ADP!$B$7:$B$499,'Summary sales'!$A23,ADP!$J$7:$J$499)</f>
        <v>261.7899999999936</v>
      </c>
      <c r="BI23" s="334">
        <f>SUMIF(Tongtji!$B$8:$B$502,'Summary sales'!$A23,Tongtji!$J$8:$J$502)</f>
        <v>451.79999999981374</v>
      </c>
      <c r="BJ23" s="334">
        <f>SUMIF(CITYMALL!$B$7:$B$500,'Summary sales'!$A23,CITYMALL!$K$7:$K$500)</f>
        <v>0</v>
      </c>
      <c r="BK23" s="334">
        <f>SUMIF(PERHUTANI!$B$7:$B$500,'Summary sales'!$A23,PERHUTANI!$J$7:$J$500)</f>
        <v>0</v>
      </c>
      <c r="BL23" s="334">
        <f>SUMIF(PA!$B$7:$B$500,'Summary sales'!$A23,PA!$J$7:$J$500)</f>
        <v>719.67000000004191</v>
      </c>
      <c r="BM23" s="334">
        <f>SUMIF(RPI!$B$7:$B$500,'Summary sales'!$A23,RPI!$J$7:$J$500)</f>
        <v>0</v>
      </c>
      <c r="BN23" s="334">
        <f>SUMIF(RB!$B$7:$B$500,'Summary sales'!$A23,RB!$J$7:$J$500)</f>
        <v>4082.9199999999255</v>
      </c>
      <c r="BO23" s="334">
        <f>SUMIF(DJARUM!$B$7:$B$500,'Summary sales'!$A23,DJARUM!$J$7:$J$500)</f>
        <v>933.89999999999418</v>
      </c>
      <c r="BP23" s="334">
        <f>SUMIF(GFATOM!$B$7:$B$500,'Summary sales'!$A23,GFATOM!$J$7:$J$500)</f>
        <v>0</v>
      </c>
      <c r="BQ23" s="334">
        <f>SUMIF(GFKULIT!$B$7:$B$500,'Summary sales'!$A23,GFKULIT!$J$7:$J$500)</f>
        <v>0</v>
      </c>
      <c r="BR23" s="334">
        <f>SUMIF(PENTAWIRA!$B$7:$B$532,'Summary sales'!$A23,PENTAWIRA!$O$7:$O$532)</f>
        <v>12656.359</v>
      </c>
      <c r="BS23" s="334">
        <f>SUMIF(HSK!$B$7:$B$500,'Summary sales'!$A23,HSK!$J$7:$J$500)</f>
        <v>0</v>
      </c>
      <c r="BT23" s="334">
        <f>SUMIF(SDM!$B$7:$B$500,'Summary sales'!$A23,SDM!$J$7:$J$500)</f>
        <v>0</v>
      </c>
      <c r="BU23" s="334">
        <f>SUMIF(CCS!$B$7:$B$500,'Summary sales'!$A23,CCS!$J$7:$J$500)</f>
        <v>0</v>
      </c>
      <c r="BV23" s="334">
        <f>SUMIF(JARGAS!$B$7:$B$500,'Summary sales'!$A23,JARGAS!$J$7:$J$500)</f>
        <v>2626.7000000000116</v>
      </c>
      <c r="BW23" s="334">
        <f>SUMIF(SBI!$B$7:$B$500,'Summary sales'!$A23,SBI!$J$7:$J$500)</f>
        <v>4750.3500000000931</v>
      </c>
      <c r="BX23" s="334">
        <f>SUMIF(SPGLOBAL!$B$7:$B$542,'Summary sales'!$A23,SPGLOBAL!$M$7:$M$542)</f>
        <v>0</v>
      </c>
    </row>
    <row r="24" spans="1:77">
      <c r="A24" s="305">
        <f t="shared" si="52"/>
        <v>46251</v>
      </c>
      <c r="B24" s="306">
        <f t="shared" ca="1" si="53"/>
        <v>1.1578355211153171</v>
      </c>
      <c r="C24" s="307">
        <f t="shared" si="51"/>
        <v>101977.70999999999</v>
      </c>
      <c r="D24" s="308">
        <v>66369.649999999994</v>
      </c>
      <c r="E24" s="309">
        <v>17004.620000000003</v>
      </c>
      <c r="F24" s="309">
        <v>11110.529999999999</v>
      </c>
      <c r="G24" s="309">
        <v>0</v>
      </c>
      <c r="H24" s="309">
        <v>0</v>
      </c>
      <c r="I24" s="335">
        <v>3129.05</v>
      </c>
      <c r="J24" s="309">
        <v>0</v>
      </c>
      <c r="K24" s="335">
        <v>4363.8599999999997</v>
      </c>
      <c r="L24" s="335"/>
      <c r="M24" s="336">
        <f t="shared" ca="1" si="50"/>
        <v>118073.41499999668</v>
      </c>
      <c r="N24" s="337">
        <f>SUMIF(CLIN!$C$7:$C$500,'Summary sales'!$A24,CLIN!$J$7:$J$500)</f>
        <v>0</v>
      </c>
      <c r="O24" s="337">
        <f>SUMIF(BI!$B$7:$B$501,'Summary sales'!$A24,BI!$J$7:$J$501)</f>
        <v>555.31000000052154</v>
      </c>
      <c r="P24" s="337">
        <f>SUMIF(MKG!$B$7:$B$500,'Summary sales'!$A24,MKG!$J$7:$J$500)</f>
        <v>503.20999999996275</v>
      </c>
      <c r="Q24" s="337">
        <f>SUMIF(STM!$B$7:$B$501,'Summary sales'!$A24,STM!$J$7:$J$501)</f>
        <v>0</v>
      </c>
      <c r="R24" s="337">
        <f>SUMIF(OAJ!$B$7:$B$500,'Summary sales'!$A24,OAJ!$J$7:$J$500)</f>
        <v>430.81000000005588</v>
      </c>
      <c r="S24" s="337">
        <f>SUMIF(NNI!$B$7:$B$500,'Summary sales'!$A24,NNI!$J$7:$J$500)</f>
        <v>0</v>
      </c>
      <c r="T24" s="337">
        <f>SUMIF(SHB!$B$7:$B$500,'Summary sales'!$A24,SHB!$J$7:$J$500)</f>
        <v>10.5</v>
      </c>
      <c r="U24" s="337">
        <f>SUMIF(GTL!$B$7:$B$500,'Summary sales'!$A24,GTL!$J$7:$J$500)</f>
        <v>546.54999999993015</v>
      </c>
      <c r="V24" s="337">
        <f>SUMIF(TWK!$B$7:$B$501,'Summary sales'!$A24,TWK!$J$7:$J$501)</f>
        <v>451.73999999999069</v>
      </c>
      <c r="W24" s="337">
        <f>SUMIF(BYC!$B$7:$B$500,'Summary sales'!$A24,BYC!$J$7:$J$500)</f>
        <v>0</v>
      </c>
      <c r="X24" s="337">
        <f ca="1">SUMIF(GFIR!$B$7:$B$34,'Summary sales'!$A24,GFIR!$J$7:$J$34)+SUMIF(GFIR2!$B$7:$B$31,'Summary sales'!$A24,GFIR2!$J$7:$J$30)</f>
        <v>177.91999999992549</v>
      </c>
      <c r="Y24" s="337">
        <f>SUMIF(SARIMURNI!$B$7:$B$502,'Summary sales'!$A24,SARIMURNI!$J$7:$J$502)</f>
        <v>90.670000000158325</v>
      </c>
      <c r="Z24" s="337">
        <f>SUMIF(TOI!$B$7:$B$500,'Summary sales'!$A24,TOI!$J$7:$J$500)</f>
        <v>0</v>
      </c>
      <c r="AA24" s="337">
        <f>SUMIF(HLI!$B$7:$B$500,'Summary sales'!$A24,HLI!$J$7:$J$500)</f>
        <v>10828.819999999832</v>
      </c>
      <c r="AB24" s="337">
        <f>SUMIF(CERES!$B$7:$B$503,'Summary sales'!$A24,CERES!$J$7:$J$503)</f>
        <v>5188.1000000000931</v>
      </c>
      <c r="AC24" s="337">
        <f>SUMIF(ALT!$B$7:$B$126,'Summary sales'!$A24,ALT!$M$7:$M$126)</f>
        <v>0</v>
      </c>
      <c r="AD24" s="337">
        <f>SUMIF(UJL!$B$8:$B$99,'Summary sales'!$A24,UJL!$O$8:$O$99)</f>
        <v>0</v>
      </c>
      <c r="AE24" s="337">
        <f ca="1">SUMIF(IDP!$B$7:$B$141,'Summary sales'!$A24,IDP!$O$7:$O$140)</f>
        <v>2259.81</v>
      </c>
      <c r="AF24" s="337"/>
      <c r="AG24" s="337">
        <f>SUMIF(PSD!$B$7:$B$500,'Summary sales'!$A24,PSD!$K$7:$K$500)</f>
        <v>0</v>
      </c>
      <c r="AH24" s="337">
        <f>SUMIF(EBM!$B$7:$B$500,'Summary sales'!$A24,EBM!$J$7:$J$500)</f>
        <v>94.525999999998021</v>
      </c>
      <c r="AI24" s="337">
        <f>SUMIF(CISF!$B$7:$B$500,'Summary sales'!$A24,CISF!$J$7:$J$500)</f>
        <v>12.299999999813735</v>
      </c>
      <c r="AJ24" s="337">
        <f>SUMIF(KGM!$B$5:$B$506,'Summary sales'!$A24,KGM!$O$5:$O$506)</f>
        <v>1730.0200000000186</v>
      </c>
      <c r="AK24" s="337">
        <f>SUMIF(PUJ!$B$7:$B$503,'Summary sales'!$A24,PUJ!$J$7:$J$503)</f>
        <v>4513.8999999994412</v>
      </c>
      <c r="AL24" s="337">
        <f>SUMIF(TORABIKACIKUPA!$B$7:$B$493,'Summary sales'!$A24,TORABIKACIKUPA!$L$7:$L$493)</f>
        <v>0</v>
      </c>
      <c r="AM24" s="337">
        <f>SUMIF(TORABIKAHF!$B$7:$B$504,'Summary sales'!$A24,TORABIKAHF!$L$7:$L$504)</f>
        <v>0</v>
      </c>
      <c r="AN24" s="337">
        <f>SUMIF(TORABIKAIC!$B$7:$B$492,'Summary sales'!$A24,TORABIKAIC!$L$7:$L$492)</f>
        <v>0</v>
      </c>
      <c r="AO24" s="337">
        <f>SUMIF(KALBEE!$B$7:$B$501,'Summary sales'!$A24,KALBEE!$J$7:$J$501)</f>
        <v>0</v>
      </c>
      <c r="AP24" s="337">
        <f>SUMIF(TOYOBO!$B$7:$B$479,'Summary sales'!$A24,TOYOBO!$O$7:$O$479)</f>
        <v>0</v>
      </c>
      <c r="AQ24" s="337">
        <f>SUMIF(GREENPULSE!$B$7:$B$487,'Summary sales'!$A24,GREENPULSE!$J$7:$J$487)</f>
        <v>0</v>
      </c>
      <c r="AR24" s="337">
        <f>SUMIF(KSN!$B$7:$B$484,'Summary sales'!$A24,KSN!$J$7:$J$484)</f>
        <v>0</v>
      </c>
      <c r="AS24" s="337">
        <f>SUMIF(UMI!$B$7:$B$501,'Summary sales'!$A24,UMI!$J$7:$J$501)</f>
        <v>8433.2189999967813</v>
      </c>
      <c r="AT24" s="337">
        <f>SUMIF(IPT!$B$7:$B$502,'Summary sales'!$A24,IPT!$J$7:$J$502)</f>
        <v>0</v>
      </c>
      <c r="AU24" s="337">
        <f>SUMIF(KBRU!$B$7:$B$501,'Summary sales'!$A24,KBRU!$J$7:$J$501)</f>
        <v>0</v>
      </c>
      <c r="AV24" s="337">
        <f>SUMIF(AMI!$B$7:$B$501,'Summary sales'!$A24,AMI!$J$7:$J$501)</f>
        <v>844.34999999962747</v>
      </c>
      <c r="AW24" s="337">
        <f>SUMIF(KA!$B$7:$B$501,'Summary sales'!$A24,KA!$J$7:$J$501)</f>
        <v>0</v>
      </c>
      <c r="AX24" s="337">
        <f>SUMIF(KTN!$B$7:$B$500,'Summary sales'!$A24,KTN!$J$7:$J$500)</f>
        <v>0</v>
      </c>
      <c r="AY24" s="337">
        <f>SUMIF(KSNR!$B$7:$B$497,'Summary sales'!$A24,KSNR!$J$7:$J$497)</f>
        <v>424.79999999998836</v>
      </c>
      <c r="AZ24" s="337">
        <f>SUMIF(NIAGAGARAM!$B$7:$B$504,'Summary sales'!$A24,NIAGAGARAM!$J$7:$J$504)</f>
        <v>0</v>
      </c>
      <c r="BA24" s="337">
        <f>SUMIF('PCI84'!$B$7:$B$501,'Summary sales'!$A24,'PCI84'!$J$7:$J$501)</f>
        <v>10850.629999999888</v>
      </c>
      <c r="BB24" s="337">
        <f>SUMIF(PCIM!$B$7:$B$502,'Summary sales'!$A24,PCIM!$J$7:$J$502)</f>
        <v>2943.25</v>
      </c>
      <c r="BC24" s="337">
        <f>SUMIF(INDOFOOD!$B$7:$B$500,'Summary sales'!$A24,INDOFOOD!$J$7:$J$500)</f>
        <v>0</v>
      </c>
      <c r="BD24" s="337">
        <f>SUMIF(HCI!$B$7:$B$502,'Summary sales'!$A24,HCI!$J$7:$J$502)</f>
        <v>0</v>
      </c>
      <c r="BE24" s="337">
        <f>SUMIF(DIC!$B$7:$B$501,'Summary sales'!$A24,DIC!$J$7:$J$501)</f>
        <v>7347.2400000002235</v>
      </c>
      <c r="BF24" s="337">
        <f>SUMIF(ASAHIMAS!$B$7:$B$500,'Summary sales'!$A24,ASAHIMAS!$J$7:$J$500)</f>
        <v>45657.300000000745</v>
      </c>
      <c r="BG24" s="337">
        <f>SUMIF('ABC KOGEN'!B23:B55,'Summary sales'!$A24,'ABC KOGEN'!J23:J55)</f>
        <v>362.35999999986961</v>
      </c>
      <c r="BH24" s="337">
        <f>SUMIF(ADP!$B$7:$B$499,'Summary sales'!$A24,ADP!$J$7:$J$499)</f>
        <v>0</v>
      </c>
      <c r="BI24" s="337">
        <f>SUMIF(Tongtji!$B$8:$B$502,'Summary sales'!$A24,Tongtji!$J$8:$J$502)</f>
        <v>0</v>
      </c>
      <c r="BJ24" s="337">
        <f>SUMIF(CITYMALL!$B$7:$B$500,'Summary sales'!$A24,CITYMALL!$K$7:$K$500)</f>
        <v>0</v>
      </c>
      <c r="BK24" s="337">
        <f>SUMIF(PERHUTANI!$B$7:$B$500,'Summary sales'!$A24,PERHUTANI!$J$7:$J$500)</f>
        <v>0</v>
      </c>
      <c r="BL24" s="337">
        <f>SUMIF(PA!$B$7:$B$500,'Summary sales'!$A24,PA!$J$7:$J$500)</f>
        <v>709.52999999991152</v>
      </c>
      <c r="BM24" s="337">
        <f>SUMIF(RPI!$B$7:$B$500,'Summary sales'!$A24,RPI!$J$7:$J$500)</f>
        <v>0</v>
      </c>
      <c r="BN24" s="337">
        <f>SUMIF(RB!$B$7:$B$500,'Summary sales'!$A24,RB!$J$7:$J$500)</f>
        <v>4080.9500000001863</v>
      </c>
      <c r="BO24" s="337">
        <f>SUMIF(DJARUM!$B$7:$B$500,'Summary sales'!$A24,DJARUM!$J$7:$J$500)</f>
        <v>873.9600000000064</v>
      </c>
      <c r="BP24" s="337">
        <f>SUMIF(GFATOM!$B$7:$B$500,'Summary sales'!$A24,GFATOM!$J$7:$J$500)</f>
        <v>0</v>
      </c>
      <c r="BQ24" s="337">
        <f>SUMIF(GFKULIT!$B$7:$B$500,'Summary sales'!$A24,GFKULIT!$J$7:$J$500)</f>
        <v>0</v>
      </c>
      <c r="BR24" s="337">
        <f>SUMIF(PENTAWIRA!$B$7:$B$532,'Summary sales'!$A24,PENTAWIRA!$O$7:$O$532)</f>
        <v>4363.8599999999997</v>
      </c>
      <c r="BS24" s="337">
        <f>SUMIF(HSK!$B$7:$B$500,'Summary sales'!$A24,HSK!$J$7:$J$500)</f>
        <v>0</v>
      </c>
      <c r="BT24" s="337">
        <f>SUMIF(SDM!$B$7:$B$500,'Summary sales'!$A24,SDM!$J$7:$J$500)</f>
        <v>0</v>
      </c>
      <c r="BU24" s="337">
        <f>SUMIF(CCS!$B$7:$B$500,'Summary sales'!$A24,CCS!$J$7:$J$500)</f>
        <v>0</v>
      </c>
      <c r="BV24" s="337">
        <f>SUMIF(JARGAS!$B$7:$B$500,'Summary sales'!$A24,JARGAS!$J$7:$J$500)</f>
        <v>2522.6000000000058</v>
      </c>
      <c r="BW24" s="337">
        <f>SUMIF(SBI!$B$7:$B$500,'Summary sales'!$A24,SBI!$J$7:$J$500)</f>
        <v>1265.179999999702</v>
      </c>
      <c r="BX24" s="337">
        <f>SUMIF(SPGLOBAL!$B$7:$B$542,'Summary sales'!$A24,SPGLOBAL!$M$7:$M$542)</f>
        <v>0</v>
      </c>
    </row>
    <row r="25" spans="1:77">
      <c r="A25" s="300">
        <f t="shared" si="52"/>
        <v>46252</v>
      </c>
      <c r="B25" s="310">
        <f t="shared" ca="1" si="53"/>
        <v>1.7219201417169994</v>
      </c>
      <c r="C25" s="311">
        <f t="shared" si="51"/>
        <v>96634.283999999985</v>
      </c>
      <c r="D25" s="303">
        <v>23494.51</v>
      </c>
      <c r="E25" s="312">
        <v>41690.29</v>
      </c>
      <c r="F25" s="304">
        <v>11783.78</v>
      </c>
      <c r="G25" s="312">
        <v>7758.32</v>
      </c>
      <c r="H25" s="312">
        <v>0</v>
      </c>
      <c r="I25" s="331">
        <v>4062.67</v>
      </c>
      <c r="J25" s="312">
        <v>0</v>
      </c>
      <c r="K25" s="331">
        <v>7844.7139999999999</v>
      </c>
      <c r="L25" s="331"/>
      <c r="M25" s="333">
        <f t="shared" ca="1" si="50"/>
        <v>166396.52000000075</v>
      </c>
      <c r="N25" s="334">
        <f>SUMIF(CLIN!$C$7:$C$500,'Summary sales'!$A25,CLIN!$J$7:$J$500)</f>
        <v>0</v>
      </c>
      <c r="O25" s="340">
        <f>SUMIF(BI!$B$7:$B$501,'Summary sales'!$A25,BI!$J$7:$J$501)</f>
        <v>1633</v>
      </c>
      <c r="P25" s="340">
        <f>SUMIF(MKG!$B$7:$B$500,'Summary sales'!$A25,MKG!$J$7:$J$500)</f>
        <v>1357.0200000000186</v>
      </c>
      <c r="Q25" s="334">
        <f>SUMIF(STM!$B$7:$B$501,'Summary sales'!$A25,STM!$J$7:$J$501)</f>
        <v>2554.3000000002794</v>
      </c>
      <c r="R25" s="340">
        <f>SUMIF(OAJ!$B$7:$B$500,'Summary sales'!$A25,OAJ!$J$7:$J$500)</f>
        <v>957.19999999995343</v>
      </c>
      <c r="S25" s="340">
        <f>SUMIF(NNI!$B$7:$B$500,'Summary sales'!$A25,NNI!$J$7:$J$500)</f>
        <v>0</v>
      </c>
      <c r="T25" s="340">
        <f>SUMIF(SHB!$B$7:$B$500,'Summary sales'!$A25,SHB!$J$7:$J$500)</f>
        <v>49.050000000017462</v>
      </c>
      <c r="U25" s="340">
        <f>SUMIF(GTL!$B$7:$B$500,'Summary sales'!$A25,GTL!$J$7:$J$500)</f>
        <v>976.23999999999069</v>
      </c>
      <c r="V25" s="340">
        <f>SUMIF(TWK!$B$7:$B$501,'Summary sales'!$A25,TWK!$J$7:$J$501)</f>
        <v>832.42000000004191</v>
      </c>
      <c r="W25" s="334">
        <f>SUMIF(BYC!$B$7:$B$500,'Summary sales'!$A25,BYC!$J$7:$J$500)</f>
        <v>5257.359999999404</v>
      </c>
      <c r="X25" s="340">
        <f ca="1">SUMIF(GFIR!$B$7:$B$34,'Summary sales'!$A25,GFIR!$J$7:$J$34)+SUMIF(GFIR2!$B$7:$B$31,'Summary sales'!$A25,GFIR2!$J$7:$J$30)</f>
        <v>5048.8100000005215</v>
      </c>
      <c r="Y25" s="340">
        <f>SUMIF(SARIMURNI!$B$7:$B$502,'Summary sales'!$A25,SARIMURNI!$J$7:$J$502)</f>
        <v>865.66999999992549</v>
      </c>
      <c r="Z25" s="340">
        <f>SUMIF(TOI!$B$7:$B$500,'Summary sales'!$A25,TOI!$J$7:$J$500)</f>
        <v>0</v>
      </c>
      <c r="AA25" s="334">
        <f>SUMIF(HLI!$B$7:$B$500,'Summary sales'!$A25,HLI!$J$7:$J$500)</f>
        <v>10706.220000000205</v>
      </c>
      <c r="AB25" s="340">
        <f>SUMIF(CERES!$B$7:$B$503,'Summary sales'!$A25,CERES!$J$7:$J$503)</f>
        <v>12347.770000000019</v>
      </c>
      <c r="AC25" s="340">
        <f>SUMIF(ALT!$B$7:$B$126,'Summary sales'!$A25,ALT!$M$7:$M$126)</f>
        <v>1311.4649999999674</v>
      </c>
      <c r="AD25" s="334">
        <f>SUMIF(UJL!$B$8:$B$99,'Summary sales'!$A25,UJL!$O$8:$O$99)</f>
        <v>0</v>
      </c>
      <c r="AE25" s="334">
        <f ca="1">SUMIF(IDP!$B$7:$B$141,'Summary sales'!$A25,IDP!$O$7:$O$140)</f>
        <v>4598.4799999999996</v>
      </c>
      <c r="AF25" s="334"/>
      <c r="AG25" s="340">
        <f>SUMIF(PSD!$B$7:$B$500,'Summary sales'!$A25,PSD!$K$7:$K$500)</f>
        <v>0</v>
      </c>
      <c r="AH25" s="340">
        <f>SUMIF(EBM!$B$7:$B$500,'Summary sales'!$A25,EBM!$J$7:$J$500)</f>
        <v>62.338999999992666</v>
      </c>
      <c r="AI25" s="334">
        <f>SUMIF(CISF!$B$7:$B$500,'Summary sales'!$A25,CISF!$J$7:$J$500)</f>
        <v>3542.8999999999069</v>
      </c>
      <c r="AJ25" s="334">
        <f>SUMIF(KGM!$B$5:$B$506,'Summary sales'!$A25,KGM!$O$5:$O$506)</f>
        <v>1424.4599999999627</v>
      </c>
      <c r="AK25" s="334">
        <f>SUMIF(PUJ!$B$7:$B$503,'Summary sales'!$A25,PUJ!$J$7:$J$503)</f>
        <v>5002.5</v>
      </c>
      <c r="AL25" s="334">
        <f>SUMIF(TORABIKACIKUPA!$B$7:$B$493,'Summary sales'!$A25,TORABIKACIKUPA!$L$7:$L$493)</f>
        <v>0</v>
      </c>
      <c r="AM25" s="334">
        <f>SUMIF(TORABIKAHF!$B$7:$B$504,'Summary sales'!$A25,TORABIKAHF!$L$7:$L$504)</f>
        <v>0</v>
      </c>
      <c r="AN25" s="334">
        <f>SUMIF(TORABIKAIC!$B$7:$B$492,'Summary sales'!$A25,TORABIKAIC!$L$7:$L$492)</f>
        <v>0</v>
      </c>
      <c r="AO25" s="334">
        <f>SUMIF(KALBEE!$B$7:$B$501,'Summary sales'!$A25,KALBEE!$J$7:$J$501)</f>
        <v>0</v>
      </c>
      <c r="AP25" s="334">
        <f>SUMIF(TOYOBO!$B$7:$B$479,'Summary sales'!$A25,TOYOBO!$O$7:$O$479)</f>
        <v>0</v>
      </c>
      <c r="AQ25" s="334">
        <f>SUMIF(GREENPULSE!$B$7:$B$487,'Summary sales'!$A25,GREENPULSE!$J$7:$J$487)</f>
        <v>145.80000000000001</v>
      </c>
      <c r="AR25" s="334">
        <f>SUMIF(KSN!$B$7:$B$484,'Summary sales'!$A25,KSN!$J$7:$J$484)</f>
        <v>0</v>
      </c>
      <c r="AS25" s="334">
        <f>SUMIF(UMI!$B$7:$B$501,'Summary sales'!$A25,UMI!$J$7:$J$501)</f>
        <v>12746.107000000775</v>
      </c>
      <c r="AT25" s="334">
        <f>SUMIF(IPT!$B$7:$B$502,'Summary sales'!$A25,IPT!$J$7:$J$502)</f>
        <v>1972.4799999995157</v>
      </c>
      <c r="AU25" s="334">
        <f>SUMIF(KBRU!$B$7:$B$501,'Summary sales'!$A25,KBRU!$J$7:$J$501)</f>
        <v>51.929999999934807</v>
      </c>
      <c r="AV25" s="334">
        <f>SUMIF(AMI!$B$7:$B$501,'Summary sales'!$A25,AMI!$J$7:$J$501)</f>
        <v>8149.4199999999255</v>
      </c>
      <c r="AW25" s="334">
        <f>SUMIF(KA!$B$7:$B$501,'Summary sales'!$A25,KA!$J$7:$J$501)</f>
        <v>1831.140000000014</v>
      </c>
      <c r="AX25" s="334">
        <f>SUMIF(KTN!$B$7:$B$500,'Summary sales'!$A25,KTN!$J$7:$J$500)</f>
        <v>1674.5800000000745</v>
      </c>
      <c r="AY25" s="334">
        <f>SUMIF(KSNR!$B$7:$B$497,'Summary sales'!$A25,KSNR!$J$7:$J$497)</f>
        <v>6414.359999999986</v>
      </c>
      <c r="AZ25" s="334">
        <f>SUMIF(NIAGAGARAM!$B$7:$B$504,'Summary sales'!$A25,NIAGAGARAM!$J$7:$J$504)</f>
        <v>1496.8400000000838</v>
      </c>
      <c r="BA25" s="334">
        <f>SUMIF('PCI84'!$B$7:$B$501,'Summary sales'!$A25,'PCI84'!$J$7:$J$501)</f>
        <v>10360.639999999665</v>
      </c>
      <c r="BB25" s="334">
        <f>SUMIF(PCIM!$B$7:$B$502,'Summary sales'!$A25,PCIM!$J$7:$J$502)</f>
        <v>2062.3200000000652</v>
      </c>
      <c r="BC25" s="334">
        <f>SUMIF(INDOFOOD!$B$7:$B$500,'Summary sales'!$A25,INDOFOOD!$J$7:$J$500)</f>
        <v>0</v>
      </c>
      <c r="BD25" s="334">
        <f>SUMIF(HCI!$B$7:$B$502,'Summary sales'!$A25,HCI!$J$7:$J$502)</f>
        <v>4886.4799999999814</v>
      </c>
      <c r="BE25" s="334">
        <f>SUMIF(DIC!$B$7:$B$501,'Summary sales'!$A25,DIC!$J$7:$J$501)</f>
        <v>7254.5</v>
      </c>
      <c r="BF25" s="334">
        <f>SUMIF(ASAHIMAS!$B$7:$B$500,'Summary sales'!$A25,ASAHIMAS!$J$7:$J$500)</f>
        <v>15860.390000000596</v>
      </c>
      <c r="BG25" s="334">
        <f>SUMIF('ABC KOGEN'!B24:B56,'Summary sales'!$A25,'ABC KOGEN'!J24:J56)</f>
        <v>2580.6699999999255</v>
      </c>
      <c r="BH25" s="334">
        <f>SUMIF(ADP!$B$7:$B$499,'Summary sales'!$A25,ADP!$J$7:$J$499)</f>
        <v>1175.0599999999977</v>
      </c>
      <c r="BI25" s="334">
        <f>SUMIF(Tongtji!$B$8:$B$502,'Summary sales'!$A25,Tongtji!$J$8:$J$502)</f>
        <v>3655.5</v>
      </c>
      <c r="BJ25" s="334">
        <f>SUMIF(CITYMALL!$B$7:$B$500,'Summary sales'!$A25,CITYMALL!$K$7:$K$500)</f>
        <v>0</v>
      </c>
      <c r="BK25" s="334">
        <f>SUMIF(PERHUTANI!$B$7:$B$500,'Summary sales'!$A25,PERHUTANI!$J$7:$J$500)</f>
        <v>0</v>
      </c>
      <c r="BL25" s="334">
        <f>SUMIF(PA!$B$7:$B$500,'Summary sales'!$A25,PA!$J$7:$J$500)</f>
        <v>723.4900000001071</v>
      </c>
      <c r="BM25" s="334">
        <f>SUMIF(RPI!$B$7:$B$500,'Summary sales'!$A25,RPI!$J$7:$J$500)</f>
        <v>0</v>
      </c>
      <c r="BN25" s="334">
        <f>SUMIF(RB!$B$7:$B$500,'Summary sales'!$A25,RB!$J$7:$J$500)</f>
        <v>4030.839999999851</v>
      </c>
      <c r="BO25" s="334">
        <f>SUMIF(DJARUM!$B$7:$B$500,'Summary sales'!$A25,DJARUM!$J$7:$J$500)</f>
        <v>2963.6299999999901</v>
      </c>
      <c r="BP25" s="334">
        <f>SUMIF(GFATOM!$B$7:$B$500,'Summary sales'!$A25,GFATOM!$J$7:$J$500)</f>
        <v>5077.6000000000931</v>
      </c>
      <c r="BQ25" s="334">
        <f>SUMIF(GFKULIT!$B$7:$B$500,'Summary sales'!$A25,GFKULIT!$J$7:$J$500)</f>
        <v>0</v>
      </c>
      <c r="BR25" s="334">
        <f>SUMIF(PENTAWIRA!$B$7:$B$532,'Summary sales'!$A25,PENTAWIRA!$O$7:$O$532)</f>
        <v>7844.7090000000007</v>
      </c>
      <c r="BS25" s="334">
        <f>SUMIF(HSK!$B$7:$B$500,'Summary sales'!$A25,HSK!$J$7:$J$500)</f>
        <v>0</v>
      </c>
      <c r="BT25" s="334">
        <f>SUMIF(SDM!$B$7:$B$500,'Summary sales'!$A25,SDM!$J$7:$J$500)</f>
        <v>512.14999999990687</v>
      </c>
      <c r="BU25" s="334">
        <f>SUMIF(CCS!$B$7:$B$500,'Summary sales'!$A25,CCS!$J$7:$J$500)</f>
        <v>0</v>
      </c>
      <c r="BV25" s="334">
        <f>SUMIF(JARGAS!$B$7:$B$500,'Summary sales'!$A25,JARGAS!$J$7:$J$500)</f>
        <v>2628.3699999999953</v>
      </c>
      <c r="BW25" s="334">
        <f>SUMIF(SBI!$B$7:$B$500,'Summary sales'!$A25,SBI!$J$7:$J$500)</f>
        <v>1770.3100000000559</v>
      </c>
      <c r="BX25" s="334">
        <f>SUMIF(SPGLOBAL!$B$7:$B$542,'Summary sales'!$A25,SPGLOBAL!$M$7:$M$542)</f>
        <v>0</v>
      </c>
    </row>
    <row r="26" spans="1:77">
      <c r="A26" s="305">
        <f t="shared" si="52"/>
        <v>46253</v>
      </c>
      <c r="B26" s="306">
        <f t="shared" ca="1" si="53"/>
        <v>1.1186184604599378</v>
      </c>
      <c r="C26" s="307">
        <f t="shared" si="51"/>
        <v>143135.62100000004</v>
      </c>
      <c r="D26" s="308">
        <v>69306.110000000015</v>
      </c>
      <c r="E26" s="309">
        <v>41051.409999999996</v>
      </c>
      <c r="F26" s="309">
        <v>9313.5</v>
      </c>
      <c r="G26" s="309">
        <v>10332.24</v>
      </c>
      <c r="H26" s="309">
        <v>5078.3999999999996</v>
      </c>
      <c r="I26" s="335">
        <v>0</v>
      </c>
      <c r="J26" s="309">
        <v>0</v>
      </c>
      <c r="K26" s="335">
        <v>8053.9610000000002</v>
      </c>
      <c r="L26" s="335"/>
      <c r="M26" s="336">
        <f t="shared" ca="1" si="50"/>
        <v>160114.14799999719</v>
      </c>
      <c r="N26" s="337">
        <f>SUMIF(CLIN!$C$7:$C$500,'Summary sales'!$A26,CLIN!$J$7:$J$500)</f>
        <v>311.53000000002794</v>
      </c>
      <c r="O26" s="337">
        <f>SUMIF(BI!$B$7:$B$501,'Summary sales'!$A26,BI!$J$7:$J$501)</f>
        <v>1641.910000000149</v>
      </c>
      <c r="P26" s="337">
        <f>SUMIF(MKG!$B$7:$B$500,'Summary sales'!$A26,MKG!$J$7:$J$500)</f>
        <v>1101.2000000001863</v>
      </c>
      <c r="Q26" s="337">
        <f>SUMIF(STM!$B$7:$B$501,'Summary sales'!$A26,STM!$J$7:$J$501)</f>
        <v>3272.2999999998137</v>
      </c>
      <c r="R26" s="337">
        <f>SUMIF(OAJ!$B$7:$B$500,'Summary sales'!$A26,OAJ!$J$7:$J$500)</f>
        <v>835.44999999995343</v>
      </c>
      <c r="S26" s="337">
        <f>SUMIF(NNI!$B$7:$B$500,'Summary sales'!$A26,NNI!$J$7:$J$500)</f>
        <v>0</v>
      </c>
      <c r="T26" s="337">
        <f>SUMIF(SHB!$B$7:$B$500,'Summary sales'!$A26,SHB!$J$7:$J$500)</f>
        <v>13.439999999973224</v>
      </c>
      <c r="U26" s="337">
        <f>SUMIF(GTL!$B$7:$B$500,'Summary sales'!$A26,GTL!$J$7:$J$500)</f>
        <v>932.56000000005588</v>
      </c>
      <c r="V26" s="337">
        <f>SUMIF(TWK!$B$7:$B$501,'Summary sales'!$A26,TWK!$J$7:$J$501)</f>
        <v>757.16999999992549</v>
      </c>
      <c r="W26" s="337">
        <f>SUMIF(BYC!$B$7:$B$500,'Summary sales'!$A26,BYC!$J$7:$J$500)</f>
        <v>5171.519999999553</v>
      </c>
      <c r="X26" s="337">
        <f ca="1">SUMIF(GFIR!$B$7:$B$34,'Summary sales'!$A26,GFIR!$J$7:$J$34)+SUMIF(GFIR2!$B$7:$B$31,'Summary sales'!$A26,GFIR2!$J$7:$J$30)</f>
        <v>4860.9500000001863</v>
      </c>
      <c r="Y26" s="337">
        <f>SUMIF(SARIMURNI!$B$7:$B$502,'Summary sales'!$A26,SARIMURNI!$J$7:$J$502)</f>
        <v>2308.7199999999721</v>
      </c>
      <c r="Z26" s="337">
        <f>SUMIF(TOI!$B$7:$B$500,'Summary sales'!$A26,TOI!$J$7:$J$500)</f>
        <v>0</v>
      </c>
      <c r="AA26" s="337">
        <f>SUMIF(HLI!$B$7:$B$500,'Summary sales'!$A26,HLI!$J$7:$J$500)</f>
        <v>4686.8999999999069</v>
      </c>
      <c r="AB26" s="337">
        <f>SUMIF(CERES!$B$7:$B$503,'Summary sales'!$A26,CERES!$J$7:$J$503)</f>
        <v>11050.770000000019</v>
      </c>
      <c r="AC26" s="337">
        <f>SUMIF(ALT!$B$7:$B$126,'Summary sales'!$A26,ALT!$M$7:$M$126)</f>
        <v>998.94500000006519</v>
      </c>
      <c r="AD26" s="337">
        <f>SUMIF(UJL!$B$8:$B$99,'Summary sales'!$A26,UJL!$O$8:$O$99)</f>
        <v>0</v>
      </c>
      <c r="AE26" s="337">
        <f ca="1">SUMIF(IDP!$B$7:$B$141,'Summary sales'!$A26,IDP!$O$7:$O$140)</f>
        <v>5412.16</v>
      </c>
      <c r="AF26" s="337"/>
      <c r="AG26" s="337">
        <f>SUMIF(PSD!$B$7:$B$500,'Summary sales'!$A26,PSD!$K$7:$K$500)</f>
        <v>0</v>
      </c>
      <c r="AH26" s="337">
        <f>SUMIF(EBM!$B$7:$B$500,'Summary sales'!$A26,EBM!$J$7:$J$500)</f>
        <v>71.385999999998603</v>
      </c>
      <c r="AI26" s="337">
        <f>SUMIF(CISF!$B$7:$B$500,'Summary sales'!$A26,CISF!$J$7:$J$500)</f>
        <v>4142.8000000002794</v>
      </c>
      <c r="AJ26" s="337">
        <f>SUMIF(KGM!$B$5:$B$506,'Summary sales'!$A26,KGM!$O$5:$O$506)</f>
        <v>966.56999999994878</v>
      </c>
      <c r="AK26" s="337">
        <f>SUMIF(PUJ!$B$7:$B$503,'Summary sales'!$A26,PUJ!$J$7:$J$503)</f>
        <v>4707.4000000003725</v>
      </c>
      <c r="AL26" s="337">
        <f>SUMIF(TORABIKACIKUPA!$B$7:$B$493,'Summary sales'!$A26,TORABIKACIKUPA!$L$7:$L$493)</f>
        <v>0</v>
      </c>
      <c r="AM26" s="337">
        <f>SUMIF(TORABIKAHF!$B$7:$B$504,'Summary sales'!$A26,TORABIKAHF!$L$7:$L$504)</f>
        <v>0</v>
      </c>
      <c r="AN26" s="337">
        <f>SUMIF(TORABIKAIC!$B$7:$B$492,'Summary sales'!$A26,TORABIKAIC!$L$7:$L$492)</f>
        <v>0</v>
      </c>
      <c r="AO26" s="337">
        <f>SUMIF(KALBEE!$B$7:$B$501,'Summary sales'!$A26,KALBEE!$J$7:$J$501)</f>
        <v>0</v>
      </c>
      <c r="AP26" s="337">
        <f>SUMIF(TOYOBO!$B$7:$B$479,'Summary sales'!$A26,TOYOBO!$O$7:$O$479)</f>
        <v>0</v>
      </c>
      <c r="AQ26" s="337">
        <f>SUMIF(GREENPULSE!$B$7:$B$487,'Summary sales'!$A26,GREENPULSE!$J$7:$J$487)</f>
        <v>0</v>
      </c>
      <c r="AR26" s="337">
        <f>SUMIF(KSN!$B$7:$B$484,'Summary sales'!$A26,KSN!$J$7:$J$484)</f>
        <v>431.81000000005588</v>
      </c>
      <c r="AS26" s="337">
        <f>SUMIF(UMI!$B$7:$B$501,'Summary sales'!$A26,UMI!$J$7:$J$501)</f>
        <v>13316.145999997854</v>
      </c>
      <c r="AT26" s="337">
        <f>SUMIF(IPT!$B$7:$B$502,'Summary sales'!$A26,IPT!$J$7:$J$502)</f>
        <v>1734.9599999999627</v>
      </c>
      <c r="AU26" s="337">
        <f>SUMIF(KBRU!$B$7:$B$501,'Summary sales'!$A26,KBRU!$J$7:$J$501)</f>
        <v>1010.3400000000838</v>
      </c>
      <c r="AV26" s="337">
        <f>SUMIF(AMI!$B$7:$B$501,'Summary sales'!$A26,AMI!$J$7:$J$501)</f>
        <v>8253.4900000002235</v>
      </c>
      <c r="AW26" s="337">
        <f>SUMIF(KA!$B$7:$B$501,'Summary sales'!$A26,KA!$J$7:$J$501)</f>
        <v>1740.2000000000116</v>
      </c>
      <c r="AX26" s="337">
        <f>SUMIF(KTN!$B$7:$B$500,'Summary sales'!$A26,KTN!$J$7:$J$500)</f>
        <v>1984.5499999998137</v>
      </c>
      <c r="AY26" s="337">
        <f>SUMIF(KSNR!$B$7:$B$497,'Summary sales'!$A26,KSNR!$J$7:$J$497)</f>
        <v>5373.1300000000047</v>
      </c>
      <c r="AZ26" s="337">
        <f>SUMIF(NIAGAGARAM!$B$7:$B$504,'Summary sales'!$A26,NIAGAGARAM!$J$7:$J$504)</f>
        <v>585.47999999998137</v>
      </c>
      <c r="BA26" s="337">
        <f>SUMIF('PCI84'!$B$7:$B$501,'Summary sales'!$A26,'PCI84'!$J$7:$J$501)</f>
        <v>9469.0200000004843</v>
      </c>
      <c r="BB26" s="337">
        <f>SUMIF(PCIM!$B$7:$B$502,'Summary sales'!$A26,PCIM!$J$7:$J$502)</f>
        <v>1879.2399999999907</v>
      </c>
      <c r="BC26" s="337">
        <f>SUMIF(INDOFOOD!$B$7:$B$500,'Summary sales'!$A26,INDOFOOD!$J$7:$J$500)</f>
        <v>7314.6699999999255</v>
      </c>
      <c r="BD26" s="337">
        <f>SUMIF(HCI!$B$7:$B$502,'Summary sales'!$A26,HCI!$J$7:$J$502)</f>
        <v>8862.0800000000745</v>
      </c>
      <c r="BE26" s="337">
        <f>SUMIF(DIC!$B$7:$B$501,'Summary sales'!$A26,DIC!$J$7:$J$501)</f>
        <v>3785.8899999996647</v>
      </c>
      <c r="BF26" s="337">
        <f>SUMIF(ASAHIMAS!$B$7:$B$500,'Summary sales'!$A26,ASAHIMAS!$J$7:$J$500)</f>
        <v>3746.5799999982119</v>
      </c>
      <c r="BG26" s="337">
        <f>SUMIF('ABC KOGEN'!B25:B57,'Summary sales'!$A26,'ABC KOGEN'!J25:J57)</f>
        <v>3569.9900000002235</v>
      </c>
      <c r="BH26" s="337">
        <f>SUMIF(ADP!$B$7:$B$499,'Summary sales'!$A26,ADP!$J$7:$J$499)</f>
        <v>1291.7400000000052</v>
      </c>
      <c r="BI26" s="337">
        <f>SUMIF(Tongtji!$B$8:$B$502,'Summary sales'!$A26,Tongtji!$J$8:$J$502)</f>
        <v>3947.7000000001863</v>
      </c>
      <c r="BJ26" s="337">
        <f>SUMIF(CITYMALL!$B$7:$B$500,'Summary sales'!$A26,CITYMALL!$K$7:$K$500)</f>
        <v>0</v>
      </c>
      <c r="BK26" s="337">
        <f>SUMIF(PERHUTANI!$B$7:$B$500,'Summary sales'!$A26,PERHUTANI!$J$7:$J$500)</f>
        <v>0</v>
      </c>
      <c r="BL26" s="337">
        <f>SUMIF(PA!$B$7:$B$500,'Summary sales'!$A26,PA!$J$7:$J$500)</f>
        <v>736.43999999994412</v>
      </c>
      <c r="BM26" s="337">
        <f>SUMIF(RPI!$B$7:$B$500,'Summary sales'!$A26,RPI!$J$7:$J$500)</f>
        <v>0</v>
      </c>
      <c r="BN26" s="337">
        <f>SUMIF(RB!$B$7:$B$500,'Summary sales'!$A26,RB!$J$7:$J$500)</f>
        <v>2429.0300000002608</v>
      </c>
      <c r="BO26" s="337">
        <f>SUMIF(DJARUM!$B$7:$B$500,'Summary sales'!$A26,DJARUM!$J$7:$J$500)</f>
        <v>7441.5500000000029</v>
      </c>
      <c r="BP26" s="337">
        <f>SUMIF(GFATOM!$B$7:$B$500,'Summary sales'!$A26,GFATOM!$J$7:$J$500)</f>
        <v>1211.6999999999534</v>
      </c>
      <c r="BQ26" s="337">
        <f>SUMIF(GFKULIT!$B$7:$B$500,'Summary sales'!$A26,GFKULIT!$J$7:$J$500)</f>
        <v>0</v>
      </c>
      <c r="BR26" s="337">
        <f>SUMIF(PENTAWIRA!$B$7:$B$532,'Summary sales'!$A26,PENTAWIRA!$O$7:$O$532)</f>
        <v>8053.9610000000002</v>
      </c>
      <c r="BS26" s="337">
        <f>SUMIF(HSK!$B$7:$B$500,'Summary sales'!$A26,HSK!$J$7:$J$500)</f>
        <v>0</v>
      </c>
      <c r="BT26" s="337">
        <f>SUMIF(SDM!$B$7:$B$500,'Summary sales'!$A26,SDM!$J$7:$J$500)</f>
        <v>473.04999999981374</v>
      </c>
      <c r="BU26" s="337">
        <f>SUMIF(CCS!$B$7:$B$500,'Summary sales'!$A26,CCS!$J$7:$J$500)</f>
        <v>0</v>
      </c>
      <c r="BV26" s="337">
        <f>SUMIF(JARGAS!$B$7:$B$500,'Summary sales'!$A26,JARGAS!$J$7:$J$500)</f>
        <v>2827.140000000014</v>
      </c>
      <c r="BW26" s="337">
        <f>SUMIF(SBI!$B$7:$B$500,'Summary sales'!$A26,SBI!$J$7:$J$500)</f>
        <v>5400.5800000000745</v>
      </c>
      <c r="BX26" s="337">
        <f>SUMIF(SPGLOBAL!$B$7:$B$542,'Summary sales'!$A26,SPGLOBAL!$M$7:$M$542)</f>
        <v>0</v>
      </c>
    </row>
    <row r="27" spans="1:77">
      <c r="A27" s="300">
        <f t="shared" si="52"/>
        <v>46254</v>
      </c>
      <c r="B27" s="310">
        <f t="shared" ca="1" si="53"/>
        <v>1.0137543803464186</v>
      </c>
      <c r="C27" s="311">
        <f t="shared" si="51"/>
        <v>185427.40100000001</v>
      </c>
      <c r="D27" s="303">
        <v>109794.75099999999</v>
      </c>
      <c r="E27" s="312">
        <v>41575.99</v>
      </c>
      <c r="F27" s="304">
        <v>12656.48</v>
      </c>
      <c r="G27" s="312">
        <v>0</v>
      </c>
      <c r="H27" s="312">
        <v>9909.5400000000009</v>
      </c>
      <c r="I27" s="331">
        <v>3332.42</v>
      </c>
      <c r="J27" s="312">
        <v>0</v>
      </c>
      <c r="K27" s="331">
        <v>8158.22</v>
      </c>
      <c r="L27" s="331"/>
      <c r="M27" s="333">
        <f t="shared" ca="1" si="50"/>
        <v>187977.84000000192</v>
      </c>
      <c r="N27" s="334">
        <f>SUMIF(CLIN!$C$7:$C$500,'Summary sales'!$A27,CLIN!$J$7:$J$500)</f>
        <v>613.15999999991618</v>
      </c>
      <c r="O27" s="340">
        <f>SUMIF(BI!$B$7:$B$501,'Summary sales'!$A27,BI!$J$7:$J$501)</f>
        <v>1661.3499999996275</v>
      </c>
      <c r="P27" s="340">
        <f>SUMIF(MKG!$B$7:$B$500,'Summary sales'!$A27,MKG!$J$7:$J$500)</f>
        <v>1284.5800000000745</v>
      </c>
      <c r="Q27" s="334">
        <f>SUMIF(STM!$B$7:$B$501,'Summary sales'!$A27,STM!$J$7:$J$501)</f>
        <v>3254.5</v>
      </c>
      <c r="R27" s="340">
        <f>SUMIF(OAJ!$B$7:$B$500,'Summary sales'!$A27,OAJ!$J$7:$J$500)</f>
        <v>869.53000000002794</v>
      </c>
      <c r="S27" s="340">
        <f>SUMIF(NNI!$B$7:$B$500,'Summary sales'!$A27,NNI!$J$7:$J$500)</f>
        <v>0</v>
      </c>
      <c r="T27" s="340">
        <f>SUMIF(SHB!$B$7:$B$500,'Summary sales'!$A27,SHB!$J$7:$J$500)</f>
        <v>271.48000000001048</v>
      </c>
      <c r="U27" s="340">
        <f>SUMIF(GTL!$B$7:$B$500,'Summary sales'!$A27,GTL!$J$7:$J$500)</f>
        <v>810.1600000000326</v>
      </c>
      <c r="V27" s="340">
        <f>SUMIF(TWK!$B$7:$B$501,'Summary sales'!$A27,TWK!$J$7:$J$501)</f>
        <v>713.5</v>
      </c>
      <c r="W27" s="334">
        <f>SUMIF(BYC!$B$7:$B$500,'Summary sales'!$A27,BYC!$J$7:$J$500)</f>
        <v>5568.1500000003725</v>
      </c>
      <c r="X27" s="340">
        <f ca="1">SUMIF(GFIR!$B$7:$B$34,'Summary sales'!$A27,GFIR!$J$7:$J$34)+SUMIF(GFIR2!$B$7:$B$31,'Summary sales'!$A27,GFIR2!$J$7:$J$30)</f>
        <v>4408.9199999999255</v>
      </c>
      <c r="Y27" s="340">
        <f>SUMIF(SARIMURNI!$B$7:$B$502,'Summary sales'!$A27,SARIMURNI!$J$7:$J$502)</f>
        <v>3910.3300000000745</v>
      </c>
      <c r="Z27" s="340">
        <f>SUMIF(TOI!$B$7:$B$500,'Summary sales'!$A27,TOI!$J$7:$J$500)</f>
        <v>0</v>
      </c>
      <c r="AA27" s="334">
        <f>SUMIF(HLI!$B$7:$B$500,'Summary sales'!$A27,HLI!$J$7:$J$500)</f>
        <v>7404.75</v>
      </c>
      <c r="AB27" s="340">
        <f>SUMIF(CERES!$B$7:$B$503,'Summary sales'!$A27,CERES!$J$7:$J$503)</f>
        <v>10621.410000000149</v>
      </c>
      <c r="AC27" s="340">
        <f>SUMIF(ALT!$B$7:$B$126,'Summary sales'!$A27,ALT!$M$7:$M$126)</f>
        <v>1241.7139999999199</v>
      </c>
      <c r="AD27" s="334">
        <f>SUMIF(UJL!$B$8:$B$99,'Summary sales'!$A27,UJL!$O$8:$O$99)</f>
        <v>0</v>
      </c>
      <c r="AE27" s="334">
        <f ca="1">SUMIF(IDP!$B$7:$B$141,'Summary sales'!$A27,IDP!$O$7:$O$140)</f>
        <v>4767.6499999999996</v>
      </c>
      <c r="AF27" s="334"/>
      <c r="AG27" s="340">
        <f>SUMIF(PSD!$B$7:$B$500,'Summary sales'!$A27,PSD!$K$7:$K$500)</f>
        <v>0</v>
      </c>
      <c r="AH27" s="340">
        <f>SUMIF(EBM!$B$7:$B$500,'Summary sales'!$A27,EBM!$J$7:$J$500)</f>
        <v>62.070000000006985</v>
      </c>
      <c r="AI27" s="334">
        <f>SUMIF(CISF!$B$7:$B$500,'Summary sales'!$A27,CISF!$J$7:$J$500)</f>
        <v>4134.3999999999069</v>
      </c>
      <c r="AJ27" s="334">
        <f>SUMIF(KGM!$B$5:$B$506,'Summary sales'!$A27,KGM!$O$5:$O$506)</f>
        <v>1813.5600000000559</v>
      </c>
      <c r="AK27" s="334">
        <f>SUMIF(PUJ!$B$7:$B$503,'Summary sales'!$A27,PUJ!$J$7:$J$503)</f>
        <v>5505.3999999994412</v>
      </c>
      <c r="AL27" s="334">
        <f>SUMIF(TORABIKACIKUPA!$B$7:$B$493,'Summary sales'!$A27,TORABIKACIKUPA!$L$7:$L$493)</f>
        <v>0</v>
      </c>
      <c r="AM27" s="334">
        <f>SUMIF(TORABIKAHF!$B$7:$B$504,'Summary sales'!$A27,TORABIKAHF!$L$7:$L$504)</f>
        <v>0</v>
      </c>
      <c r="AN27" s="334">
        <f>SUMIF(TORABIKAIC!$B$7:$B$492,'Summary sales'!$A27,TORABIKAIC!$L$7:$L$492)</f>
        <v>0</v>
      </c>
      <c r="AO27" s="334">
        <f>SUMIF(KALBEE!$B$7:$B$501,'Summary sales'!$A27,KALBEE!$J$7:$J$501)</f>
        <v>0</v>
      </c>
      <c r="AP27" s="334">
        <f>SUMIF(TOYOBO!$B$7:$B$479,'Summary sales'!$A27,TOYOBO!$O$7:$O$479)</f>
        <v>0</v>
      </c>
      <c r="AQ27" s="334">
        <f>SUMIF(GREENPULSE!$B$7:$B$487,'Summary sales'!$A27,GREENPULSE!$J$7:$J$487)</f>
        <v>143.51</v>
      </c>
      <c r="AR27" s="334">
        <f>SUMIF(KSN!$B$7:$B$484,'Summary sales'!$A27,KSN!$J$7:$J$484)</f>
        <v>13509.10999999987</v>
      </c>
      <c r="AS27" s="334">
        <f>SUMIF(UMI!$B$7:$B$501,'Summary sales'!$A27,UMI!$J$7:$J$501)</f>
        <v>14295.416000001132</v>
      </c>
      <c r="AT27" s="334">
        <f>SUMIF(IPT!$B$7:$B$502,'Summary sales'!$A27,IPT!$J$7:$J$502)</f>
        <v>2005.320000000298</v>
      </c>
      <c r="AU27" s="334">
        <f>SUMIF(KBRU!$B$7:$B$501,'Summary sales'!$A27,KBRU!$J$7:$J$501)</f>
        <v>977.27999999991152</v>
      </c>
      <c r="AV27" s="334">
        <f>SUMIF(AMI!$B$7:$B$501,'Summary sales'!$A27,AMI!$J$7:$J$501)</f>
        <v>8324.8699999991804</v>
      </c>
      <c r="AW27" s="334">
        <f>SUMIF(KA!$B$7:$B$501,'Summary sales'!$A27,KA!$J$7:$J$501)</f>
        <v>1833.0499999999884</v>
      </c>
      <c r="AX27" s="334">
        <f>SUMIF(KTN!$B$7:$B$500,'Summary sales'!$A27,KTN!$J$7:$J$500)</f>
        <v>2039.6200000001118</v>
      </c>
      <c r="AY27" s="334">
        <f>SUMIF(KSNR!$B$7:$B$497,'Summary sales'!$A27,KSNR!$J$7:$J$497)</f>
        <v>6128.3499999999767</v>
      </c>
      <c r="AZ27" s="334">
        <f>SUMIF(NIAGAGARAM!$B$7:$B$504,'Summary sales'!$A27,NIAGAGARAM!$J$7:$J$504)</f>
        <v>503.98999999999069</v>
      </c>
      <c r="BA27" s="334">
        <f>SUMIF('PCI84'!$B$7:$B$501,'Summary sales'!$A27,'PCI84'!$J$7:$J$501)</f>
        <v>9594.5999999996275</v>
      </c>
      <c r="BB27" s="334">
        <f>SUMIF(PCIM!$B$7:$B$502,'Summary sales'!$A27,PCIM!$J$7:$J$502)</f>
        <v>2298.6799999999348</v>
      </c>
      <c r="BC27" s="334">
        <f>SUMIF(INDOFOOD!$B$7:$B$500,'Summary sales'!$A27,INDOFOOD!$J$7:$J$500)</f>
        <v>5122.480000000447</v>
      </c>
      <c r="BD27" s="334">
        <f>SUMIF(HCI!$B$7:$B$502,'Summary sales'!$A27,HCI!$J$7:$J$502)</f>
        <v>9859.9799999999814</v>
      </c>
      <c r="BE27" s="334">
        <f>SUMIF(DIC!$B$7:$B$501,'Summary sales'!$A27,DIC!$J$7:$J$501)</f>
        <v>8748.6900000004098</v>
      </c>
      <c r="BF27" s="334">
        <f>SUMIF(ASAHIMAS!$B$7:$B$500,'Summary sales'!$A27,ASAHIMAS!$J$7:$J$500)</f>
        <v>11991.610000001267</v>
      </c>
      <c r="BG27" s="334">
        <f>SUMIF('ABC KOGEN'!B26:B58,'Summary sales'!$A27,'ABC KOGEN'!J26:J58)</f>
        <v>1765.6099999998696</v>
      </c>
      <c r="BH27" s="334">
        <f>SUMIF(ADP!$B$7:$B$499,'Summary sales'!$A27,ADP!$J$7:$J$499)</f>
        <v>1358.2799999999988</v>
      </c>
      <c r="BI27" s="334">
        <f>SUMIF(Tongtji!$B$8:$B$502,'Summary sales'!$A27,Tongtji!$J$8:$J$502)</f>
        <v>4176.9000000003725</v>
      </c>
      <c r="BJ27" s="334">
        <f>SUMIF(CITYMALL!$B$7:$B$500,'Summary sales'!$A27,CITYMALL!$K$7:$K$500)</f>
        <v>0</v>
      </c>
      <c r="BK27" s="334">
        <f>SUMIF(PERHUTANI!$B$7:$B$500,'Summary sales'!$A27,PERHUTANI!$J$7:$J$500)</f>
        <v>0</v>
      </c>
      <c r="BL27" s="334">
        <f>SUMIF(PA!$B$7:$B$500,'Summary sales'!$A27,PA!$J$7:$J$500)</f>
        <v>741.40000000002328</v>
      </c>
      <c r="BM27" s="334">
        <f>SUMIF(RPI!$B$7:$B$500,'Summary sales'!$A27,RPI!$J$7:$J$500)</f>
        <v>0</v>
      </c>
      <c r="BN27" s="334">
        <f>SUMIF(RB!$B$7:$B$500,'Summary sales'!$A27,RB!$J$7:$J$500)</f>
        <v>0</v>
      </c>
      <c r="BO27" s="334">
        <f>SUMIF(DJARUM!$B$7:$B$500,'Summary sales'!$A27,DJARUM!$J$7:$J$500)</f>
        <v>4942.7700000000041</v>
      </c>
      <c r="BP27" s="334">
        <f>SUMIF(GFATOM!$B$7:$B$500,'Summary sales'!$A27,GFATOM!$J$7:$J$500)</f>
        <v>5000.0999999998603</v>
      </c>
      <c r="BQ27" s="334">
        <f>SUMIF(GFKULIT!$B$7:$B$500,'Summary sales'!$A27,GFKULIT!$J$7:$J$500)</f>
        <v>1009.5799999999581</v>
      </c>
      <c r="BR27" s="334">
        <f>SUMIF(PENTAWIRA!$B$7:$B$532,'Summary sales'!$A27,PENTAWIRA!$O$7:$O$532)</f>
        <v>8158.22</v>
      </c>
      <c r="BS27" s="334">
        <f>SUMIF(HSK!$B$7:$B$500,'Summary sales'!$A27,HSK!$J$7:$J$500)</f>
        <v>0</v>
      </c>
      <c r="BT27" s="334">
        <f>SUMIF(SDM!$B$7:$B$500,'Summary sales'!$A27,SDM!$J$7:$J$500)</f>
        <v>1518.320000000298</v>
      </c>
      <c r="BU27" s="334">
        <f>SUMIF(CCS!$B$7:$B$500,'Summary sales'!$A27,CCS!$J$7:$J$500)</f>
        <v>0</v>
      </c>
      <c r="BV27" s="334">
        <f>SUMIF(JARGAS!$B$7:$B$500,'Summary sales'!$A27,JARGAS!$J$7:$J$500)</f>
        <v>2721.859999999986</v>
      </c>
      <c r="BW27" s="334">
        <f>SUMIF(SBI!$B$7:$B$500,'Summary sales'!$A27,SBI!$J$7:$J$500)</f>
        <v>291.62999999988824</v>
      </c>
      <c r="BX27" s="334">
        <f>SUMIF(SPGLOBAL!$B$7:$B$542,'Summary sales'!$A27,SPGLOBAL!$M$7:$M$542)</f>
        <v>0</v>
      </c>
    </row>
    <row r="28" spans="1:77">
      <c r="A28" s="305">
        <f t="shared" si="52"/>
        <v>46255</v>
      </c>
      <c r="B28" s="306">
        <f t="shared" ca="1" si="53"/>
        <v>1.3149587106530072</v>
      </c>
      <c r="C28" s="307">
        <f t="shared" si="51"/>
        <v>154278.77800000002</v>
      </c>
      <c r="D28" s="308">
        <v>97661.74</v>
      </c>
      <c r="E28" s="309">
        <v>31157.03</v>
      </c>
      <c r="F28" s="309">
        <v>5293.55</v>
      </c>
      <c r="G28" s="309">
        <v>0</v>
      </c>
      <c r="H28" s="309">
        <v>4702.7</v>
      </c>
      <c r="I28" s="335">
        <v>3131.27</v>
      </c>
      <c r="J28" s="309">
        <v>0</v>
      </c>
      <c r="K28" s="335">
        <v>12332.487999999999</v>
      </c>
      <c r="L28" s="335"/>
      <c r="M28" s="336">
        <f t="shared" ca="1" si="50"/>
        <v>202870.22300000157</v>
      </c>
      <c r="N28" s="337">
        <f>SUMIF(CLIN!$C$7:$C$500,'Summary sales'!$A28,CLIN!$J$7:$J$500)</f>
        <v>721.13000000012107</v>
      </c>
      <c r="O28" s="337">
        <f>SUMIF(BI!$B$7:$B$501,'Summary sales'!$A28,BI!$J$7:$J$501)</f>
        <v>1660.4399999994785</v>
      </c>
      <c r="P28" s="337">
        <f>SUMIF(MKG!$B$7:$B$500,'Summary sales'!$A28,MKG!$J$7:$J$500)</f>
        <v>1183.8099999995902</v>
      </c>
      <c r="Q28" s="337">
        <f>SUMIF(STM!$B$7:$B$501,'Summary sales'!$A28,STM!$J$7:$J$501)</f>
        <v>3627.5</v>
      </c>
      <c r="R28" s="337">
        <f>SUMIF(OAJ!$B$7:$B$500,'Summary sales'!$A28,OAJ!$J$7:$J$500)</f>
        <v>817.21999999997206</v>
      </c>
      <c r="S28" s="337">
        <f>SUMIF(NNI!$B$7:$B$500,'Summary sales'!$A28,NNI!$J$7:$J$500)</f>
        <v>0</v>
      </c>
      <c r="T28" s="337">
        <f>SUMIF(SHB!$B$7:$B$500,'Summary sales'!$A28,SHB!$J$7:$J$500)</f>
        <v>152.88000000000466</v>
      </c>
      <c r="U28" s="337">
        <f>SUMIF(GTL!$B$7:$B$500,'Summary sales'!$A28,GTL!$J$7:$J$500)</f>
        <v>746.77999999991152</v>
      </c>
      <c r="V28" s="337">
        <f>SUMIF(TWK!$B$7:$B$501,'Summary sales'!$A28,TWK!$J$7:$J$501)</f>
        <v>795.26000000000931</v>
      </c>
      <c r="W28" s="337">
        <f>SUMIF(BYC!$B$7:$B$500,'Summary sales'!$A28,BYC!$J$7:$J$500)</f>
        <v>4947.320000000298</v>
      </c>
      <c r="X28" s="337">
        <f ca="1">SUMIF(GFIR!$B$7:$B$34,'Summary sales'!$A28,GFIR!$J$7:$J$34)+SUMIF(GFIR2!$B$7:$B$31,'Summary sales'!$A28,GFIR2!$J$7:$J$30)</f>
        <v>4583.2099999999627</v>
      </c>
      <c r="Y28" s="337">
        <f>SUMIF(SARIMURNI!$B$7:$B$502,'Summary sales'!$A28,SARIMURNI!$J$7:$J$502)</f>
        <v>2817.3000000000466</v>
      </c>
      <c r="Z28" s="337">
        <f>SUMIF(TOI!$B$7:$B$500,'Summary sales'!$A28,TOI!$J$7:$J$500)</f>
        <v>0</v>
      </c>
      <c r="AA28" s="337">
        <f>SUMIF(HLI!$B$7:$B$500,'Summary sales'!$A28,HLI!$J$7:$J$500)</f>
        <v>10095.310000000056</v>
      </c>
      <c r="AB28" s="337">
        <f>SUMIF(CERES!$B$7:$B$503,'Summary sales'!$A28,CERES!$J$7:$J$503)</f>
        <v>10697.589999999851</v>
      </c>
      <c r="AC28" s="337">
        <f>SUMIF(ALT!$B$7:$B$126,'Summary sales'!$A28,ALT!$M$7:$M$126)</f>
        <v>1629.4189999999944</v>
      </c>
      <c r="AD28" s="337">
        <f>SUMIF(UJL!$B$8:$B$99,'Summary sales'!$A28,UJL!$O$8:$O$99)</f>
        <v>0</v>
      </c>
      <c r="AE28" s="337">
        <f ca="1">SUMIF(IDP!$B$7:$B$141,'Summary sales'!$A28,IDP!$O$7:$O$140)</f>
        <v>4994.0200000000004</v>
      </c>
      <c r="AF28" s="337"/>
      <c r="AG28" s="337">
        <f>SUMIF(PSD!$B$7:$B$500,'Summary sales'!$A28,PSD!$K$7:$K$500)</f>
        <v>0</v>
      </c>
      <c r="AH28" s="337">
        <f>SUMIF(EBM!$B$7:$B$500,'Summary sales'!$A28,EBM!$J$7:$J$500)</f>
        <v>75.19999999999709</v>
      </c>
      <c r="AI28" s="337">
        <f>SUMIF(CISF!$B$7:$B$500,'Summary sales'!$A28,CISF!$J$7:$J$500)</f>
        <v>2276.1000000000931</v>
      </c>
      <c r="AJ28" s="337">
        <f>SUMIF(KGM!$B$5:$B$506,'Summary sales'!$A28,KGM!$O$5:$O$506)</f>
        <v>989.06000000005588</v>
      </c>
      <c r="AK28" s="337">
        <f>SUMIF(PUJ!$B$7:$B$503,'Summary sales'!$A28,PUJ!$J$7:$J$503)</f>
        <v>4751.6000000005588</v>
      </c>
      <c r="AL28" s="337">
        <f>SUMIF(TORABIKACIKUPA!$B$7:$B$493,'Summary sales'!$A28,TORABIKACIKUPA!$L$7:$L$493)</f>
        <v>0</v>
      </c>
      <c r="AM28" s="337">
        <f>SUMIF(TORABIKAHF!$B$7:$B$504,'Summary sales'!$A28,TORABIKAHF!$L$7:$L$504)</f>
        <v>0</v>
      </c>
      <c r="AN28" s="337">
        <f>SUMIF(TORABIKAIC!$B$7:$B$492,'Summary sales'!$A28,TORABIKAIC!$L$7:$L$492)</f>
        <v>0</v>
      </c>
      <c r="AO28" s="337">
        <f>SUMIF(KALBEE!$B$7:$B$501,'Summary sales'!$A28,KALBEE!$J$7:$J$501)</f>
        <v>0</v>
      </c>
      <c r="AP28" s="337">
        <f>SUMIF(TOYOBO!$B$7:$B$479,'Summary sales'!$A28,TOYOBO!$O$7:$O$479)</f>
        <v>0</v>
      </c>
      <c r="AQ28" s="337">
        <f>SUMIF(GREENPULSE!$B$7:$B$487,'Summary sales'!$A28,GREENPULSE!$J$7:$J$487)</f>
        <v>976.62000000000012</v>
      </c>
      <c r="AR28" s="337">
        <f>SUMIF(KSN!$B$7:$B$484,'Summary sales'!$A28,KSN!$J$7:$J$484)</f>
        <v>22199.939999999944</v>
      </c>
      <c r="AS28" s="337">
        <f>SUMIF(UMI!$B$7:$B$501,'Summary sales'!$A28,UMI!$J$7:$J$501)</f>
        <v>13793.696000002325</v>
      </c>
      <c r="AT28" s="337">
        <f>SUMIF(IPT!$B$7:$B$502,'Summary sales'!$A28,IPT!$J$7:$J$502)</f>
        <v>2166.179999999702</v>
      </c>
      <c r="AU28" s="337">
        <f>SUMIF(KBRU!$B$7:$B$501,'Summary sales'!$A28,KBRU!$J$7:$J$501)</f>
        <v>681.60000000009313</v>
      </c>
      <c r="AV28" s="337">
        <f>SUMIF(AMI!$B$7:$B$501,'Summary sales'!$A28,AMI!$J$7:$J$501)</f>
        <v>8196.3100000005215</v>
      </c>
      <c r="AW28" s="337">
        <f>SUMIF(KA!$B$7:$B$501,'Summary sales'!$A28,KA!$J$7:$J$501)</f>
        <v>1571.359999999986</v>
      </c>
      <c r="AX28" s="337">
        <f>SUMIF(KTN!$B$7:$B$500,'Summary sales'!$A28,KTN!$J$7:$J$500)</f>
        <v>1980.8500000000931</v>
      </c>
      <c r="AY28" s="337">
        <f>SUMIF(KSNR!$B$7:$B$497,'Summary sales'!$A28,KSNR!$J$7:$J$497)</f>
        <v>4792.460000000021</v>
      </c>
      <c r="AZ28" s="337">
        <f>SUMIF(NIAGAGARAM!$B$7:$B$504,'Summary sales'!$A28,NIAGAGARAM!$J$7:$J$504)</f>
        <v>467.88000000000466</v>
      </c>
      <c r="BA28" s="337">
        <f>SUMIF('PCI84'!$B$7:$B$501,'Summary sales'!$A28,'PCI84'!$J$7:$J$501)</f>
        <v>10864.060000000522</v>
      </c>
      <c r="BB28" s="337">
        <f>SUMIF(PCIM!$B$7:$B$502,'Summary sales'!$A28,PCIM!$J$7:$J$502)</f>
        <v>2094.5600000000559</v>
      </c>
      <c r="BC28" s="337">
        <f>SUMIF(INDOFOOD!$B$7:$B$500,'Summary sales'!$A28,INDOFOOD!$J$7:$J$500)</f>
        <v>5616.6899999994785</v>
      </c>
      <c r="BD28" s="337">
        <f>SUMIF(HCI!$B$7:$B$502,'Summary sales'!$A28,HCI!$J$7:$J$502)</f>
        <v>9873.6599999999162</v>
      </c>
      <c r="BE28" s="337">
        <f>SUMIF(DIC!$B$7:$B$501,'Summary sales'!$A28,DIC!$J$7:$J$501)</f>
        <v>8569.7299999999814</v>
      </c>
      <c r="BF28" s="337">
        <f>SUMIF(ASAHIMAS!$B$7:$B$500,'Summary sales'!$A28,ASAHIMAS!$J$7:$J$500)</f>
        <v>19174.209999999031</v>
      </c>
      <c r="BG28" s="337">
        <f>SUMIF('ABC KOGEN'!B27:B59,'Summary sales'!$A28,'ABC KOGEN'!J27:J59)</f>
        <v>3490.6200000001118</v>
      </c>
      <c r="BH28" s="337">
        <f>SUMIF(ADP!$B$7:$B$499,'Summary sales'!$A28,ADP!$J$7:$J$499)</f>
        <v>1155.9199999999983</v>
      </c>
      <c r="BI28" s="337">
        <f>SUMIF(Tongtji!$B$8:$B$502,'Summary sales'!$A28,Tongtji!$J$8:$J$502)</f>
        <v>3179.8999999994412</v>
      </c>
      <c r="BJ28" s="337">
        <f>SUMIF(CITYMALL!$B$7:$B$500,'Summary sales'!$A28,CITYMALL!$K$7:$K$500)</f>
        <v>0</v>
      </c>
      <c r="BK28" s="337">
        <f>SUMIF(PERHUTANI!$B$7:$B$500,'Summary sales'!$A28,PERHUTANI!$J$7:$J$500)</f>
        <v>0</v>
      </c>
      <c r="BL28" s="337">
        <f>SUMIF(PA!$B$7:$B$500,'Summary sales'!$A28,PA!$J$7:$J$500)</f>
        <v>654.69999999995343</v>
      </c>
      <c r="BM28" s="337">
        <f>SUMIF(RPI!$B$7:$B$500,'Summary sales'!$A28,RPI!$J$7:$J$500)</f>
        <v>0</v>
      </c>
      <c r="BN28" s="337">
        <f>SUMIF(RB!$B$7:$B$500,'Summary sales'!$A28,RB!$J$7:$J$500)</f>
        <v>0</v>
      </c>
      <c r="BO28" s="337">
        <f>SUMIF(DJARUM!$B$7:$B$500,'Summary sales'!$A28,DJARUM!$J$7:$J$500)</f>
        <v>3667.929999999993</v>
      </c>
      <c r="BP28" s="337">
        <f>SUMIF(GFATOM!$B$7:$B$500,'Summary sales'!$A28,GFATOM!$J$7:$J$500)</f>
        <v>1032.440000000177</v>
      </c>
      <c r="BQ28" s="337">
        <f>SUMIF(GFKULIT!$B$7:$B$500,'Summary sales'!$A28,GFKULIT!$J$7:$J$500)</f>
        <v>83.080000000074506</v>
      </c>
      <c r="BR28" s="337">
        <f>SUMIF(PENTAWIRA!$B$7:$B$532,'Summary sales'!$A28,PENTAWIRA!$O$7:$O$532)</f>
        <v>12332.487999999999</v>
      </c>
      <c r="BS28" s="337">
        <f>SUMIF(HSK!$B$7:$B$500,'Summary sales'!$A28,HSK!$J$7:$J$500)</f>
        <v>0</v>
      </c>
      <c r="BT28" s="337">
        <f>SUMIF(SDM!$B$7:$B$500,'Summary sales'!$A28,SDM!$J$7:$J$500)</f>
        <v>1097.8599999998696</v>
      </c>
      <c r="BU28" s="337">
        <f>SUMIF(CCS!$B$7:$B$500,'Summary sales'!$A28,CCS!$J$7:$J$500)</f>
        <v>0</v>
      </c>
      <c r="BV28" s="337">
        <f>SUMIF(JARGAS!$B$7:$B$500,'Summary sales'!$A28,JARGAS!$J$7:$J$500)</f>
        <v>2779.070000000007</v>
      </c>
      <c r="BW28" s="337">
        <f>SUMIF(SBI!$B$7:$B$500,'Summary sales'!$A28,SBI!$J$7:$J$500)</f>
        <v>2815.2600000002421</v>
      </c>
      <c r="BX28" s="337">
        <f>SUMIF(SPGLOBAL!$B$7:$B$542,'Summary sales'!$A28,SPGLOBAL!$M$7:$M$542)</f>
        <v>0</v>
      </c>
    </row>
    <row r="29" spans="1:77">
      <c r="A29" s="300">
        <f t="shared" si="52"/>
        <v>46256</v>
      </c>
      <c r="B29" s="310">
        <f t="shared" ca="1" si="53"/>
        <v>1.0631839444327775</v>
      </c>
      <c r="C29" s="311">
        <f t="shared" si="51"/>
        <v>184887.09600000002</v>
      </c>
      <c r="D29" s="303">
        <v>103143.66000000002</v>
      </c>
      <c r="E29" s="312">
        <v>44322.96</v>
      </c>
      <c r="F29" s="304">
        <v>16661.05</v>
      </c>
      <c r="G29" s="312">
        <v>0</v>
      </c>
      <c r="H29" s="312">
        <v>4702.7</v>
      </c>
      <c r="I29" s="331">
        <v>0</v>
      </c>
      <c r="J29" s="312">
        <v>0</v>
      </c>
      <c r="K29" s="331">
        <v>16056.726000000001</v>
      </c>
      <c r="L29" s="331"/>
      <c r="M29" s="333">
        <f t="shared" ca="1" si="50"/>
        <v>196568.99200000163</v>
      </c>
      <c r="N29" s="334">
        <f>SUMIF(CLIN!$C$7:$C$500,'Summary sales'!$A29,CLIN!$J$7:$J$500)</f>
        <v>519.60999999986961</v>
      </c>
      <c r="O29" s="340">
        <f>SUMIF(BI!$B$7:$B$501,'Summary sales'!$A29,BI!$J$7:$J$501)</f>
        <v>1705.5500000007451</v>
      </c>
      <c r="P29" s="340">
        <f>SUMIF(MKG!$B$7:$B$500,'Summary sales'!$A29,MKG!$J$7:$J$500)</f>
        <v>947.79000000003725</v>
      </c>
      <c r="Q29" s="334">
        <f>SUMIF(STM!$B$7:$B$501,'Summary sales'!$A29,STM!$J$7:$J$501)</f>
        <v>142.39000000013039</v>
      </c>
      <c r="R29" s="340">
        <f>SUMIF(OAJ!$B$7:$B$500,'Summary sales'!$A29,OAJ!$J$7:$J$500)</f>
        <v>829.48999999999069</v>
      </c>
      <c r="S29" s="340">
        <f>SUMIF(NNI!$B$7:$B$500,'Summary sales'!$A29,NNI!$J$7:$J$500)</f>
        <v>0</v>
      </c>
      <c r="T29" s="340">
        <f>SUMIF(SHB!$B$7:$B$500,'Summary sales'!$A29,SHB!$J$7:$J$500)</f>
        <v>0.51999999998952262</v>
      </c>
      <c r="U29" s="340">
        <f>SUMIF(GTL!$B$7:$B$500,'Summary sales'!$A29,GTL!$J$7:$J$500)</f>
        <v>580.10000000009313</v>
      </c>
      <c r="V29" s="340">
        <f>SUMIF(TWK!$B$7:$B$501,'Summary sales'!$A29,TWK!$J$7:$J$501)</f>
        <v>434.45000000006985</v>
      </c>
      <c r="W29" s="334">
        <f>SUMIF(BYC!$B$7:$B$500,'Summary sales'!$A29,BYC!$J$7:$J$500)</f>
        <v>4067.5500000007451</v>
      </c>
      <c r="X29" s="340">
        <f ca="1">SUMIF(GFIR!$B$7:$B$34,'Summary sales'!$A29,GFIR!$J$7:$J$34)+SUMIF(GFIR2!$B$7:$B$31,'Summary sales'!$A29,GFIR2!$J$7:$J$30)</f>
        <v>3031.0099999997765</v>
      </c>
      <c r="Y29" s="340">
        <f>SUMIF(SARIMURNI!$B$7:$B$502,'Summary sales'!$A29,SARIMURNI!$J$7:$J$502)</f>
        <v>110.83999999985099</v>
      </c>
      <c r="Z29" s="340">
        <f>SUMIF(TOI!$B$7:$B$500,'Summary sales'!$A29,TOI!$J$7:$J$500)</f>
        <v>0</v>
      </c>
      <c r="AA29" s="334">
        <f>SUMIF(HLI!$B$7:$B$500,'Summary sales'!$A29,HLI!$J$7:$J$500)</f>
        <v>13427.679999999702</v>
      </c>
      <c r="AB29" s="340">
        <f>SUMIF(CERES!$B$7:$B$503,'Summary sales'!$A29,CERES!$J$7:$J$503)</f>
        <v>7009.3100000000559</v>
      </c>
      <c r="AC29" s="340">
        <f>SUMIF(ALT!$B$7:$B$126,'Summary sales'!$A29,ALT!$M$7:$M$126)</f>
        <v>656.48100000002887</v>
      </c>
      <c r="AD29" s="334">
        <f>SUMIF(UJL!$B$8:$B$99,'Summary sales'!$A29,UJL!$O$8:$O$99)</f>
        <v>0</v>
      </c>
      <c r="AE29" s="334">
        <f ca="1">SUMIF(IDP!$B$7:$B$141,'Summary sales'!$A29,IDP!$O$7:$O$140)</f>
        <v>4837.2700000000004</v>
      </c>
      <c r="AF29" s="334"/>
      <c r="AG29" s="340">
        <f>SUMIF(PSD!$B$7:$B$500,'Summary sales'!$A29,PSD!$K$7:$K$500)</f>
        <v>0</v>
      </c>
      <c r="AH29" s="340">
        <f>SUMIF(EBM!$B$7:$B$500,'Summary sales'!$A29,EBM!$J$7:$J$500)</f>
        <v>87.55000000000291</v>
      </c>
      <c r="AI29" s="334">
        <f>SUMIF(CISF!$B$7:$B$500,'Summary sales'!$A29,CISF!$J$7:$J$500)</f>
        <v>3979.5</v>
      </c>
      <c r="AJ29" s="334">
        <f>SUMIF(KGM!$B$5:$B$506,'Summary sales'!$A29,KGM!$O$5:$O$506)</f>
        <v>1005.4299999999348</v>
      </c>
      <c r="AK29" s="334">
        <f>SUMIF(PUJ!$B$7:$B$503,'Summary sales'!$A29,PUJ!$J$7:$J$503)</f>
        <v>3845.2000000001863</v>
      </c>
      <c r="AL29" s="334">
        <f>SUMIF(TORABIKACIKUPA!$B$7:$B$493,'Summary sales'!$A29,TORABIKACIKUPA!$L$7:$L$493)</f>
        <v>0</v>
      </c>
      <c r="AM29" s="334">
        <f>SUMIF(TORABIKAHF!$B$7:$B$504,'Summary sales'!$A29,TORABIKAHF!$L$7:$L$504)</f>
        <v>0</v>
      </c>
      <c r="AN29" s="334">
        <f>SUMIF(TORABIKAIC!$B$7:$B$492,'Summary sales'!$A29,TORABIKAIC!$L$7:$L$492)</f>
        <v>0</v>
      </c>
      <c r="AO29" s="334">
        <f>SUMIF(KALBEE!$B$7:$B$501,'Summary sales'!$A29,KALBEE!$J$7:$J$501)</f>
        <v>7323.3999999999069</v>
      </c>
      <c r="AP29" s="334">
        <f>SUMIF(TOYOBO!$B$7:$B$479,'Summary sales'!$A29,TOYOBO!$O$7:$O$479)</f>
        <v>0</v>
      </c>
      <c r="AQ29" s="334">
        <f>SUMIF(GREENPULSE!$B$7:$B$487,'Summary sales'!$A29,GREENPULSE!$J$7:$J$487)</f>
        <v>1114.6299999999999</v>
      </c>
      <c r="AR29" s="334">
        <f>SUMIF(KSN!$B$7:$B$484,'Summary sales'!$A29,KSN!$J$7:$J$484)</f>
        <v>16724.739999999991</v>
      </c>
      <c r="AS29" s="334">
        <f>SUMIF(UMI!$B$7:$B$501,'Summary sales'!$A29,UMI!$J$7:$J$501)</f>
        <v>12850.390000000596</v>
      </c>
      <c r="AT29" s="334">
        <f>SUMIF(IPT!$B$7:$B$502,'Summary sales'!$A29,IPT!$J$7:$J$502)</f>
        <v>2315.2000000001863</v>
      </c>
      <c r="AU29" s="334">
        <f>SUMIF(KBRU!$B$7:$B$501,'Summary sales'!$A29,KBRU!$J$7:$J$501)</f>
        <v>676.39999999990687</v>
      </c>
      <c r="AV29" s="334">
        <f>SUMIF(AMI!$B$7:$B$501,'Summary sales'!$A29,AMI!$J$7:$J$501)</f>
        <v>5896</v>
      </c>
      <c r="AW29" s="334">
        <f>SUMIF(KA!$B$7:$B$501,'Summary sales'!$A29,KA!$J$7:$J$501)</f>
        <v>0</v>
      </c>
      <c r="AX29" s="334">
        <f>SUMIF(KTN!$B$7:$B$500,'Summary sales'!$A29,KTN!$J$7:$J$500)</f>
        <v>2037.589999999851</v>
      </c>
      <c r="AY29" s="334">
        <f>SUMIF(KSNR!$B$7:$B$497,'Summary sales'!$A29,KSNR!$J$7:$J$497)</f>
        <v>5369.9500000000116</v>
      </c>
      <c r="AZ29" s="334">
        <f>SUMIF(NIAGAGARAM!$B$7:$B$504,'Summary sales'!$A29,NIAGAGARAM!$J$7:$J$504)</f>
        <v>83.800000000046566</v>
      </c>
      <c r="BA29" s="334">
        <f>SUMIF('PCI84'!$B$7:$B$501,'Summary sales'!$A29,'PCI84'!$J$7:$J$501)</f>
        <v>12718.949999999255</v>
      </c>
      <c r="BB29" s="334">
        <f>SUMIF(PCIM!$B$7:$B$502,'Summary sales'!$A29,PCIM!$J$7:$J$502)</f>
        <v>2605.1799999999348</v>
      </c>
      <c r="BC29" s="334">
        <f>SUMIF(INDOFOOD!$B$7:$B$500,'Summary sales'!$A29,INDOFOOD!$J$7:$J$500)</f>
        <v>5126.339999999851</v>
      </c>
      <c r="BD29" s="334">
        <f>SUMIF(HCI!$B$7:$B$502,'Summary sales'!$A29,HCI!$J$7:$J$502)</f>
        <v>10901.570000000065</v>
      </c>
      <c r="BE29" s="334">
        <f>SUMIF(DIC!$B$7:$B$501,'Summary sales'!$A29,DIC!$J$7:$J$501)</f>
        <v>10489.329999999609</v>
      </c>
      <c r="BF29" s="334">
        <f>SUMIF(ASAHIMAS!$B$7:$B$500,'Summary sales'!$A29,ASAHIMAS!$J$7:$J$500)</f>
        <v>18086.190000001341</v>
      </c>
      <c r="BG29" s="334">
        <f>SUMIF('ABC KOGEN'!B28:B60,'Summary sales'!$A29,'ABC KOGEN'!J28:J60)</f>
        <v>3417.4799999999814</v>
      </c>
      <c r="BH29" s="334">
        <f>SUMIF(ADP!$B$7:$B$499,'Summary sales'!$A29,ADP!$J$7:$J$499)</f>
        <v>554.02999999999884</v>
      </c>
      <c r="BI29" s="334">
        <f>SUMIF(Tongtji!$B$8:$B$502,'Summary sales'!$A29,Tongtji!$J$8:$J$502)</f>
        <v>2523.9000000003725</v>
      </c>
      <c r="BJ29" s="334">
        <f>SUMIF(CITYMALL!$B$7:$B$500,'Summary sales'!$A29,CITYMALL!$K$7:$K$500)</f>
        <v>0</v>
      </c>
      <c r="BK29" s="334">
        <f>SUMIF(PERHUTANI!$B$7:$B$500,'Summary sales'!$A29,PERHUTANI!$J$7:$J$500)</f>
        <v>0</v>
      </c>
      <c r="BL29" s="334">
        <f>SUMIF(PA!$B$7:$B$500,'Summary sales'!$A29,PA!$J$7:$J$500)</f>
        <v>736.05000000004657</v>
      </c>
      <c r="BM29" s="334">
        <f>SUMIF(RPI!$B$7:$B$500,'Summary sales'!$A29,RPI!$J$7:$J$500)</f>
        <v>0</v>
      </c>
      <c r="BN29" s="334">
        <f>SUMIF(RB!$B$7:$B$500,'Summary sales'!$A29,RB!$J$7:$J$500)</f>
        <v>3076.4699999997392</v>
      </c>
      <c r="BO29" s="334">
        <f>SUMIF(DJARUM!$B$7:$B$500,'Summary sales'!$A29,DJARUM!$J$7:$J$500)</f>
        <v>1627.0200000000041</v>
      </c>
      <c r="BP29" s="334">
        <f>SUMIF(GFATOM!$B$7:$B$500,'Summary sales'!$A29,GFATOM!$J$7:$J$500)</f>
        <v>0</v>
      </c>
      <c r="BQ29" s="334">
        <f>SUMIF(GFKULIT!$B$7:$B$500,'Summary sales'!$A29,GFKULIT!$J$7:$J$500)</f>
        <v>641.91999999992549</v>
      </c>
      <c r="BR29" s="334">
        <f>SUMIF(PENTAWIRA!$B$7:$B$532,'Summary sales'!$A29,PENTAWIRA!$O$7:$O$532)</f>
        <v>16056.721</v>
      </c>
      <c r="BS29" s="334">
        <f>SUMIF(HSK!$B$7:$B$500,'Summary sales'!$A29,HSK!$J$7:$J$500)</f>
        <v>0</v>
      </c>
      <c r="BT29" s="334">
        <f>SUMIF(SDM!$B$7:$B$500,'Summary sales'!$A29,SDM!$J$7:$J$500)</f>
        <v>441.54000000003725</v>
      </c>
      <c r="BU29" s="334">
        <f>SUMIF(CCS!$B$7:$B$500,'Summary sales'!$A29,CCS!$J$7:$J$500)</f>
        <v>0</v>
      </c>
      <c r="BV29" s="334">
        <f>SUMIF(JARGAS!$B$7:$B$500,'Summary sales'!$A29,JARGAS!$J$7:$J$500)</f>
        <v>2707.2399999999907</v>
      </c>
      <c r="BW29" s="334">
        <f>SUMIF(SBI!$B$7:$B$500,'Summary sales'!$A29,SBI!$J$7:$J$500)</f>
        <v>3249.2399999997579</v>
      </c>
      <c r="BX29" s="334">
        <f>SUMIF(SPGLOBAL!$B$7:$B$542,'Summary sales'!$A29,SPGLOBAL!$M$7:$M$542)</f>
        <v>0</v>
      </c>
    </row>
    <row r="30" spans="1:77">
      <c r="A30" s="305">
        <f t="shared" si="52"/>
        <v>46257</v>
      </c>
      <c r="B30" s="306">
        <f t="shared" ca="1" si="53"/>
        <v>0.82587389833064995</v>
      </c>
      <c r="C30" s="307">
        <f t="shared" si="51"/>
        <v>197841.23499999999</v>
      </c>
      <c r="D30" s="308">
        <v>123447.5</v>
      </c>
      <c r="E30" s="309">
        <v>47971.750000000015</v>
      </c>
      <c r="F30" s="309">
        <v>11452.76</v>
      </c>
      <c r="G30" s="309">
        <v>0</v>
      </c>
      <c r="H30" s="309">
        <v>0</v>
      </c>
      <c r="I30" s="335">
        <v>2917.52</v>
      </c>
      <c r="J30" s="309">
        <v>0</v>
      </c>
      <c r="K30" s="335">
        <v>12051.705</v>
      </c>
      <c r="L30" s="335"/>
      <c r="M30" s="336">
        <f t="shared" ca="1" si="50"/>
        <v>163391.91200000021</v>
      </c>
      <c r="N30" s="337">
        <f>SUMIF(CLIN!$C$7:$C$500,'Summary sales'!$A30,CLIN!$J$7:$J$500)</f>
        <v>740.81000000005588</v>
      </c>
      <c r="O30" s="337">
        <f>SUMIF(BI!$B$7:$B$501,'Summary sales'!$A30,BI!$J$7:$J$501)</f>
        <v>1118.5399999991059</v>
      </c>
      <c r="P30" s="337">
        <f>SUMIF(MKG!$B$7:$B$500,'Summary sales'!$A30,MKG!$J$7:$J$500)</f>
        <v>608.90000000037253</v>
      </c>
      <c r="Q30" s="337">
        <f>SUMIF(STM!$B$7:$B$501,'Summary sales'!$A30,STM!$J$7:$J$501)</f>
        <v>0</v>
      </c>
      <c r="R30" s="337">
        <f>SUMIF(OAJ!$B$7:$B$500,'Summary sales'!$A30,OAJ!$J$7:$J$500)</f>
        <v>490.73000000009779</v>
      </c>
      <c r="S30" s="337">
        <f>SUMIF(NNI!$B$7:$B$500,'Summary sales'!$A30,NNI!$J$7:$J$500)</f>
        <v>0</v>
      </c>
      <c r="T30" s="337">
        <f>SUMIF(SHB!$B$7:$B$500,'Summary sales'!$A30,SHB!$J$7:$J$500)</f>
        <v>12.309999999997672</v>
      </c>
      <c r="U30" s="337">
        <f>SUMIF(GTL!$B$7:$B$500,'Summary sales'!$A30,GTL!$J$7:$J$500)</f>
        <v>629.47999999998137</v>
      </c>
      <c r="V30" s="337">
        <f>SUMIF(TWK!$B$7:$B$501,'Summary sales'!$A30,TWK!$J$7:$J$501)</f>
        <v>394.41999999992549</v>
      </c>
      <c r="W30" s="337">
        <f>SUMIF(BYC!$B$7:$B$500,'Summary sales'!$A30,BYC!$J$7:$J$500)</f>
        <v>0</v>
      </c>
      <c r="X30" s="337">
        <f ca="1">SUMIF(GFIR!$B$7:$B$34,'Summary sales'!$A30,GFIR!$J$7:$J$34)+SUMIF(GFIR2!$B$7:$B$31,'Summary sales'!$A30,GFIR2!$J$7:$J$30)</f>
        <v>2405.7199999997392</v>
      </c>
      <c r="Y30" s="337">
        <f>SUMIF(SARIMURNI!$B$7:$B$502,'Summary sales'!$A30,SARIMURNI!$J$7:$J$502)</f>
        <v>0</v>
      </c>
      <c r="Z30" s="337">
        <f>SUMIF(TOI!$B$7:$B$500,'Summary sales'!$A30,TOI!$J$7:$J$500)</f>
        <v>0</v>
      </c>
      <c r="AA30" s="337">
        <f>SUMIF(HLI!$B$7:$B$500,'Summary sales'!$A30,HLI!$J$7:$J$500)</f>
        <v>14871.39000000013</v>
      </c>
      <c r="AB30" s="337">
        <f>SUMIF(CERES!$B$7:$B$503,'Summary sales'!$A30,CERES!$J$7:$J$503)</f>
        <v>4434.3599999998696</v>
      </c>
      <c r="AC30" s="337">
        <f>SUMIF(ALT!$B$7:$B$126,'Summary sales'!$A30,ALT!$M$7:$M$126)</f>
        <v>0</v>
      </c>
      <c r="AD30" s="337">
        <f>SUMIF(UJL!$B$8:$B$99,'Summary sales'!$A30,UJL!$O$8:$O$99)</f>
        <v>0</v>
      </c>
      <c r="AE30" s="337">
        <f ca="1">SUMIF(IDP!$B$7:$B$141,'Summary sales'!$A30,IDP!$O$7:$O$140)</f>
        <v>4613.66</v>
      </c>
      <c r="AF30" s="337"/>
      <c r="AG30" s="337">
        <f>SUMIF(PSD!$B$7:$B$500,'Summary sales'!$A30,PSD!$K$7:$K$500)</f>
        <v>0</v>
      </c>
      <c r="AH30" s="337">
        <f>SUMIF(EBM!$B$7:$B$500,'Summary sales'!$A30,EBM!$J$7:$J$500)</f>
        <v>93.349999999991269</v>
      </c>
      <c r="AI30" s="337">
        <f>SUMIF(CISF!$B$7:$B$500,'Summary sales'!$A30,CISF!$J$7:$J$500)</f>
        <v>3711.7999999998137</v>
      </c>
      <c r="AJ30" s="337">
        <f>SUMIF(KGM!$B$5:$B$506,'Summary sales'!$A30,KGM!$O$5:$O$506)</f>
        <v>2036.109999999986</v>
      </c>
      <c r="AK30" s="337">
        <f>SUMIF(PUJ!$B$7:$B$503,'Summary sales'!$A30,PUJ!$J$7:$J$503)</f>
        <v>0</v>
      </c>
      <c r="AL30" s="337">
        <f>SUMIF(TORABIKACIKUPA!$B$7:$B$493,'Summary sales'!$A30,TORABIKACIKUPA!$L$7:$L$493)</f>
        <v>0</v>
      </c>
      <c r="AM30" s="337">
        <f>SUMIF(TORABIKAHF!$B$7:$B$504,'Summary sales'!$A30,TORABIKAHF!$L$7:$L$504)</f>
        <v>0</v>
      </c>
      <c r="AN30" s="337">
        <f>SUMIF(TORABIKAIC!$B$7:$B$492,'Summary sales'!$A30,TORABIKAIC!$L$7:$L$492)</f>
        <v>0</v>
      </c>
      <c r="AO30" s="337">
        <f>SUMIF(KALBEE!$B$7:$B$501,'Summary sales'!$A30,KALBEE!$J$7:$J$501)</f>
        <v>6512.8000000002794</v>
      </c>
      <c r="AP30" s="337">
        <f>SUMIF(TOYOBO!$B$7:$B$479,'Summary sales'!$A30,TOYOBO!$O$7:$O$479)</f>
        <v>0</v>
      </c>
      <c r="AQ30" s="337">
        <f>SUMIF(GREENPULSE!$B$7:$B$487,'Summary sales'!$A30,GREENPULSE!$J$7:$J$487)</f>
        <v>190.01000000000022</v>
      </c>
      <c r="AR30" s="337">
        <f>SUMIF(KSN!$B$7:$B$484,'Summary sales'!$A30,KSN!$J$7:$J$484)</f>
        <v>17581.979999999981</v>
      </c>
      <c r="AS30" s="337">
        <f>SUMIF(UMI!$B$7:$B$501,'Summary sales'!$A30,UMI!$J$7:$J$501)</f>
        <v>9593.8269999995828</v>
      </c>
      <c r="AT30" s="337">
        <f>SUMIF(IPT!$B$7:$B$502,'Summary sales'!$A30,IPT!$J$7:$J$502)</f>
        <v>10.910000000149012</v>
      </c>
      <c r="AU30" s="337">
        <f>SUMIF(KBRU!$B$7:$B$501,'Summary sales'!$A30,KBRU!$J$7:$J$501)</f>
        <v>50.619999999995343</v>
      </c>
      <c r="AV30" s="337">
        <f>SUMIF(AMI!$B$7:$B$501,'Summary sales'!$A30,AMI!$J$7:$J$501)</f>
        <v>1119.570000000298</v>
      </c>
      <c r="AW30" s="337">
        <f>SUMIF(KA!$B$7:$B$501,'Summary sales'!$A30,KA!$J$7:$J$501)</f>
        <v>0</v>
      </c>
      <c r="AX30" s="337">
        <f>SUMIF(KTN!$B$7:$B$500,'Summary sales'!$A30,KTN!$J$7:$J$500)</f>
        <v>1887.6899999999441</v>
      </c>
      <c r="AY30" s="337">
        <f>SUMIF(KSNR!$B$7:$B$497,'Summary sales'!$A30,KSNR!$J$7:$J$497)</f>
        <v>5981.4699999999721</v>
      </c>
      <c r="AZ30" s="337">
        <f>SUMIF(NIAGAGARAM!$B$7:$B$504,'Summary sales'!$A30,NIAGAGARAM!$J$7:$J$504)</f>
        <v>0</v>
      </c>
      <c r="BA30" s="337">
        <f>SUMIF('PCI84'!$B$7:$B$501,'Summary sales'!$A30,'PCI84'!$J$7:$J$501)</f>
        <v>10897.720000000671</v>
      </c>
      <c r="BB30" s="337">
        <f>SUMIF(PCIM!$B$7:$B$502,'Summary sales'!$A30,PCIM!$J$7:$J$502)</f>
        <v>2322.8800000001211</v>
      </c>
      <c r="BC30" s="337">
        <f>SUMIF(INDOFOOD!$B$7:$B$500,'Summary sales'!$A30,INDOFOOD!$J$7:$J$500)</f>
        <v>6626.6500000003725</v>
      </c>
      <c r="BD30" s="337">
        <f>SUMIF(HCI!$B$7:$B$502,'Summary sales'!$A30,HCI!$J$7:$J$502)</f>
        <v>3541.1099999998696</v>
      </c>
      <c r="BE30" s="337">
        <f>SUMIF(DIC!$B$7:$B$501,'Summary sales'!$A30,DIC!$J$7:$J$501)</f>
        <v>4435.3300000000745</v>
      </c>
      <c r="BF30" s="337">
        <f>SUMIF(ASAHIMAS!$B$7:$B$500,'Summary sales'!$A30,ASAHIMAS!$J$7:$J$500)</f>
        <v>24522.080000000075</v>
      </c>
      <c r="BG30" s="337">
        <f>SUMIF('ABC KOGEN'!B29:B61,'Summary sales'!$A30,'ABC KOGEN'!J29:J61)</f>
        <v>5763.2900000000373</v>
      </c>
      <c r="BH30" s="337">
        <f>SUMIF(ADP!$B$7:$B$499,'Summary sales'!$A30,ADP!$J$7:$J$499)</f>
        <v>0</v>
      </c>
      <c r="BI30" s="337">
        <f>SUMIF(Tongtji!$B$8:$B$502,'Summary sales'!$A30,Tongtji!$J$8:$J$502)</f>
        <v>2895.0999999996275</v>
      </c>
      <c r="BJ30" s="337">
        <f>SUMIF(CITYMALL!$B$7:$B$500,'Summary sales'!$A30,CITYMALL!$K$7:$K$500)</f>
        <v>0</v>
      </c>
      <c r="BK30" s="337">
        <f>SUMIF(PERHUTANI!$B$7:$B$500,'Summary sales'!$A30,PERHUTANI!$J$7:$J$500)</f>
        <v>0</v>
      </c>
      <c r="BL30" s="337">
        <f>SUMIF(PA!$B$7:$B$500,'Summary sales'!$A30,PA!$J$7:$J$500)</f>
        <v>728.91999999992549</v>
      </c>
      <c r="BM30" s="337">
        <f>SUMIF(RPI!$B$7:$B$500,'Summary sales'!$A30,RPI!$J$7:$J$500)</f>
        <v>0</v>
      </c>
      <c r="BN30" s="337">
        <f>SUMIF(RB!$B$7:$B$500,'Summary sales'!$A30,RB!$J$7:$J$500)</f>
        <v>4648.8700000001118</v>
      </c>
      <c r="BO30" s="337">
        <f>SUMIF(DJARUM!$B$7:$B$500,'Summary sales'!$A30,DJARUM!$J$7:$J$500)</f>
        <v>1024.4300000000076</v>
      </c>
      <c r="BP30" s="337">
        <f>SUMIF(GFATOM!$B$7:$B$500,'Summary sales'!$A30,GFATOM!$J$7:$J$500)</f>
        <v>0</v>
      </c>
      <c r="BQ30" s="337">
        <f>SUMIF(GFKULIT!$B$7:$B$500,'Summary sales'!$A30,GFKULIT!$J$7:$J$500)</f>
        <v>450.20000000006985</v>
      </c>
      <c r="BR30" s="337">
        <f>SUMIF(PENTAWIRA!$B$7:$B$532,'Summary sales'!$A30,PENTAWIRA!$O$7:$O$532)</f>
        <v>12051.705</v>
      </c>
      <c r="BS30" s="337">
        <f>SUMIF(HSK!$B$7:$B$500,'Summary sales'!$A30,HSK!$J$7:$J$500)</f>
        <v>0</v>
      </c>
      <c r="BT30" s="337">
        <f>SUMIF(SDM!$B$7:$B$500,'Summary sales'!$A30,SDM!$J$7:$J$500)</f>
        <v>0</v>
      </c>
      <c r="BU30" s="337">
        <f>SUMIF(CCS!$B$7:$B$500,'Summary sales'!$A30,CCS!$J$7:$J$500)</f>
        <v>0</v>
      </c>
      <c r="BV30" s="337">
        <f>SUMIF(JARGAS!$B$7:$B$500,'Summary sales'!$A30,JARGAS!$J$7:$J$500)</f>
        <v>2457.6900000000023</v>
      </c>
      <c r="BW30" s="337">
        <f>SUMIF(SBI!$B$7:$B$500,'Summary sales'!$A30,SBI!$J$7:$J$500)</f>
        <v>1935.4799999999814</v>
      </c>
      <c r="BX30" s="337">
        <f>SUMIF(SPGLOBAL!$B$7:$B$542,'Summary sales'!$A30,SPGLOBAL!$M$7:$M$542)</f>
        <v>0</v>
      </c>
    </row>
    <row r="31" spans="1:77">
      <c r="A31" s="300">
        <f t="shared" si="52"/>
        <v>46258</v>
      </c>
      <c r="B31" s="310">
        <f t="shared" ca="1" si="53"/>
        <v>1.1877921465642303</v>
      </c>
      <c r="C31" s="311">
        <f t="shared" si="51"/>
        <v>164219.15699999998</v>
      </c>
      <c r="D31" s="303">
        <v>95304.31</v>
      </c>
      <c r="E31" s="312">
        <v>44786.94</v>
      </c>
      <c r="F31" s="304">
        <v>8591.6500000000015</v>
      </c>
      <c r="G31" s="312">
        <v>0</v>
      </c>
      <c r="H31" s="312">
        <v>0</v>
      </c>
      <c r="I31" s="331">
        <v>3544.36</v>
      </c>
      <c r="J31" s="312">
        <v>0</v>
      </c>
      <c r="K31" s="331">
        <v>11991.897000000001</v>
      </c>
      <c r="L31" s="331"/>
      <c r="M31" s="333">
        <f t="shared" ca="1" si="50"/>
        <v>195058.22499999832</v>
      </c>
      <c r="N31" s="334">
        <f>SUMIF(CLIN!$C$7:$C$500,'Summary sales'!$A31,CLIN!$J$7:$J$500)</f>
        <v>841.43999999994412</v>
      </c>
      <c r="O31" s="340">
        <f>SUMIF(BI!$B$7:$B$501,'Summary sales'!$A31,BI!$J$7:$J$501)</f>
        <v>0</v>
      </c>
      <c r="P31" s="340">
        <f>SUMIF(MKG!$B$7:$B$500,'Summary sales'!$A31,MKG!$J$7:$J$500)</f>
        <v>1348.3299999996088</v>
      </c>
      <c r="Q31" s="334">
        <f>SUMIF(STM!$B$7:$B$501,'Summary sales'!$A31,STM!$J$7:$J$501)</f>
        <v>1112.2700000000186</v>
      </c>
      <c r="R31" s="340">
        <f>SUMIF(OAJ!$B$7:$B$500,'Summary sales'!$A31,OAJ!$J$7:$J$500)</f>
        <v>811.0099999998929</v>
      </c>
      <c r="S31" s="340">
        <f>SUMIF(NNI!$B$7:$B$500,'Summary sales'!$A31,NNI!$J$7:$J$500)</f>
        <v>0</v>
      </c>
      <c r="T31" s="340">
        <f>SUMIF(SHB!$B$7:$B$500,'Summary sales'!$A31,SHB!$J$7:$J$500)</f>
        <v>52.89000000001397</v>
      </c>
      <c r="U31" s="340">
        <f>SUMIF(GTL!$B$7:$B$500,'Summary sales'!$A31,GTL!$J$7:$J$500)</f>
        <v>905.97999999998137</v>
      </c>
      <c r="V31" s="340">
        <f>SUMIF(TWK!$B$7:$B$501,'Summary sales'!$A31,TWK!$J$7:$J$501)</f>
        <v>501.5</v>
      </c>
      <c r="W31" s="334">
        <f>SUMIF(BYC!$B$7:$B$500,'Summary sales'!$A31,BYC!$J$7:$J$500)</f>
        <v>0</v>
      </c>
      <c r="X31" s="340">
        <f ca="1">SUMIF(GFIR!$B$7:$B$34,'Summary sales'!$A31,GFIR!$J$7:$J$34)+SUMIF(GFIR2!$B$7:$B$31,'Summary sales'!$A31,GFIR2!$J$7:$J$30)</f>
        <v>3585.4300000006333</v>
      </c>
      <c r="Y31" s="340">
        <f>SUMIF(SARIMURNI!$B$7:$B$502,'Summary sales'!$A31,SARIMURNI!$J$7:$J$502)</f>
        <v>11.160000000149012</v>
      </c>
      <c r="Z31" s="340">
        <f>SUMIF(TOI!$B$7:$B$500,'Summary sales'!$A31,TOI!$J$7:$J$500)</f>
        <v>0</v>
      </c>
      <c r="AA31" s="334">
        <f>SUMIF(HLI!$B$7:$B$500,'Summary sales'!$A31,HLI!$J$7:$J$500)</f>
        <v>14805.810000000056</v>
      </c>
      <c r="AB31" s="340">
        <f>SUMIF(CERES!$B$7:$B$503,'Summary sales'!$A31,CERES!$J$7:$J$503)</f>
        <v>7666.410000000149</v>
      </c>
      <c r="AC31" s="340">
        <f>SUMIF(ALT!$B$7:$B$126,'Summary sales'!$A31,ALT!$M$7:$M$126)</f>
        <v>1505.5409999999683</v>
      </c>
      <c r="AD31" s="334">
        <f>SUMIF(UJL!$B$8:$B$99,'Summary sales'!$A31,UJL!$O$8:$O$99)</f>
        <v>0</v>
      </c>
      <c r="AE31" s="334">
        <f ca="1">SUMIF(IDP!$B$7:$B$141,'Summary sales'!$A31,IDP!$O$7:$O$140)</f>
        <v>5095.76</v>
      </c>
      <c r="AF31" s="334"/>
      <c r="AG31" s="340">
        <f>SUMIF(PSD!$B$7:$B$500,'Summary sales'!$A31,PSD!$K$7:$K$500)</f>
        <v>0</v>
      </c>
      <c r="AH31" s="340">
        <f>SUMIF(EBM!$B$7:$B$500,'Summary sales'!$A31,EBM!$J$7:$J$500)</f>
        <v>70.100000000005821</v>
      </c>
      <c r="AI31" s="334">
        <f>SUMIF(CISF!$B$7:$B$500,'Summary sales'!$A31,CISF!$J$7:$J$500)</f>
        <v>0</v>
      </c>
      <c r="AJ31" s="334">
        <f>SUMIF(KGM!$B$5:$B$506,'Summary sales'!$A31,KGM!$O$5:$O$506)</f>
        <v>888.9100000000326</v>
      </c>
      <c r="AK31" s="334">
        <f>SUMIF(PUJ!$B$7:$B$503,'Summary sales'!$A31,PUJ!$J$7:$J$503)</f>
        <v>4344.6999999992549</v>
      </c>
      <c r="AL31" s="334">
        <f>SUMIF(TORABIKACIKUPA!$B$7:$B$493,'Summary sales'!$A31,TORABIKACIKUPA!$L$7:$L$493)</f>
        <v>0</v>
      </c>
      <c r="AM31" s="334">
        <f>SUMIF(TORABIKAHF!$B$7:$B$504,'Summary sales'!$A31,TORABIKAHF!$L$7:$L$504)</f>
        <v>0</v>
      </c>
      <c r="AN31" s="334">
        <f>SUMIF(TORABIKAIC!$B$7:$B$492,'Summary sales'!$A31,TORABIKAIC!$L$7:$L$492)</f>
        <v>0</v>
      </c>
      <c r="AO31" s="334">
        <f>SUMIF(KALBEE!$B$7:$B$501,'Summary sales'!$A31,KALBEE!$J$7:$J$501)</f>
        <v>7111</v>
      </c>
      <c r="AP31" s="334">
        <f>SUMIF(TOYOBO!$B$7:$B$479,'Summary sales'!$A31,TOYOBO!$O$7:$O$479)</f>
        <v>0</v>
      </c>
      <c r="AQ31" s="334">
        <f>SUMIF(GREENPULSE!$B$7:$B$487,'Summary sales'!$A31,GREENPULSE!$J$7:$J$487)</f>
        <v>0</v>
      </c>
      <c r="AR31" s="334">
        <f>SUMIF(KSN!$B$7:$B$484,'Summary sales'!$A31,KSN!$J$7:$J$484)</f>
        <v>13491.290000000037</v>
      </c>
      <c r="AS31" s="334">
        <f>SUMIF(UMI!$B$7:$B$501,'Summary sales'!$A31,UMI!$J$7:$J$501)</f>
        <v>11425.076999999583</v>
      </c>
      <c r="AT31" s="334">
        <f>SUMIF(IPT!$B$7:$B$502,'Summary sales'!$A31,IPT!$J$7:$J$502)</f>
        <v>2227.0999999996275</v>
      </c>
      <c r="AU31" s="334">
        <f>SUMIF(KBRU!$B$7:$B$501,'Summary sales'!$A31,KBRU!$J$7:$J$501)</f>
        <v>995.20000000006985</v>
      </c>
      <c r="AV31" s="334">
        <f>SUMIF(AMI!$B$7:$B$501,'Summary sales'!$A31,AMI!$J$7:$J$501)</f>
        <v>9096.0800000000745</v>
      </c>
      <c r="AW31" s="334">
        <f>SUMIF(KA!$B$7:$B$501,'Summary sales'!$A31,KA!$J$7:$J$501)</f>
        <v>1822.710000000021</v>
      </c>
      <c r="AX31" s="334">
        <f>SUMIF(KTN!$B$7:$B$500,'Summary sales'!$A31,KTN!$J$7:$J$500)</f>
        <v>1968.0800000000745</v>
      </c>
      <c r="AY31" s="334">
        <f>SUMIF(KSNR!$B$7:$B$497,'Summary sales'!$A31,KSNR!$J$7:$J$497)</f>
        <v>7330.4699999999721</v>
      </c>
      <c r="AZ31" s="334">
        <f>SUMIF(NIAGAGARAM!$B$7:$B$504,'Summary sales'!$A31,NIAGAGARAM!$J$7:$J$504)</f>
        <v>0</v>
      </c>
      <c r="BA31" s="334">
        <f>SUMIF('PCI84'!$B$7:$B$501,'Summary sales'!$A31,'PCI84'!$J$7:$J$501)</f>
        <v>10380.959999999963</v>
      </c>
      <c r="BB31" s="334">
        <f>SUMIF(PCIM!$B$7:$B$502,'Summary sales'!$A31,PCIM!$J$7:$J$502)</f>
        <v>2565.9099999999162</v>
      </c>
      <c r="BC31" s="334">
        <f>SUMIF(INDOFOOD!$B$7:$B$500,'Summary sales'!$A31,INDOFOOD!$J$7:$J$500)</f>
        <v>11501.849999999627</v>
      </c>
      <c r="BD31" s="334">
        <f>SUMIF(HCI!$B$7:$B$502,'Summary sales'!$A31,HCI!$J$7:$J$502)</f>
        <v>5430.0200000000186</v>
      </c>
      <c r="BE31" s="334">
        <f>SUMIF(DIC!$B$7:$B$501,'Summary sales'!$A31,DIC!$J$7:$J$501)</f>
        <v>2107.6100000003353</v>
      </c>
      <c r="BF31" s="334">
        <f>SUMIF(ASAHIMAS!$B$7:$B$500,'Summary sales'!$A31,ASAHIMAS!$J$7:$J$500)</f>
        <v>24472.109999999404</v>
      </c>
      <c r="BG31" s="334">
        <f>SUMIF('ABC KOGEN'!B30:B62,'Summary sales'!$A31,'ABC KOGEN'!J30:J62)</f>
        <v>2246.8199999998324</v>
      </c>
      <c r="BH31" s="334">
        <f>SUMIF(ADP!$B$7:$B$499,'Summary sales'!$A31,ADP!$J$7:$J$499)</f>
        <v>0</v>
      </c>
      <c r="BI31" s="334">
        <f>SUMIF(Tongtji!$B$8:$B$502,'Summary sales'!$A31,Tongtji!$J$8:$J$502)</f>
        <v>2412.9000000003725</v>
      </c>
      <c r="BJ31" s="334">
        <f>SUMIF(CITYMALL!$B$7:$B$500,'Summary sales'!$A31,CITYMALL!$K$7:$K$500)</f>
        <v>0</v>
      </c>
      <c r="BK31" s="334">
        <f>SUMIF(PERHUTANI!$B$7:$B$500,'Summary sales'!$A31,PERHUTANI!$J$7:$J$500)</f>
        <v>0</v>
      </c>
      <c r="BL31" s="334">
        <f>SUMIF(PA!$B$7:$B$500,'Summary sales'!$A31,PA!$J$7:$J$500)</f>
        <v>580.82000000006519</v>
      </c>
      <c r="BM31" s="334">
        <f>SUMIF(RPI!$B$7:$B$500,'Summary sales'!$A31,RPI!$J$7:$J$500)</f>
        <v>0</v>
      </c>
      <c r="BN31" s="334">
        <f>SUMIF(RB!$B$7:$B$500,'Summary sales'!$A31,RB!$J$7:$J$500)</f>
        <v>4034.9399999999441</v>
      </c>
      <c r="BO31" s="334">
        <f>SUMIF(DJARUM!$B$7:$B$500,'Summary sales'!$A31,DJARUM!$J$7:$J$500)</f>
        <v>6813.5599999999977</v>
      </c>
      <c r="BP31" s="334">
        <f>SUMIF(GFATOM!$B$7:$B$500,'Summary sales'!$A31,GFATOM!$J$7:$J$500)</f>
        <v>3796.2999999998137</v>
      </c>
      <c r="BQ31" s="334">
        <f>SUMIF(GFKULIT!$B$7:$B$500,'Summary sales'!$A31,GFKULIT!$J$7:$J$500)</f>
        <v>0</v>
      </c>
      <c r="BR31" s="334">
        <f>SUMIF(PENTAWIRA!$B$7:$B$532,'Summary sales'!$A31,PENTAWIRA!$O$7:$O$532)</f>
        <v>11991.897000000001</v>
      </c>
      <c r="BS31" s="334">
        <f>SUMIF(HSK!$B$7:$B$500,'Summary sales'!$A31,HSK!$J$7:$J$500)</f>
        <v>0</v>
      </c>
      <c r="BT31" s="334">
        <f>SUMIF(SDM!$B$7:$B$500,'Summary sales'!$A31,SDM!$J$7:$J$500)</f>
        <v>232.14999999990687</v>
      </c>
      <c r="BU31" s="334">
        <f>SUMIF(CCS!$B$7:$B$500,'Summary sales'!$A31,CCS!$J$7:$J$500)</f>
        <v>0</v>
      </c>
      <c r="BV31" s="334">
        <f>SUMIF(JARGAS!$B$7:$B$500,'Summary sales'!$A31,JARGAS!$J$7:$J$500)</f>
        <v>2617.4400000000023</v>
      </c>
      <c r="BW31" s="334">
        <f>SUMIF(SBI!$B$7:$B$500,'Summary sales'!$A31,SBI!$J$7:$J$500)</f>
        <v>4858.6899999999441</v>
      </c>
      <c r="BX31" s="334">
        <f>SUMIF(SPGLOBAL!$B$7:$B$542,'Summary sales'!$A31,SPGLOBAL!$M$7:$M$542)</f>
        <v>0</v>
      </c>
    </row>
    <row r="32" spans="1:77">
      <c r="A32" s="305">
        <f t="shared" si="52"/>
        <v>46259</v>
      </c>
      <c r="B32" s="306">
        <f t="shared" ca="1" si="53"/>
        <v>0.95066159069655198</v>
      </c>
      <c r="C32" s="307">
        <f t="shared" si="51"/>
        <v>160742.73800000001</v>
      </c>
      <c r="D32" s="308">
        <v>95667.39</v>
      </c>
      <c r="E32" s="309">
        <v>34931.39</v>
      </c>
      <c r="F32" s="309">
        <v>13232.86</v>
      </c>
      <c r="G32" s="309">
        <v>0</v>
      </c>
      <c r="H32" s="309">
        <v>5078.3999999999996</v>
      </c>
      <c r="I32" s="335">
        <v>3814.35</v>
      </c>
      <c r="J32" s="309">
        <v>0</v>
      </c>
      <c r="K32" s="335">
        <v>8018.348</v>
      </c>
      <c r="L32" s="335"/>
      <c r="M32" s="336">
        <f t="shared" ca="1" si="50"/>
        <v>152811.94699999911</v>
      </c>
      <c r="N32" s="337">
        <f>SUMIF(CLIN!$C$7:$C$500,'Summary sales'!$A32,CLIN!$J$7:$J$500)</f>
        <v>968.76000000000931</v>
      </c>
      <c r="O32" s="337">
        <f>SUMIF(BI!$B$7:$B$501,'Summary sales'!$A32,BI!$J$7:$J$501)</f>
        <v>553.77000000141561</v>
      </c>
      <c r="P32" s="337">
        <f>SUMIF(MKG!$B$7:$B$500,'Summary sales'!$A32,MKG!$J$7:$J$500)</f>
        <v>437.18000000016764</v>
      </c>
      <c r="Q32" s="337">
        <f>SUMIF(STM!$B$7:$B$501,'Summary sales'!$A32,STM!$J$7:$J$501)</f>
        <v>0</v>
      </c>
      <c r="R32" s="337">
        <f>SUMIF(OAJ!$B$7:$B$500,'Summary sales'!$A32,OAJ!$J$7:$J$500)</f>
        <v>439.59000000008382</v>
      </c>
      <c r="S32" s="337">
        <f>SUMIF(NNI!$B$7:$B$500,'Summary sales'!$A32,NNI!$J$7:$J$500)</f>
        <v>0</v>
      </c>
      <c r="T32" s="337">
        <f>SUMIF(SHB!$B$7:$B$500,'Summary sales'!$A32,SHB!$J$7:$J$500)</f>
        <v>0</v>
      </c>
      <c r="U32" s="337">
        <f>SUMIF(GTL!$B$7:$B$500,'Summary sales'!$A32,GTL!$J$7:$J$500)</f>
        <v>537.20999999996275</v>
      </c>
      <c r="V32" s="337">
        <f>SUMIF(TWK!$B$7:$B$501,'Summary sales'!$A32,TWK!$J$7:$J$501)</f>
        <v>413.5899999999674</v>
      </c>
      <c r="W32" s="337">
        <f>SUMIF(BYC!$B$7:$B$500,'Summary sales'!$A32,BYC!$J$7:$J$500)</f>
        <v>5325.2999999988824</v>
      </c>
      <c r="X32" s="337">
        <f ca="1">SUMIF(GFIR!$B$7:$B$34,'Summary sales'!$A32,GFIR!$J$7:$J$34)+SUMIF(GFIR2!$B$7:$B$31,'Summary sales'!$A32,GFIR2!$J$7:$J$30)</f>
        <v>255.02999999932945</v>
      </c>
      <c r="Y32" s="337">
        <f>SUMIF(SARIMURNI!$B$7:$B$502,'Summary sales'!$A32,SARIMURNI!$J$7:$J$502)</f>
        <v>631.85999999986961</v>
      </c>
      <c r="Z32" s="337">
        <f>SUMIF(TOI!$B$7:$B$500,'Summary sales'!$A32,TOI!$J$7:$J$500)</f>
        <v>0</v>
      </c>
      <c r="AA32" s="337">
        <f>SUMIF(HLI!$B$7:$B$500,'Summary sales'!$A32,HLI!$J$7:$J$500)</f>
        <v>14663.620000000112</v>
      </c>
      <c r="AB32" s="337">
        <f>SUMIF(CERES!$B$7:$B$503,'Summary sales'!$A32,CERES!$J$7:$J$503)</f>
        <v>4520.1000000000931</v>
      </c>
      <c r="AC32" s="337">
        <f>SUMIF(ALT!$B$7:$B$126,'Summary sales'!$A32,ALT!$M$7:$M$126)</f>
        <v>0</v>
      </c>
      <c r="AD32" s="337">
        <f>SUMIF(UJL!$B$8:$B$99,'Summary sales'!$A32,UJL!$O$8:$O$99)</f>
        <v>0</v>
      </c>
      <c r="AE32" s="337">
        <f ca="1">SUMIF(IDP!$B$7:$B$141,'Summary sales'!$A32,IDP!$O$7:$O$140)</f>
        <v>0</v>
      </c>
      <c r="AF32" s="337"/>
      <c r="AG32" s="337">
        <f>SUMIF(PSD!$B$7:$B$500,'Summary sales'!$A32,PSD!$K$7:$K$500)</f>
        <v>0</v>
      </c>
      <c r="AH32" s="337">
        <f>SUMIF(EBM!$B$7:$B$500,'Summary sales'!$A32,EBM!$J$7:$J$500)</f>
        <v>93</v>
      </c>
      <c r="AI32" s="337">
        <f>SUMIF(CISF!$B$7:$B$500,'Summary sales'!$A32,CISF!$J$7:$J$500)</f>
        <v>52.200000000186265</v>
      </c>
      <c r="AJ32" s="337">
        <f>SUMIF(KGM!$B$5:$B$506,'Summary sales'!$A32,KGM!$O$5:$O$506)</f>
        <v>966.79000000003725</v>
      </c>
      <c r="AK32" s="337">
        <f>SUMIF(PUJ!$B$7:$B$503,'Summary sales'!$A32,PUJ!$J$7:$J$503)</f>
        <v>4291.7000000001863</v>
      </c>
      <c r="AL32" s="337">
        <f>SUMIF(TORABIKACIKUPA!$B$7:$B$493,'Summary sales'!$A32,TORABIKACIKUPA!$L$7:$L$493)</f>
        <v>0</v>
      </c>
      <c r="AM32" s="337">
        <f>SUMIF(TORABIKAHF!$B$7:$B$504,'Summary sales'!$A32,TORABIKAHF!$L$7:$L$504)</f>
        <v>0</v>
      </c>
      <c r="AN32" s="337">
        <f>SUMIF(TORABIKAIC!$B$7:$B$492,'Summary sales'!$A32,TORABIKAIC!$L$7:$L$492)</f>
        <v>0</v>
      </c>
      <c r="AO32" s="337">
        <f>SUMIF(KALBEE!$B$7:$B$501,'Summary sales'!$A32,KALBEE!$J$7:$J$501)</f>
        <v>7954.2999999998137</v>
      </c>
      <c r="AP32" s="337">
        <f>SUMIF(TOYOBO!$B$7:$B$479,'Summary sales'!$A32,TOYOBO!$O$7:$O$479)</f>
        <v>0</v>
      </c>
      <c r="AQ32" s="337">
        <f>SUMIF(GREENPULSE!$B$7:$B$487,'Summary sales'!$A32,GREENPULSE!$J$7:$J$487)</f>
        <v>0</v>
      </c>
      <c r="AR32" s="337">
        <f>SUMIF(KSN!$B$7:$B$484,'Summary sales'!$A32,KSN!$J$7:$J$484)</f>
        <v>5699.6500000001397</v>
      </c>
      <c r="AS32" s="337">
        <f>SUMIF(UMI!$B$7:$B$501,'Summary sales'!$A32,UMI!$J$7:$J$501)</f>
        <v>11645.153999999166</v>
      </c>
      <c r="AT32" s="337">
        <f>SUMIF(IPT!$B$7:$B$502,'Summary sales'!$A32,IPT!$J$7:$J$502)</f>
        <v>1952.5200000004843</v>
      </c>
      <c r="AU32" s="337">
        <f>SUMIF(KBRU!$B$7:$B$501,'Summary sales'!$A32,KBRU!$J$7:$J$501)</f>
        <v>12.199999999953434</v>
      </c>
      <c r="AV32" s="337">
        <f>SUMIF(AMI!$B$7:$B$501,'Summary sales'!$A32,AMI!$J$7:$J$501)</f>
        <v>8845.609999999404</v>
      </c>
      <c r="AW32" s="337">
        <f>SUMIF(KA!$B$7:$B$501,'Summary sales'!$A32,KA!$J$7:$J$501)</f>
        <v>1901.1699999999837</v>
      </c>
      <c r="AX32" s="337">
        <f>SUMIF(KTN!$B$7:$B$500,'Summary sales'!$A32,KTN!$J$7:$J$500)</f>
        <v>1841.5400000000373</v>
      </c>
      <c r="AY32" s="337">
        <f>SUMIF(KSNR!$B$7:$B$497,'Summary sales'!$A32,KSNR!$J$7:$J$497)</f>
        <v>5869.8400000000838</v>
      </c>
      <c r="AZ32" s="337">
        <f>SUMIF(NIAGAGARAM!$B$7:$B$504,'Summary sales'!$A32,NIAGAGARAM!$J$7:$J$504)</f>
        <v>447.77999999991152</v>
      </c>
      <c r="BA32" s="337">
        <f>SUMIF('PCI84'!$B$7:$B$501,'Summary sales'!$A32,'PCI84'!$J$7:$J$501)</f>
        <v>10371.199999999255</v>
      </c>
      <c r="BB32" s="337">
        <f>SUMIF(PCIM!$B$7:$B$502,'Summary sales'!$A32,PCIM!$J$7:$J$502)</f>
        <v>3284.25</v>
      </c>
      <c r="BC32" s="337">
        <f>SUMIF(INDOFOOD!$B$7:$B$500,'Summary sales'!$A32,INDOFOOD!$J$7:$J$500)</f>
        <v>5234.589999999851</v>
      </c>
      <c r="BD32" s="337">
        <f>SUMIF(HCI!$B$7:$B$502,'Summary sales'!$A32,HCI!$J$7:$J$502)</f>
        <v>0</v>
      </c>
      <c r="BE32" s="337">
        <f>SUMIF(DIC!$B$7:$B$501,'Summary sales'!$A32,DIC!$J$7:$J$501)</f>
        <v>2537.1299999998882</v>
      </c>
      <c r="BF32" s="337">
        <f>SUMIF(ASAHIMAS!$B$7:$B$500,'Summary sales'!$A32,ASAHIMAS!$J$7:$J$500)</f>
        <v>24368.820000000298</v>
      </c>
      <c r="BG32" s="337">
        <f>SUMIF('ABC KOGEN'!B31:B63,'Summary sales'!$A32,'ABC KOGEN'!J31:J63)</f>
        <v>5930.6400000001304</v>
      </c>
      <c r="BH32" s="337">
        <f>SUMIF(ADP!$B$7:$B$499,'Summary sales'!$A32,ADP!$J$7:$J$499)</f>
        <v>373.80000000000291</v>
      </c>
      <c r="BI32" s="337">
        <f>SUMIF(Tongtji!$B$8:$B$502,'Summary sales'!$A32,Tongtji!$J$8:$J$502)</f>
        <v>608.20000000018626</v>
      </c>
      <c r="BJ32" s="337">
        <f>SUMIF(CITYMALL!$B$7:$B$500,'Summary sales'!$A32,CITYMALL!$K$7:$K$500)</f>
        <v>0</v>
      </c>
      <c r="BK32" s="337">
        <f>SUMIF(PERHUTANI!$B$7:$B$500,'Summary sales'!$A32,PERHUTANI!$J$7:$J$500)</f>
        <v>0</v>
      </c>
      <c r="BL32" s="337">
        <f>SUMIF(PA!$B$7:$B$500,'Summary sales'!$A32,PA!$J$7:$J$500)</f>
        <v>338.28000000002794</v>
      </c>
      <c r="BM32" s="337">
        <f>SUMIF(RPI!$B$7:$B$500,'Summary sales'!$A32,RPI!$J$7:$J$500)</f>
        <v>0</v>
      </c>
      <c r="BN32" s="337">
        <f>SUMIF(RB!$B$7:$B$500,'Summary sales'!$A32,RB!$J$7:$J$500)</f>
        <v>3849.5600000000559</v>
      </c>
      <c r="BO32" s="337">
        <f>SUMIF(DJARUM!$B$7:$B$500,'Summary sales'!$A32,DJARUM!$J$7:$J$500)</f>
        <v>0</v>
      </c>
      <c r="BP32" s="337">
        <f>SUMIF(GFATOM!$B$7:$B$500,'Summary sales'!$A32,GFATOM!$J$7:$J$500)</f>
        <v>1483.1800000001676</v>
      </c>
      <c r="BQ32" s="337">
        <f>SUMIF(GFKULIT!$B$7:$B$500,'Summary sales'!$A32,GFKULIT!$J$7:$J$500)</f>
        <v>0</v>
      </c>
      <c r="BR32" s="337">
        <f>SUMIF(PENTAWIRA!$B$7:$B$532,'Summary sales'!$A32,PENTAWIRA!$O$7:$O$532)</f>
        <v>8018.3429999999998</v>
      </c>
      <c r="BS32" s="337">
        <f>SUMIF(HSK!$B$7:$B$500,'Summary sales'!$A32,HSK!$J$7:$J$500)</f>
        <v>0</v>
      </c>
      <c r="BT32" s="337">
        <f>SUMIF(SDM!$B$7:$B$500,'Summary sales'!$A32,SDM!$J$7:$J$500)</f>
        <v>0</v>
      </c>
      <c r="BU32" s="337">
        <f>SUMIF(CCS!$B$7:$B$500,'Summary sales'!$A32,CCS!$J$7:$J$500)</f>
        <v>0</v>
      </c>
      <c r="BV32" s="337">
        <f>SUMIF(JARGAS!$B$7:$B$500,'Summary sales'!$A32,JARGAS!$J$7:$J$500)</f>
        <v>2560.5100000000093</v>
      </c>
      <c r="BW32" s="337">
        <f>SUMIF(SBI!$B$7:$B$500,'Summary sales'!$A32,SBI!$J$7:$J$500)</f>
        <v>3533.9799999999814</v>
      </c>
      <c r="BX32" s="337">
        <f>SUMIF(SPGLOBAL!$B$7:$B$542,'Summary sales'!$A32,SPGLOBAL!$M$7:$M$542)</f>
        <v>0</v>
      </c>
    </row>
    <row r="33" spans="1:76">
      <c r="A33" s="300">
        <f t="shared" si="52"/>
        <v>46260</v>
      </c>
      <c r="B33" s="310">
        <f t="shared" ca="1" si="53"/>
        <v>1.339228854575552</v>
      </c>
      <c r="C33" s="311">
        <f t="shared" si="51"/>
        <v>153050.25000000003</v>
      </c>
      <c r="D33" s="303">
        <v>96042.110000000015</v>
      </c>
      <c r="E33" s="312">
        <v>31127.97</v>
      </c>
      <c r="F33" s="304">
        <v>16676.099999999999</v>
      </c>
      <c r="G33" s="312">
        <v>0</v>
      </c>
      <c r="H33" s="312">
        <v>5078.3999999999996</v>
      </c>
      <c r="I33" s="331">
        <v>0</v>
      </c>
      <c r="J33" s="304">
        <v>0</v>
      </c>
      <c r="K33" s="332">
        <v>4125.67</v>
      </c>
      <c r="L33" s="331"/>
      <c r="M33" s="333">
        <f t="shared" ca="1" si="50"/>
        <v>204969.31100000191</v>
      </c>
      <c r="N33" s="334">
        <f>SUMIF(CLIN!$C$7:$C$500,'Summary sales'!$A33,CLIN!$J$7:$J$500)</f>
        <v>551.32000000006519</v>
      </c>
      <c r="O33" s="340">
        <f>SUMIF(BI!$B$7:$B$501,'Summary sales'!$A33,BI!$J$7:$J$501)</f>
        <v>2064.839999999851</v>
      </c>
      <c r="P33" s="340">
        <f>SUMIF(MKG!$B$7:$B$500,'Summary sales'!$A33,MKG!$J$7:$J$500)</f>
        <v>1462.5400000000373</v>
      </c>
      <c r="Q33" s="334">
        <f>SUMIF(STM!$B$7:$B$501,'Summary sales'!$A33,STM!$J$7:$J$501)</f>
        <v>2901.5400000000373</v>
      </c>
      <c r="R33" s="340">
        <f>SUMIF(OAJ!$B$7:$B$500,'Summary sales'!$A33,OAJ!$J$7:$J$500)</f>
        <v>801.03999999992084</v>
      </c>
      <c r="S33" s="340">
        <f>SUMIF(NNI!$B$7:$B$500,'Summary sales'!$A33,NNI!$J$7:$J$500)</f>
        <v>0</v>
      </c>
      <c r="T33" s="340">
        <f>SUMIF(SHB!$B$7:$B$500,'Summary sales'!$A33,SHB!$J$7:$J$500)</f>
        <v>18.929999999993015</v>
      </c>
      <c r="U33" s="340">
        <f>SUMIF(GTL!$B$7:$B$500,'Summary sales'!$A33,GTL!$J$7:$J$500)</f>
        <v>1004.9300000000512</v>
      </c>
      <c r="V33" s="340">
        <f>SUMIF(TWK!$B$7:$B$501,'Summary sales'!$A33,TWK!$J$7:$J$501)</f>
        <v>678.94000000006054</v>
      </c>
      <c r="W33" s="334">
        <f>SUMIF(BYC!$B$7:$B$500,'Summary sales'!$A33,BYC!$J$7:$J$500)</f>
        <v>4822.2000000011176</v>
      </c>
      <c r="X33" s="340">
        <f ca="1">SUMIF(GFIR!$B$7:$B$34,'Summary sales'!$A33,GFIR!$J$7:$J$34)+SUMIF(GFIR2!$B$7:$B$31,'Summary sales'!$A33,GFIR2!$J$7:$J$30)</f>
        <v>5005.5600000005215</v>
      </c>
      <c r="Y33" s="340">
        <f>SUMIF(SARIMURNI!$B$7:$B$502,'Summary sales'!$A33,SARIMURNI!$J$7:$J$502)</f>
        <v>2510.9199999999255</v>
      </c>
      <c r="Z33" s="340">
        <f>SUMIF(TOI!$B$7:$B$500,'Summary sales'!$A33,TOI!$J$7:$J$500)</f>
        <v>0</v>
      </c>
      <c r="AA33" s="334">
        <f>SUMIF(HLI!$B$7:$B$500,'Summary sales'!$A33,HLI!$J$7:$J$500)</f>
        <v>14483.569999999832</v>
      </c>
      <c r="AB33" s="342">
        <f>SUMIF(CERES!$B$7:$B$503,'Summary sales'!$A33,CERES!$J$7:$J$503)</f>
        <v>9386.910000000149</v>
      </c>
      <c r="AC33" s="342">
        <f>SUMIF(ALT!$B$7:$B$126,'Summary sales'!$A33,ALT!$M$7:$M$126)</f>
        <v>1345.5470000000205</v>
      </c>
      <c r="AD33" s="334">
        <f>SUMIF(UJL!$B$8:$B$99,'Summary sales'!$A33,UJL!$O$8:$O$99)</f>
        <v>0</v>
      </c>
      <c r="AE33" s="334">
        <f ca="1">SUMIF(IDP!$B$7:$B$141,'Summary sales'!$A33,IDP!$O$7:$O$140)</f>
        <v>7327.65</v>
      </c>
      <c r="AF33" s="334"/>
      <c r="AG33" s="340">
        <f>SUMIF(PSD!$B$7:$B$500,'Summary sales'!$A33,PSD!$K$7:$K$500)</f>
        <v>0</v>
      </c>
      <c r="AH33" s="340">
        <f>SUMIF(EBM!$B$7:$B$500,'Summary sales'!$A33,EBM!$J$7:$J$500)</f>
        <v>70</v>
      </c>
      <c r="AI33" s="334">
        <f>SUMIF(CISF!$B$7:$B$500,'Summary sales'!$A33,CISF!$J$7:$J$500)</f>
        <v>3796</v>
      </c>
      <c r="AJ33" s="334">
        <f>SUMIF(KGM!$B$5:$B$506,'Summary sales'!$A33,KGM!$O$5:$O$506)</f>
        <v>2101.2399999999907</v>
      </c>
      <c r="AK33" s="334">
        <f>SUMIF(PUJ!$B$7:$B$503,'Summary sales'!$A33,PUJ!$J$7:$J$503)</f>
        <v>4478.1000000005588</v>
      </c>
      <c r="AL33" s="334">
        <f>SUMIF(TORABIKACIKUPA!$B$7:$B$493,'Summary sales'!$A33,TORABIKACIKUPA!$L$7:$L$493)</f>
        <v>0</v>
      </c>
      <c r="AM33" s="334">
        <f>SUMIF(TORABIKAHF!$B$7:$B$504,'Summary sales'!$A33,TORABIKAHF!$L$7:$L$504)</f>
        <v>0</v>
      </c>
      <c r="AN33" s="334">
        <f>SUMIF(TORABIKAIC!$B$7:$B$492,'Summary sales'!$A33,TORABIKAIC!$L$7:$L$492)</f>
        <v>0</v>
      </c>
      <c r="AO33" s="334">
        <f>SUMIF(KALBEE!$B$7:$B$501,'Summary sales'!$A33,KALBEE!$J$7:$J$501)</f>
        <v>7989.7000000001863</v>
      </c>
      <c r="AP33" s="334">
        <f>SUMIF(TOYOBO!$B$7:$B$479,'Summary sales'!$A33,TOYOBO!$O$7:$O$479)</f>
        <v>0</v>
      </c>
      <c r="AQ33" s="334">
        <f>SUMIF(GREENPULSE!$B$7:$B$487,'Summary sales'!$A33,GREENPULSE!$J$7:$J$487)</f>
        <v>0</v>
      </c>
      <c r="AR33" s="334">
        <f>SUMIF(KSN!$B$7:$B$484,'Summary sales'!$A33,KSN!$J$7:$J$484)</f>
        <v>5183.5300000000279</v>
      </c>
      <c r="AS33" s="334">
        <f>SUMIF(UMI!$B$7:$B$501,'Summary sales'!$A33,UMI!$J$7:$J$501)</f>
        <v>14285.943999998271</v>
      </c>
      <c r="AT33" s="334">
        <f>SUMIF(IPT!$B$7:$B$502,'Summary sales'!$A33,IPT!$J$7:$J$502)</f>
        <v>2260.9900000002235</v>
      </c>
      <c r="AU33" s="334">
        <f>SUMIF(KBRU!$B$7:$B$501,'Summary sales'!$A33,KBRU!$J$7:$J$501)</f>
        <v>662.97999999998137</v>
      </c>
      <c r="AV33" s="334">
        <f>SUMIF(AMI!$B$7:$B$501,'Summary sales'!$A33,AMI!$J$7:$J$501)</f>
        <v>8305.5600000005215</v>
      </c>
      <c r="AW33" s="334">
        <f>SUMIF(KA!$B$7:$B$501,'Summary sales'!$A33,KA!$J$7:$J$501)</f>
        <v>1888.6199999999953</v>
      </c>
      <c r="AX33" s="334">
        <f>SUMIF(KTN!$B$7:$B$500,'Summary sales'!$A33,KTN!$J$7:$J$500)</f>
        <v>1924.8500000000931</v>
      </c>
      <c r="AY33" s="334">
        <f>SUMIF(KSNR!$B$7:$B$497,'Summary sales'!$A33,KSNR!$J$7:$J$497)</f>
        <v>5250.6199999999953</v>
      </c>
      <c r="AZ33" s="334">
        <f>SUMIF(NIAGAGARAM!$B$7:$B$504,'Summary sales'!$A33,NIAGAGARAM!$J$7:$J$504)</f>
        <v>495.92000000004191</v>
      </c>
      <c r="BA33" s="334">
        <f>SUMIF('PCI84'!$B$7:$B$501,'Summary sales'!$A33,'PCI84'!$J$7:$J$501)</f>
        <v>8815.980000000447</v>
      </c>
      <c r="BB33" s="334">
        <f>SUMIF(PCIM!$B$7:$B$502,'Summary sales'!$A33,PCIM!$J$7:$J$502)</f>
        <v>2466.2199999999721</v>
      </c>
      <c r="BC33" s="334">
        <f>SUMIF(INDOFOOD!$B$7:$B$500,'Summary sales'!$A33,INDOFOOD!$J$7:$J$500)</f>
        <v>5574.0200000004843</v>
      </c>
      <c r="BD33" s="334">
        <f>SUMIF(HCI!$B$7:$B$502,'Summary sales'!$A33,HCI!$J$7:$J$502)</f>
        <v>5658.2700000000186</v>
      </c>
      <c r="BE33" s="334">
        <f>SUMIF(DIC!$B$7:$B$501,'Summary sales'!$A33,DIC!$J$7:$J$501)</f>
        <v>4431.9399999999441</v>
      </c>
      <c r="BF33" s="334">
        <f>SUMIF(ASAHIMAS!$B$7:$B$500,'Summary sales'!$A33,ASAHIMAS!$J$7:$J$500)</f>
        <v>32006.509999999776</v>
      </c>
      <c r="BG33" s="334">
        <f>SUMIF('ABC KOGEN'!B32:B64,'Summary sales'!$A33,'ABC KOGEN'!J32:J64)</f>
        <v>6011.3499999996275</v>
      </c>
      <c r="BH33" s="334">
        <f>SUMIF(ADP!$B$7:$B$499,'Summary sales'!$A33,ADP!$J$7:$J$499)</f>
        <v>1004.4100000000035</v>
      </c>
      <c r="BI33" s="334">
        <f>SUMIF(Tongtji!$B$8:$B$502,'Summary sales'!$A33,Tongtji!$J$8:$J$502)</f>
        <v>3593.0999999996275</v>
      </c>
      <c r="BJ33" s="334">
        <f>SUMIF(CITYMALL!$B$7:$B$500,'Summary sales'!$A33,CITYMALL!$K$7:$K$500)</f>
        <v>0</v>
      </c>
      <c r="BK33" s="334">
        <f>SUMIF(PERHUTANI!$B$7:$B$500,'Summary sales'!$A33,PERHUTANI!$J$7:$J$500)</f>
        <v>0</v>
      </c>
      <c r="BL33" s="334">
        <f>SUMIF(PA!$B$7:$B$500,'Summary sales'!$A33,PA!$J$7:$J$500)</f>
        <v>486.93999999994412</v>
      </c>
      <c r="BM33" s="334">
        <f>SUMIF(RPI!$B$7:$B$500,'Summary sales'!$A33,RPI!$J$7:$J$500)</f>
        <v>0</v>
      </c>
      <c r="BN33" s="334">
        <f>SUMIF(RB!$B$7:$B$500,'Summary sales'!$A33,RB!$J$7:$J$500)</f>
        <v>4234.6000000000931</v>
      </c>
      <c r="BO33" s="334">
        <f>SUMIF(DJARUM!$B$7:$B$500,'Summary sales'!$A33,DJARUM!$J$7:$J$500)</f>
        <v>9608.2599999999948</v>
      </c>
      <c r="BP33" s="334">
        <f>SUMIF(GFATOM!$B$7:$B$500,'Summary sales'!$A33,GFATOM!$J$7:$J$500)</f>
        <v>0</v>
      </c>
      <c r="BQ33" s="334">
        <f>SUMIF(GFKULIT!$B$7:$B$500,'Summary sales'!$A33,GFKULIT!$J$7:$J$500)</f>
        <v>0</v>
      </c>
      <c r="BR33" s="334">
        <f>SUMIF(PENTAWIRA!$B$7:$B$532,'Summary sales'!$A33,PENTAWIRA!$O$7:$O$532)</f>
        <v>4125.67</v>
      </c>
      <c r="BS33" s="334">
        <f>SUMIF(HSK!$B$7:$B$500,'Summary sales'!$A33,HSK!$J$7:$J$500)</f>
        <v>0</v>
      </c>
      <c r="BT33" s="334">
        <f>SUMIF(SDM!$B$7:$B$500,'Summary sales'!$A33,SDM!$J$7:$J$500)</f>
        <v>846.26000000024214</v>
      </c>
      <c r="BU33" s="334">
        <f>SUMIF(CCS!$B$7:$B$500,'Summary sales'!$A33,CCS!$J$7:$J$500)</f>
        <v>0</v>
      </c>
      <c r="BV33" s="334">
        <f>SUMIF(JARGAS!$B$7:$B$500,'Summary sales'!$A33,JARGAS!$J$7:$J$500)</f>
        <v>2639.5099999999802</v>
      </c>
      <c r="BW33" s="334">
        <f>SUMIF(SBI!$B$7:$B$500,'Summary sales'!$A33,SBI!$J$7:$J$500)</f>
        <v>405.78000000026077</v>
      </c>
      <c r="BX33" s="334">
        <f>SUMIF(SPGLOBAL!$B$7:$B$542,'Summary sales'!$A33,SPGLOBAL!$M$7:$M$542)</f>
        <v>0</v>
      </c>
    </row>
    <row r="34" spans="1:76">
      <c r="A34" s="305">
        <f t="shared" si="52"/>
        <v>46261</v>
      </c>
      <c r="B34" s="306">
        <f t="shared" ca="1" si="53"/>
        <v>1.1901065973511595</v>
      </c>
      <c r="C34" s="307">
        <f t="shared" si="51"/>
        <v>168631.77000000002</v>
      </c>
      <c r="D34" s="308">
        <v>103713.21000000004</v>
      </c>
      <c r="E34" s="309">
        <v>39804.119999999995</v>
      </c>
      <c r="F34" s="309">
        <v>7699.71</v>
      </c>
      <c r="G34" s="309">
        <v>0</v>
      </c>
      <c r="H34" s="309">
        <v>10155.040000000001</v>
      </c>
      <c r="I34" s="335">
        <v>3027.91</v>
      </c>
      <c r="J34" s="309">
        <v>0</v>
      </c>
      <c r="K34" s="335">
        <v>4231.78</v>
      </c>
      <c r="L34" s="335"/>
      <c r="M34" s="336">
        <f t="shared" ca="1" si="50"/>
        <v>200689.78200000335</v>
      </c>
      <c r="N34" s="337">
        <f>SUMIF(CLIN!$C$7:$C$500,'Summary sales'!$A34,CLIN!$J$7:$J$500)</f>
        <v>681.05000000004657</v>
      </c>
      <c r="O34" s="337">
        <f>SUMIF(BI!$B$7:$B$501,'Summary sales'!$A34,BI!$J$7:$J$501)</f>
        <v>1765.25</v>
      </c>
      <c r="P34" s="337">
        <f>SUMIF(MKG!$B$7:$B$500,'Summary sales'!$A34,MKG!$J$7:$J$500)</f>
        <v>1362.8100000000559</v>
      </c>
      <c r="Q34" s="337">
        <f>SUMIF(STM!$B$7:$B$501,'Summary sales'!$A34,STM!$J$7:$J$501)</f>
        <v>3853.8999999999069</v>
      </c>
      <c r="R34" s="337">
        <f>SUMIF(OAJ!$B$7:$B$500,'Summary sales'!$A34,OAJ!$J$7:$J$500)</f>
        <v>677.93000000005122</v>
      </c>
      <c r="S34" s="337">
        <f>SUMIF(NNI!$B$7:$B$500,'Summary sales'!$A34,NNI!$J$7:$J$500)</f>
        <v>0</v>
      </c>
      <c r="T34" s="337">
        <f>SUMIF(SHB!$B$7:$B$500,'Summary sales'!$A34,SHB!$J$7:$J$500)</f>
        <v>321.01999999998952</v>
      </c>
      <c r="U34" s="337">
        <f>SUMIF(GTL!$B$7:$B$500,'Summary sales'!$A34,GTL!$J$7:$J$500)</f>
        <v>911.84999999997672</v>
      </c>
      <c r="V34" s="337">
        <f>SUMIF(TWK!$B$7:$B$501,'Summary sales'!$A34,TWK!$J$7:$J$501)</f>
        <v>735.17999999993481</v>
      </c>
      <c r="W34" s="337">
        <f>SUMIF(BYC!$B$7:$B$500,'Summary sales'!$A34,BYC!$J$7:$J$500)</f>
        <v>4930.089999999851</v>
      </c>
      <c r="X34" s="337">
        <f ca="1">SUMIF(GFIR!$B$7:$B$34,'Summary sales'!$A34,GFIR!$J$7:$J$34)+SUMIF(GFIR2!$B$7:$B$31,'Summary sales'!$A34,GFIR2!$J$7:$J$30)</f>
        <v>5970</v>
      </c>
      <c r="Y34" s="337">
        <f>SUMIF(SARIMURNI!$B$7:$B$502,'Summary sales'!$A34,SARIMURNI!$J$7:$J$502)</f>
        <v>2389.25</v>
      </c>
      <c r="Z34" s="337">
        <f>SUMIF(TOI!$B$7:$B$500,'Summary sales'!$A34,TOI!$J$7:$J$500)</f>
        <v>0</v>
      </c>
      <c r="AA34" s="337">
        <f>SUMIF(HLI!$B$7:$B$500,'Summary sales'!$A34,HLI!$J$7:$J$500)</f>
        <v>14415.740000000224</v>
      </c>
      <c r="AB34" s="337">
        <f>SUMIF(CERES!$B$7:$B$503,'Summary sales'!$A34,CERES!$J$7:$J$503)</f>
        <v>9039.2299999999814</v>
      </c>
      <c r="AC34" s="337">
        <f>SUMIF(ALT!$B$7:$B$126,'Summary sales'!$A34,ALT!$M$7:$M$126)</f>
        <v>1379.8790000000736</v>
      </c>
      <c r="AD34" s="337">
        <f>SUMIF(UJL!$B$8:$B$99,'Summary sales'!$A34,UJL!$O$8:$O$99)</f>
        <v>0</v>
      </c>
      <c r="AE34" s="337">
        <f ca="1">SUMIF(IDP!$B$7:$B$141,'Summary sales'!$A34,IDP!$O$7:$O$140)</f>
        <v>4008.44</v>
      </c>
      <c r="AF34" s="337"/>
      <c r="AG34" s="337">
        <f>SUMIF(PSD!$B$7:$B$500,'Summary sales'!$A34,PSD!$K$7:$K$500)</f>
        <v>0</v>
      </c>
      <c r="AH34" s="337">
        <f>SUMIF(EBM!$B$7:$B$500,'Summary sales'!$A34,EBM!$J$7:$J$500)</f>
        <v>66</v>
      </c>
      <c r="AI34" s="337">
        <f>SUMIF(CISF!$B$7:$B$500,'Summary sales'!$A34,CISF!$J$7:$J$500)</f>
        <v>3772.5</v>
      </c>
      <c r="AJ34" s="337">
        <f>SUMIF(KGM!$B$5:$B$506,'Summary sales'!$A34,KGM!$O$5:$O$506)</f>
        <v>934.45999999996275</v>
      </c>
      <c r="AK34" s="337">
        <f>SUMIF(PUJ!$B$7:$B$503,'Summary sales'!$A34,PUJ!$J$7:$J$503)</f>
        <v>4548.0999999996275</v>
      </c>
      <c r="AL34" s="337">
        <f>SUMIF(TORABIKACIKUPA!$B$7:$B$493,'Summary sales'!$A34,TORABIKACIKUPA!$L$7:$L$493)</f>
        <v>0</v>
      </c>
      <c r="AM34" s="337">
        <f>SUMIF(TORABIKAHF!$B$7:$B$504,'Summary sales'!$A34,TORABIKAHF!$L$7:$L$504)</f>
        <v>0</v>
      </c>
      <c r="AN34" s="337">
        <f>SUMIF(TORABIKAIC!$B$7:$B$492,'Summary sales'!$A34,TORABIKAIC!$L$7:$L$492)</f>
        <v>0</v>
      </c>
      <c r="AO34" s="337">
        <f>SUMIF(KALBEE!$B$7:$B$501,'Summary sales'!$A34,KALBEE!$J$7:$J$501)</f>
        <v>6291.0999999996275</v>
      </c>
      <c r="AP34" s="337">
        <f>SUMIF(TOYOBO!$B$7:$B$479,'Summary sales'!$A34,TOYOBO!$O$7:$O$479)</f>
        <v>0</v>
      </c>
      <c r="AQ34" s="337">
        <f>SUMIF(GREENPULSE!$B$7:$B$487,'Summary sales'!$A34,GREENPULSE!$J$7:$J$487)</f>
        <v>367.58999999999969</v>
      </c>
      <c r="AR34" s="337">
        <f>SUMIF(KSN!$B$7:$B$484,'Summary sales'!$A34,KSN!$J$7:$J$484)</f>
        <v>7673.3299999998417</v>
      </c>
      <c r="AS34" s="337">
        <f>SUMIF(UMI!$B$7:$B$501,'Summary sales'!$A34,UMI!$J$7:$J$501)</f>
        <v>13321.697000004351</v>
      </c>
      <c r="AT34" s="337">
        <f>SUMIF(IPT!$B$7:$B$502,'Summary sales'!$A34,IPT!$J$7:$J$502)</f>
        <v>1995.2799999993294</v>
      </c>
      <c r="AU34" s="337">
        <f>SUMIF(KBRU!$B$7:$B$501,'Summary sales'!$A34,KBRU!$J$7:$J$501)</f>
        <v>953.47000000008848</v>
      </c>
      <c r="AV34" s="337">
        <f>SUMIF(AMI!$B$7:$B$501,'Summary sales'!$A34,AMI!$J$7:$J$501)</f>
        <v>8260.4000000003725</v>
      </c>
      <c r="AW34" s="337">
        <f>SUMIF(KA!$B$7:$B$501,'Summary sales'!$A34,KA!$J$7:$J$501)</f>
        <v>1846.9700000000303</v>
      </c>
      <c r="AX34" s="337">
        <f>SUMIF(KTN!$B$7:$B$500,'Summary sales'!$A34,KTN!$J$7:$J$500)</f>
        <v>1646.809999999823</v>
      </c>
      <c r="AY34" s="337">
        <f>SUMIF(KSNR!$B$7:$B$497,'Summary sales'!$A34,KSNR!$J$7:$J$497)</f>
        <v>5833.9399999999441</v>
      </c>
      <c r="AZ34" s="337">
        <f>SUMIF(NIAGAGARAM!$B$7:$B$504,'Summary sales'!$A34,NIAGAGARAM!$J$7:$J$504)</f>
        <v>526.85999999998603</v>
      </c>
      <c r="BA34" s="337">
        <f>SUMIF('PCI84'!$B$7:$B$501,'Summary sales'!$A34,'PCI84'!$J$7:$J$501)</f>
        <v>9018.4599999999627</v>
      </c>
      <c r="BB34" s="337">
        <f>SUMIF(PCIM!$B$7:$B$502,'Summary sales'!$A34,PCIM!$J$7:$J$502)</f>
        <v>2300.1400000001304</v>
      </c>
      <c r="BC34" s="337">
        <f>SUMIF(INDOFOOD!$B$7:$B$500,'Summary sales'!$A34,INDOFOOD!$J$7:$J$500)</f>
        <v>5886.9199999999255</v>
      </c>
      <c r="BD34" s="337">
        <f>SUMIF(HCI!$B$7:$B$502,'Summary sales'!$A34,HCI!$J$7:$J$502)</f>
        <v>5356.2199999999721</v>
      </c>
      <c r="BE34" s="337">
        <f>SUMIF(DIC!$B$7:$B$501,'Summary sales'!$A34,DIC!$J$7:$J$501)</f>
        <v>0</v>
      </c>
      <c r="BF34" s="337">
        <f>SUMIF(ASAHIMAS!$B$7:$B$500,'Summary sales'!$A34,ASAHIMAS!$J$7:$J$500)</f>
        <v>26415.240000000224</v>
      </c>
      <c r="BG34" s="337">
        <f>SUMIF('ABC KOGEN'!B33:B65,'Summary sales'!$A34,'ABC KOGEN'!J33:J65)</f>
        <v>5450.570000000298</v>
      </c>
      <c r="BH34" s="337">
        <f>SUMIF(ADP!$B$7:$B$499,'Summary sales'!$A34,ADP!$J$7:$J$499)</f>
        <v>894.64999999999418</v>
      </c>
      <c r="BI34" s="337">
        <f>SUMIF(Tongtji!$B$8:$B$502,'Summary sales'!$A34,Tongtji!$J$8:$J$502)</f>
        <v>3239</v>
      </c>
      <c r="BJ34" s="337">
        <f>SUMIF(CITYMALL!$B$7:$B$500,'Summary sales'!$A34,CITYMALL!$K$7:$K$500)</f>
        <v>0</v>
      </c>
      <c r="BK34" s="337">
        <f>SUMIF(PERHUTANI!$B$7:$B$500,'Summary sales'!$A34,PERHUTANI!$J$7:$J$500)</f>
        <v>0</v>
      </c>
      <c r="BL34" s="337">
        <f>SUMIF(PA!$B$7:$B$500,'Summary sales'!$A34,PA!$J$7:$J$500)</f>
        <v>443.19000000006054</v>
      </c>
      <c r="BM34" s="337">
        <f>SUMIF(RPI!$B$7:$B$500,'Summary sales'!$A34,RPI!$J$7:$J$500)</f>
        <v>0</v>
      </c>
      <c r="BN34" s="337">
        <f>SUMIF(RB!$B$7:$B$500,'Summary sales'!$A34,RB!$J$7:$J$500)</f>
        <v>4019.839999999851</v>
      </c>
      <c r="BO34" s="337">
        <f>SUMIF(DJARUM!$B$7:$B$500,'Summary sales'!$A34,DJARUM!$J$7:$J$500)</f>
        <v>3920.25</v>
      </c>
      <c r="BP34" s="337">
        <f>SUMIF(GFATOM!$B$7:$B$500,'Summary sales'!$A34,GFATOM!$J$7:$J$500)</f>
        <v>4299.1199999998789</v>
      </c>
      <c r="BQ34" s="337">
        <f>SUMIF(GFKULIT!$B$7:$B$500,'Summary sales'!$A34,GFKULIT!$J$7:$J$500)</f>
        <v>1048.1799999999348</v>
      </c>
      <c r="BR34" s="337">
        <f>SUMIF(PENTAWIRA!$B$7:$B$532,'Summary sales'!$A34,PENTAWIRA!$O$7:$O$532)</f>
        <v>8269.6059999999998</v>
      </c>
      <c r="BS34" s="337">
        <f>SUMIF(HSK!$B$7:$B$500,'Summary sales'!$A34,HSK!$J$7:$J$500)</f>
        <v>0</v>
      </c>
      <c r="BT34" s="337">
        <f>SUMIF(SDM!$B$7:$B$500,'Summary sales'!$A34,SDM!$J$7:$J$500)</f>
        <v>822.16999999992549</v>
      </c>
      <c r="BU34" s="337">
        <f>SUMIF(CCS!$B$7:$B$500,'Summary sales'!$A34,CCS!$J$7:$J$500)</f>
        <v>0</v>
      </c>
      <c r="BV34" s="337">
        <f>SUMIF(JARGAS!$B$7:$B$500,'Summary sales'!$A34,JARGAS!$J$7:$J$500)</f>
        <v>2687.2300000000105</v>
      </c>
      <c r="BW34" s="337">
        <f>SUMIF(SBI!$B$7:$B$500,'Summary sales'!$A34,SBI!$J$7:$J$500)</f>
        <v>6138.8700000001118</v>
      </c>
      <c r="BX34" s="337">
        <f>SUMIF(SPGLOBAL!$B$7:$B$542,'Summary sales'!$A34,SPGLOBAL!$M$7:$M$542)</f>
        <v>0</v>
      </c>
    </row>
    <row r="35" spans="1:76">
      <c r="A35" s="300">
        <f t="shared" si="52"/>
        <v>46262</v>
      </c>
      <c r="B35" s="310">
        <f t="shared" ref="B35:B37" ca="1" si="54">IFERROR(M35/C35,"")</f>
        <v>1.0874313783673606</v>
      </c>
      <c r="C35" s="311">
        <f t="shared" ref="C35:C37" si="55">SUM(D35:L35)</f>
        <v>177133.28200000004</v>
      </c>
      <c r="D35" s="303">
        <v>111798.78000000003</v>
      </c>
      <c r="E35" s="312">
        <v>35793.33</v>
      </c>
      <c r="F35" s="304">
        <v>14216.560000000001</v>
      </c>
      <c r="G35" s="312">
        <v>0</v>
      </c>
      <c r="H35" s="312">
        <v>0</v>
      </c>
      <c r="I35" s="331">
        <v>3199.28</v>
      </c>
      <c r="J35" s="304">
        <v>0</v>
      </c>
      <c r="K35" s="332">
        <v>12125.332</v>
      </c>
      <c r="L35" s="331"/>
      <c r="M35" s="333">
        <f t="shared" ca="1" si="50"/>
        <v>192620.28899999443</v>
      </c>
      <c r="N35" s="334">
        <f>SUMIF(CLIN!$C$7:$C$500,'Summary sales'!$A35,CLIN!$J$7:$J$500)</f>
        <v>274.53000000002794</v>
      </c>
      <c r="O35" s="340">
        <f>SUMIF(BI!$B$7:$B$501,'Summary sales'!$A35,BI!$J$7:$J$501)</f>
        <v>1054.4899999983609</v>
      </c>
      <c r="P35" s="340">
        <f>SUMIF(MKG!$B$7:$B$500,'Summary sales'!$A35,MKG!$J$7:$J$500)</f>
        <v>1093.2299999999814</v>
      </c>
      <c r="Q35" s="334">
        <f>SUMIF(STM!$B$7:$B$501,'Summary sales'!$A35,STM!$J$7:$J$501)</f>
        <v>4186.6000000000931</v>
      </c>
      <c r="R35" s="340">
        <f>SUMIF(OAJ!$B$7:$B$500,'Summary sales'!$A35,OAJ!$J$7:$J$500)</f>
        <v>800.88000000000466</v>
      </c>
      <c r="S35" s="340">
        <f>SUMIF(NNI!$B$7:$B$500,'Summary sales'!$A35,NNI!$J$7:$J$500)</f>
        <v>1264.6200000001118</v>
      </c>
      <c r="T35" s="340">
        <f>SUMIF(SHB!$B$7:$B$500,'Summary sales'!$A35,SHB!$J$7:$J$500)</f>
        <v>65.010000000009313</v>
      </c>
      <c r="U35" s="340">
        <f>SUMIF(GTL!$B$7:$B$500,'Summary sales'!$A35,GTL!$J$7:$J$500)</f>
        <v>850.04000000003725</v>
      </c>
      <c r="V35" s="340">
        <f>SUMIF(TWK!$B$7:$B$501,'Summary sales'!$A35,TWK!$J$7:$J$501)</f>
        <v>636.34000000008382</v>
      </c>
      <c r="W35" s="334">
        <f>SUMIF(BYC!$B$7:$B$500,'Summary sales'!$A35,BYC!$J$7:$J$500)</f>
        <v>5290.5800000000745</v>
      </c>
      <c r="X35" s="340">
        <f ca="1">SUMIF(GFIR!$B$7:$B$34,'Summary sales'!$A35,GFIR!$J$7:$J$34)+SUMIF(GFIR2!$B$7:$B$31,'Summary sales'!$A35,GFIR2!$J$7:$J$30)</f>
        <v>6214.8999999994412</v>
      </c>
      <c r="Y35" s="340">
        <f>SUMIF(SARIMURNI!$B$7:$B$502,'Summary sales'!$A35,SARIMURNI!$J$7:$J$502)</f>
        <v>1665.1800000001676</v>
      </c>
      <c r="Z35" s="340">
        <f>SUMIF(TOI!$B$7:$B$500,'Summary sales'!$A35,TOI!$J$7:$J$500)</f>
        <v>0</v>
      </c>
      <c r="AA35" s="334">
        <f>SUMIF(HLI!$B$7:$B$500,'Summary sales'!$A35,HLI!$J$7:$J$500)</f>
        <v>14583.199999999721</v>
      </c>
      <c r="AB35" s="342">
        <f>SUMIF(CERES!$B$7:$B$503,'Summary sales'!$A35,CERES!$J$7:$J$503)</f>
        <v>7967.5</v>
      </c>
      <c r="AC35" s="342">
        <f>SUMIF(ALT!$B$7:$B$126,'Summary sales'!$A35,ALT!$M$7:$M$126)</f>
        <v>833.94999999995343</v>
      </c>
      <c r="AD35" s="334">
        <f>SUMIF(UJL!$B$8:$B$99,'Summary sales'!$A35,UJL!$O$8:$O$99)</f>
        <v>0</v>
      </c>
      <c r="AE35" s="334">
        <f ca="1">SUMIF(IDP!$B$7:$B$141,'Summary sales'!$A35,IDP!$O$7:$O$140)</f>
        <v>4130.2199999999993</v>
      </c>
      <c r="AF35" s="334"/>
      <c r="AG35" s="340">
        <f>SUMIF(PSD!$B$7:$B$500,'Summary sales'!$A35,PSD!$K$7:$K$500)</f>
        <v>0</v>
      </c>
      <c r="AH35" s="340">
        <f>SUMIF(EBM!$B$7:$B$500,'Summary sales'!$A35,EBM!$J$7:$J$500)</f>
        <v>69</v>
      </c>
      <c r="AI35" s="334">
        <f>SUMIF(CISF!$B$7:$B$500,'Summary sales'!$A35,CISF!$J$7:$J$500)</f>
        <v>2242.0999999996275</v>
      </c>
      <c r="AJ35" s="334">
        <f>SUMIF(KGM!$B$5:$B$506,'Summary sales'!$A35,KGM!$O$5:$O$506)</f>
        <v>899.22999999998137</v>
      </c>
      <c r="AK35" s="334">
        <f>SUMIF(PUJ!$B$7:$B$503,'Summary sales'!$A35,PUJ!$J$7:$J$503)</f>
        <v>4347</v>
      </c>
      <c r="AL35" s="334">
        <f>SUMIF(TORABIKACIKUPA!$B$7:$B$493,'Summary sales'!$A35,TORABIKACIKUPA!$L$7:$L$493)</f>
        <v>0</v>
      </c>
      <c r="AM35" s="334">
        <f>SUMIF(TORABIKAHF!$B$7:$B$504,'Summary sales'!$A35,TORABIKAHF!$L$7:$L$504)</f>
        <v>0</v>
      </c>
      <c r="AN35" s="334">
        <f>SUMIF(TORABIKAIC!$B$7:$B$492,'Summary sales'!$A35,TORABIKAIC!$L$7:$L$492)</f>
        <v>0</v>
      </c>
      <c r="AO35" s="334">
        <f>SUMIF(KALBEE!$B$7:$B$501,'Summary sales'!$A35,KALBEE!$J$7:$J$501)</f>
        <v>7328.4000000003725</v>
      </c>
      <c r="AP35" s="334">
        <f>SUMIF(TOYOBO!$B$7:$B$479,'Summary sales'!$A35,TOYOBO!$O$7:$O$479)</f>
        <v>0</v>
      </c>
      <c r="AQ35" s="334">
        <f>SUMIF(GREENPULSE!$B$7:$B$487,'Summary sales'!$A35,GREENPULSE!$J$7:$J$487)</f>
        <v>579</v>
      </c>
      <c r="AR35" s="334">
        <f>SUMIF(KSN!$B$7:$B$484,'Summary sales'!$A35,KSN!$J$7:$J$484)</f>
        <v>6863.660000000149</v>
      </c>
      <c r="AS35" s="334">
        <f>SUMIF(UMI!$B$7:$B$501,'Summary sales'!$A35,UMI!$J$7:$J$501)</f>
        <v>16140.339999996126</v>
      </c>
      <c r="AT35" s="334">
        <f>SUMIF(IPT!$B$7:$B$502,'Summary sales'!$A35,IPT!$J$7:$J$502)</f>
        <v>2443.5900000007823</v>
      </c>
      <c r="AU35" s="334">
        <f>SUMIF(KBRU!$B$7:$B$501,'Summary sales'!$A35,KBRU!$J$7:$J$501)</f>
        <v>917.78999999992084</v>
      </c>
      <c r="AV35" s="334">
        <f>SUMIF(AMI!$B$7:$B$501,'Summary sales'!$A35,AMI!$J$7:$J$501)</f>
        <v>5607.8699999991804</v>
      </c>
      <c r="AW35" s="334">
        <f>SUMIF(KA!$B$7:$B$501,'Summary sales'!$A35,KA!$J$7:$J$501)</f>
        <v>0</v>
      </c>
      <c r="AX35" s="334">
        <f>SUMIF(KTN!$B$7:$B$500,'Summary sales'!$A35,KTN!$J$7:$J$500)</f>
        <v>1226.2000000001863</v>
      </c>
      <c r="AY35" s="334">
        <f>SUMIF(KSNR!$B$7:$B$497,'Summary sales'!$A35,KSNR!$J$7:$J$497)</f>
        <v>5967.7299999999814</v>
      </c>
      <c r="AZ35" s="334">
        <f>SUMIF(NIAGAGARAM!$B$7:$B$504,'Summary sales'!$A35,NIAGAGARAM!$J$7:$J$504)</f>
        <v>843.10999999998603</v>
      </c>
      <c r="BA35" s="334">
        <f>SUMIF('PCI84'!$B$7:$B$501,'Summary sales'!$A35,'PCI84'!$J$7:$J$501)</f>
        <v>8599.8300000000745</v>
      </c>
      <c r="BB35" s="334">
        <f>SUMIF(PCIM!$B$7:$B$502,'Summary sales'!$A35,PCIM!$J$7:$J$502)</f>
        <v>2443.75</v>
      </c>
      <c r="BC35" s="334">
        <f>SUMIF(INDOFOOD!$B$7:$B$500,'Summary sales'!$A35,INDOFOOD!$J$7:$J$500)</f>
        <v>5834.160000000149</v>
      </c>
      <c r="BD35" s="334">
        <f>SUMIF(HCI!$B$7:$B$502,'Summary sales'!$A35,HCI!$J$7:$J$502)</f>
        <v>7526.7000000001863</v>
      </c>
      <c r="BE35" s="334">
        <f>SUMIF(DIC!$B$7:$B$501,'Summary sales'!$A35,DIC!$J$7:$J$501)</f>
        <v>0</v>
      </c>
      <c r="BF35" s="334">
        <f>SUMIF(ASAHIMAS!$B$7:$B$500,'Summary sales'!$A35,ASAHIMAS!$J$7:$J$500)</f>
        <v>24896.61999999918</v>
      </c>
      <c r="BG35" s="334">
        <f>SUMIF('ABC KOGEN'!B34:B66,'Summary sales'!$A35,'ABC KOGEN'!J34:J66)</f>
        <v>4673.9399999999441</v>
      </c>
      <c r="BH35" s="334">
        <f>SUMIF(ADP!$B$7:$B$499,'Summary sales'!$A35,ADP!$J$7:$J$499)</f>
        <v>0</v>
      </c>
      <c r="BI35" s="334">
        <f>SUMIF(Tongtji!$B$8:$B$502,'Summary sales'!$A35,Tongtji!$J$8:$J$502)</f>
        <v>3011.7000000001863</v>
      </c>
      <c r="BJ35" s="334">
        <f>SUMIF(CITYMALL!$B$7:$B$500,'Summary sales'!$A35,CITYMALL!$K$7:$K$500)</f>
        <v>0</v>
      </c>
      <c r="BK35" s="334">
        <f>SUMIF(PERHUTANI!$B$7:$B$500,'Summary sales'!$A35,PERHUTANI!$J$7:$J$500)</f>
        <v>0</v>
      </c>
      <c r="BL35" s="334">
        <f>SUMIF(PA!$B$7:$B$500,'Summary sales'!$A35,PA!$J$7:$J$500)</f>
        <v>426.98999999999069</v>
      </c>
      <c r="BM35" s="334">
        <f>SUMIF(RPI!$B$7:$B$500,'Summary sales'!$A35,RPI!$J$7:$J$500)</f>
        <v>0</v>
      </c>
      <c r="BN35" s="334">
        <f>SUMIF(RB!$B$7:$B$500,'Summary sales'!$A35,RB!$J$7:$J$500)</f>
        <v>4067.0300000002608</v>
      </c>
      <c r="BO35" s="334">
        <f>SUMIF(DJARUM!$B$7:$B$500,'Summary sales'!$A35,DJARUM!$J$7:$J$500)</f>
        <v>5381.3800000000047</v>
      </c>
      <c r="BP35" s="334">
        <f>SUMIF(GFATOM!$B$7:$B$500,'Summary sales'!$A35,GFATOM!$J$7:$J$500)</f>
        <v>1363.3700000001118</v>
      </c>
      <c r="BQ35" s="334">
        <f>SUMIF(GFKULIT!$B$7:$B$500,'Summary sales'!$A35,GFKULIT!$J$7:$J$500)</f>
        <v>1938.9899999999907</v>
      </c>
      <c r="BR35" s="334">
        <f>SUMIF(PENTAWIRA!$B$7:$B$532,'Summary sales'!$A35,PENTAWIRA!$O$7:$O$532)</f>
        <v>12371.968999999999</v>
      </c>
      <c r="BS35" s="334">
        <f>SUMIF(HSK!$B$7:$B$500,'Summary sales'!$A35,HSK!$J$7:$J$500)</f>
        <v>0</v>
      </c>
      <c r="BT35" s="334">
        <f>SUMIF(SDM!$B$7:$B$500,'Summary sales'!$A35,SDM!$J$7:$J$500)</f>
        <v>1061.9799999999814</v>
      </c>
      <c r="BU35" s="334">
        <f>SUMIF(CCS!$B$7:$B$500,'Summary sales'!$A35,CCS!$J$7:$J$500)</f>
        <v>0</v>
      </c>
      <c r="BV35" s="334">
        <f>SUMIF(JARGAS!$B$7:$B$500,'Summary sales'!$A35,JARGAS!$J$7:$J$500)</f>
        <v>2635.5899999999965</v>
      </c>
      <c r="BW35" s="334">
        <f>SUMIF(SBI!$B$7:$B$500,'Summary sales'!$A35,SBI!$J$7:$J$500)</f>
        <v>0</v>
      </c>
      <c r="BX35" s="334">
        <f>SUMIF(SPGLOBAL!$B$7:$B$542,'Summary sales'!$A35,SPGLOBAL!$M$7:$M$542)</f>
        <v>0</v>
      </c>
    </row>
    <row r="36" spans="1:76">
      <c r="A36" s="305">
        <f t="shared" si="52"/>
        <v>46263</v>
      </c>
      <c r="B36" s="306">
        <f t="shared" ca="1" si="53"/>
        <v>0.88229025078648449</v>
      </c>
      <c r="C36" s="307">
        <f t="shared" si="51"/>
        <v>181538.28500000003</v>
      </c>
      <c r="D36" s="308">
        <v>114949.62000000002</v>
      </c>
      <c r="E36" s="309">
        <v>39308.35</v>
      </c>
      <c r="F36" s="309">
        <v>5324.71</v>
      </c>
      <c r="G36" s="309">
        <v>0</v>
      </c>
      <c r="H36" s="309">
        <v>9909.5400000000009</v>
      </c>
      <c r="I36" s="335">
        <v>0</v>
      </c>
      <c r="J36" s="309">
        <v>0</v>
      </c>
      <c r="K36" s="335">
        <v>12046.065000000001</v>
      </c>
      <c r="L36" s="335"/>
      <c r="M36" s="336">
        <f t="shared" ca="1" si="50"/>
        <v>160169.45899999831</v>
      </c>
      <c r="N36" s="337">
        <f>SUMIF(CLIN!$C$7:$C$500,'Summary sales'!$A36,CLIN!$J$7:$J$500)</f>
        <v>664.98999999999069</v>
      </c>
      <c r="O36" s="337">
        <f>SUMIF(BI!$B$7:$B$501,'Summary sales'!$A36,BI!$J$7:$J$501)</f>
        <v>464.06000000052154</v>
      </c>
      <c r="P36" s="337">
        <f>SUMIF(MKG!$B$7:$B$500,'Summary sales'!$A36,MKG!$J$7:$J$500)</f>
        <v>979.02000000001863</v>
      </c>
      <c r="Q36" s="337">
        <f>SUMIF(STM!$B$7:$B$501,'Summary sales'!$A36,STM!$J$7:$J$501)</f>
        <v>1112</v>
      </c>
      <c r="R36" s="337">
        <f>SUMIF(OAJ!$B$7:$B$500,'Summary sales'!$A36,OAJ!$J$7:$J$500)</f>
        <v>763.26000000000931</v>
      </c>
      <c r="S36" s="337">
        <f>SUMIF(NNI!$B$7:$B$500,'Summary sales'!$A36,NNI!$J$7:$J$500)</f>
        <v>482.80999999959022</v>
      </c>
      <c r="T36" s="337">
        <f>SUMIF(SHB!$B$7:$B$500,'Summary sales'!$A36,SHB!$J$7:$J$500)</f>
        <v>0</v>
      </c>
      <c r="U36" s="337">
        <f>SUMIF(GTL!$B$7:$B$500,'Summary sales'!$A36,GTL!$J$7:$J$500)</f>
        <v>633.66999999992549</v>
      </c>
      <c r="V36" s="337">
        <f>SUMIF(TWK!$B$7:$B$501,'Summary sales'!$A36,TWK!$J$7:$J$501)</f>
        <v>565.82999999995809</v>
      </c>
      <c r="W36" s="337">
        <f>SUMIF(BYC!$B$7:$B$500,'Summary sales'!$A36,BYC!$J$7:$J$500)</f>
        <v>4365.7799999993294</v>
      </c>
      <c r="X36" s="337">
        <f>SUMIF(GFIR!$B$7:$B$41,'Summary sales'!$A36,GFIR!$J$7:$J$41)+SUMIF(GFIR2!$B$7:$B$40,'Summary sales'!$A36,GFIR2!$J$7:$J$40)</f>
        <v>3846.4400000004098</v>
      </c>
      <c r="Y36" s="337">
        <f>SUMIF(SARIMURNI!$B$7:$B$502,'Summary sales'!$A36,SARIMURNI!$J$7:$J$502)</f>
        <v>324.56000000005588</v>
      </c>
      <c r="Z36" s="337">
        <f>SUMIF(TOI!$B$7:$B$500,'Summary sales'!$A36,TOI!$J$7:$J$500)</f>
        <v>0</v>
      </c>
      <c r="AA36" s="337">
        <f>SUMIF(HLI!$B$7:$B$500,'Summary sales'!$A36,HLI!$J$7:$J$500)</f>
        <v>14872.760000000242</v>
      </c>
      <c r="AB36" s="337">
        <f>SUMIF(CERES!$B$7:$B$503,'Summary sales'!$A36,CERES!$J$7:$J$503)</f>
        <v>5544.6699999999255</v>
      </c>
      <c r="AC36" s="337">
        <f>SUMIF(ALT!$B$7:$B$126,'Summary sales'!$A36,ALT!$M$7:$M$126)</f>
        <v>862.31599999999162</v>
      </c>
      <c r="AD36" s="337">
        <f>SUMIF(UJL!$B$8:$B$99,'Summary sales'!$A36,UJL!$O$8:$O$99)</f>
        <v>0</v>
      </c>
      <c r="AE36" s="337">
        <f ca="1">SUMIF(IDP!$B$7:$B$141,'Summary sales'!$A36,IDP!$O$7:$O$140)</f>
        <v>5486.98</v>
      </c>
      <c r="AF36" s="337"/>
      <c r="AG36" s="337">
        <f>SUMIF(PSD!$B$7:$B$500,'Summary sales'!$A36,PSD!$K$7:$K$500)</f>
        <v>0</v>
      </c>
      <c r="AH36" s="337">
        <f>SUMIF(EBM!$B$7:$B$500,'Summary sales'!$A36,EBM!$J$7:$J$500)</f>
        <v>85.487999999997555</v>
      </c>
      <c r="AI36" s="337">
        <f>SUMIF(CISF!$B$7:$B$500,'Summary sales'!$A36,CISF!$J$7:$J$500)</f>
        <v>106.3000000002794</v>
      </c>
      <c r="AJ36" s="337">
        <f>SUMIF(KGM!$B$5:$B$506,'Summary sales'!$A36,KGM!$O$5:$O$506)</f>
        <v>1846.3800000000047</v>
      </c>
      <c r="AK36" s="337">
        <f>SUMIF(PUJ!$B$7:$B$503,'Summary sales'!$A36,PUJ!$J$7:$J$503)</f>
        <v>6094.9000000003725</v>
      </c>
      <c r="AL36" s="337">
        <f>SUMIF(TORABIKACIKUPA!$B$7:$B$493,'Summary sales'!$A36,TORABIKACIKUPA!$L$7:$L$493)</f>
        <v>0</v>
      </c>
      <c r="AM36" s="337">
        <f>SUMIF(TORABIKAHF!$B$7:$B$504,'Summary sales'!$A36,TORABIKAHF!$L$7:$L$504)</f>
        <v>0</v>
      </c>
      <c r="AN36" s="337">
        <f>SUMIF(TORABIKAIC!$B$7:$B$492,'Summary sales'!$A36,TORABIKAIC!$L$7:$L$492)</f>
        <v>0</v>
      </c>
      <c r="AO36" s="337">
        <f>SUMIF(KALBEE!$B$7:$B$501,'Summary sales'!$A36,KALBEE!$J$7:$J$501)</f>
        <v>7658.3999999999069</v>
      </c>
      <c r="AP36" s="337">
        <f>SUMIF(TOYOBO!$B$7:$B$479,'Summary sales'!$A36,TOYOBO!$O$7:$O$479)</f>
        <v>0</v>
      </c>
      <c r="AQ36" s="337">
        <f>SUMIF(GREENPULSE!$B$7:$B$487,'Summary sales'!$A36,GREENPULSE!$J$7:$J$487)</f>
        <v>605.43000000000029</v>
      </c>
      <c r="AR36" s="337">
        <f>SUMIF(KSN!$B$7:$B$484,'Summary sales'!$A36,KSN!$J$7:$J$484)</f>
        <v>7090.25</v>
      </c>
      <c r="AS36" s="337">
        <f>SUMIF(UMI!$B$7:$B$501,'Summary sales'!$A36,UMI!$J$7:$J$501)</f>
        <v>13001.682999998331</v>
      </c>
      <c r="AT36" s="337">
        <f>SUMIF(IPT!$B$7:$B$502,'Summary sales'!$A36,IPT!$J$7:$J$502)</f>
        <v>2074.5</v>
      </c>
      <c r="AU36" s="337">
        <f>SUMIF(KBRU!$B$7:$B$501,'Summary sales'!$A36,KBRU!$J$7:$J$501)</f>
        <v>958.75</v>
      </c>
      <c r="AV36" s="337">
        <f>SUMIF(AMI!$B$7:$B$501,'Summary sales'!$A36,AMI!$J$7:$J$501)</f>
        <v>0</v>
      </c>
      <c r="AW36" s="337">
        <f>SUMIF(KA!$B$7:$B$501,'Summary sales'!$A36,KA!$J$7:$J$501)</f>
        <v>0</v>
      </c>
      <c r="AX36" s="337">
        <f>SUMIF(KTN!$B$7:$B$500,'Summary sales'!$A36,KTN!$J$7:$J$500)</f>
        <v>1860.2099999999627</v>
      </c>
      <c r="AY36" s="337">
        <f>SUMIF(KSNR!$B$7:$B$497,'Summary sales'!$A36,KSNR!$J$7:$J$497)</f>
        <v>6153.5</v>
      </c>
      <c r="AZ36" s="337">
        <f>SUMIF(NIAGAGARAM!$B$7:$B$504,'Summary sales'!$A36,NIAGAGARAM!$J$7:$J$504)</f>
        <v>0</v>
      </c>
      <c r="BA36" s="337">
        <f>SUMIF('PCI84'!$B$7:$B$501,'Summary sales'!$A36,'PCI84'!$J$7:$J$501)</f>
        <v>12045.139999999665</v>
      </c>
      <c r="BB36" s="337">
        <f>SUMIF(PCIM!$B$7:$B$502,'Summary sales'!$A36,PCIM!$J$7:$J$502)</f>
        <v>2327.3699999998789</v>
      </c>
      <c r="BC36" s="337">
        <f>SUMIF(INDOFOOD!$B$7:$B$500,'Summary sales'!$A36,INDOFOOD!$J$7:$J$500)</f>
        <v>3307.570000000298</v>
      </c>
      <c r="BD36" s="337">
        <f>SUMIF(HCI!$B$7:$B$502,'Summary sales'!$A36,HCI!$J$7:$J$502)</f>
        <v>4145.7600000000093</v>
      </c>
      <c r="BE36" s="337">
        <f>SUMIF(DIC!$B$7:$B$501,'Summary sales'!$A36,DIC!$J$7:$J$501)</f>
        <v>0</v>
      </c>
      <c r="BF36" s="337">
        <f>SUMIF(ASAHIMAS!$B$7:$B$500,'Summary sales'!$A36,ASAHIMAS!$J$7:$J$500)</f>
        <v>24611.849999999627</v>
      </c>
      <c r="BG36" s="337">
        <f>SUMIF('ABC KOGEN'!B35:B67,'Summary sales'!$A36,'ABC KOGEN'!J35:J67)</f>
        <v>4299.7299999999814</v>
      </c>
      <c r="BH36" s="337">
        <f>SUMIF(ADP!$B$7:$B$499,'Summary sales'!$A36,ADP!$J$7:$J$499)</f>
        <v>0</v>
      </c>
      <c r="BI36" s="337">
        <f>SUMIF(Tongtji!$B$8:$B$502,'Summary sales'!$A36,Tongtji!$J$8:$J$502)</f>
        <v>2791.2000000001863</v>
      </c>
      <c r="BJ36" s="337">
        <f>SUMIF(CITYMALL!$B$7:$B$500,'Summary sales'!$A36,CITYMALL!$K$7:$K$500)</f>
        <v>0</v>
      </c>
      <c r="BK36" s="337">
        <f>SUMIF(PERHUTANI!$B$7:$B$500,'Summary sales'!$A36,PERHUTANI!$J$7:$J$500)</f>
        <v>0</v>
      </c>
      <c r="BL36" s="337">
        <f>SUMIF(PA!$B$7:$B$500,'Summary sales'!$A36,PA!$J$7:$J$500)</f>
        <v>272.97999999998137</v>
      </c>
      <c r="BM36" s="337">
        <f>SUMIF(RPI!$B$7:$B$500,'Summary sales'!$A36,RPI!$J$7:$J$500)</f>
        <v>0</v>
      </c>
      <c r="BN36" s="337">
        <f>SUMIF(RB!$B$7:$B$500,'Summary sales'!$A36,RB!$J$7:$J$500)</f>
        <v>4357.5200000000186</v>
      </c>
      <c r="BO36" s="337">
        <f>SUMIF(DJARUM!$B$7:$B$500,'Summary sales'!$A36,DJARUM!$J$7:$J$500)</f>
        <v>0</v>
      </c>
      <c r="BP36" s="337">
        <f>SUMIF(GFATOM!$B$7:$B$500,'Summary sales'!$A36,GFATOM!$J$7:$J$500)</f>
        <v>376.69999999995343</v>
      </c>
      <c r="BQ36" s="337">
        <f>SUMIF(GFKULIT!$B$7:$B$500,'Summary sales'!$A36,GFKULIT!$J$7:$J$500)</f>
        <v>1495.4500000000698</v>
      </c>
      <c r="BR36" s="337">
        <f>SUMIF(PENTAWIRA!$B$7:$B$532,'Summary sales'!$A36,PENTAWIRA!$O$7:$O$532)</f>
        <v>7761.6019999999999</v>
      </c>
      <c r="BS36" s="337">
        <f>SUMIF(HSK!$B$7:$B$500,'Summary sales'!$A36,HSK!$J$7:$J$500)</f>
        <v>0</v>
      </c>
      <c r="BT36" s="337">
        <f>SUMIF(SDM!$B$7:$B$500,'Summary sales'!$A36,SDM!$J$7:$J$500)</f>
        <v>0</v>
      </c>
      <c r="BU36" s="337">
        <f>SUMIF(CCS!$B$7:$B$500,'Summary sales'!$A36,CCS!$J$7:$J$500)</f>
        <v>0</v>
      </c>
      <c r="BV36" s="337">
        <f>SUMIF(JARGAS!$B$7:$B$500,'Summary sales'!$A36,JARGAS!$J$7:$J$500)</f>
        <v>2679.6000000000058</v>
      </c>
      <c r="BW36" s="337">
        <f>SUMIF(SBI!$B$7:$B$500,'Summary sales'!$A36,SBI!$J$7:$J$500)</f>
        <v>1192.0499999998137</v>
      </c>
      <c r="BX36" s="337">
        <f>SUMIF(SPGLOBAL!$B$7:$B$542,'Summary sales'!$A36,SPGLOBAL!$M$7:$M$542)</f>
        <v>0</v>
      </c>
    </row>
    <row r="37" spans="1:76">
      <c r="A37" s="300">
        <f t="shared" si="52"/>
        <v>46264</v>
      </c>
      <c r="B37" s="310">
        <f t="shared" ca="1" si="54"/>
        <v>0.87018183775705538</v>
      </c>
      <c r="C37" s="311">
        <f t="shared" si="55"/>
        <v>167577.35299999997</v>
      </c>
      <c r="D37" s="303">
        <v>105774.55999999997</v>
      </c>
      <c r="E37" s="312">
        <v>47353.390000000007</v>
      </c>
      <c r="F37" s="304">
        <v>6128.31</v>
      </c>
      <c r="G37" s="312">
        <v>0</v>
      </c>
      <c r="H37" s="312">
        <v>0</v>
      </c>
      <c r="I37" s="331">
        <v>4106.38</v>
      </c>
      <c r="J37" s="304">
        <v>0</v>
      </c>
      <c r="K37" s="332">
        <v>4214.7129999999997</v>
      </c>
      <c r="L37" s="331"/>
      <c r="M37" s="333">
        <f t="shared" ca="1" si="50"/>
        <v>145822.76900000277</v>
      </c>
      <c r="N37" s="334">
        <f>SUMIF(CLIN!$C$7:$C$500,'Summary sales'!$A37,CLIN!$J$7:$J$500)</f>
        <v>591.83000000007451</v>
      </c>
      <c r="O37" s="340">
        <f>SUMIF(BI!$B$7:$B$501,'Summary sales'!$A37,BI!$J$7:$J$501)</f>
        <v>0</v>
      </c>
      <c r="P37" s="340">
        <f>SUMIF(MKG!$B$7:$B$500,'Summary sales'!$A37,MKG!$J$7:$J$500)</f>
        <v>540.1999999997206</v>
      </c>
      <c r="Q37" s="334">
        <f>SUMIF(STM!$B$7:$B$501,'Summary sales'!$A37,STM!$J$7:$J$501)</f>
        <v>0</v>
      </c>
      <c r="R37" s="340">
        <f>SUMIF(OAJ!$B$7:$B$500,'Summary sales'!$A37,OAJ!$J$7:$J$500)</f>
        <v>457.34999999997672</v>
      </c>
      <c r="S37" s="340">
        <f>SUMIF(NNI!$B$7:$B$500,'Summary sales'!$A37,NNI!$J$7:$J$500)</f>
        <v>0</v>
      </c>
      <c r="T37" s="340">
        <f>SUMIF(SHB!$B$7:$B$500,'Summary sales'!$A37,SHB!$J$7:$J$500)</f>
        <v>0</v>
      </c>
      <c r="U37" s="340">
        <f>SUMIF(GTL!$B$7:$B$500,'Summary sales'!$A37,GTL!$J$7:$J$500)</f>
        <v>669.29000000003725</v>
      </c>
      <c r="V37" s="340">
        <f>SUMIF(TWK!$B$7:$B$501,'Summary sales'!$A37,TWK!$J$7:$J$501)</f>
        <v>434.25</v>
      </c>
      <c r="W37" s="334">
        <f>SUMIF(BYC!$B$7:$B$500,'Summary sales'!$A37,BYC!$J$7:$J$500)</f>
        <v>0</v>
      </c>
      <c r="X37" s="340">
        <f>SUMIF(GFIR!$B$7:$B$41,'Summary sales'!$A37,GFIR!$J$7:$J$41)+SUMIF(GFIR2!$B$7:$B$40,'Summary sales'!$A37,GFIR2!$J$7:$J$40)</f>
        <v>2793.9199999999255</v>
      </c>
      <c r="Y37" s="340">
        <f>SUMIF(SARIMURNI!$B$7:$B$502,'Summary sales'!$A37,SARIMURNI!$J$7:$J$502)</f>
        <v>82.509999999776483</v>
      </c>
      <c r="Z37" s="340">
        <f>SUMIF(TOI!$B$7:$B$500,'Summary sales'!$A37,TOI!$J$7:$J$500)</f>
        <v>0</v>
      </c>
      <c r="AA37" s="334">
        <f>SUMIF(HLI!$B$7:$B$500,'Summary sales'!$A37,HLI!$J$7:$J$500)</f>
        <v>14978.10999999987</v>
      </c>
      <c r="AB37" s="342">
        <f>SUMIF(CERES!$B$7:$B$503,'Summary sales'!$A37,CERES!$J$7:$J$503)</f>
        <v>4421.0800000000745</v>
      </c>
      <c r="AC37" s="342">
        <f>SUMIF(ALT!$B$7:$B$126,'Summary sales'!$A37,ALT!$M$7:$M$126)</f>
        <v>0</v>
      </c>
      <c r="AD37" s="334">
        <f>SUMIF(UJL!$B$8:$B$99,'Summary sales'!$A37,UJL!$O$8:$O$99)</f>
        <v>0</v>
      </c>
      <c r="AE37" s="334">
        <f ca="1">SUMIF(IDP!$B$7:$B$141,'Summary sales'!$A37,IDP!$O$7:$O$140)</f>
        <v>2582.98</v>
      </c>
      <c r="AF37" s="334"/>
      <c r="AG37" s="340">
        <f>SUMIF(PSD!$B$7:$B$500,'Summary sales'!$A37,PSD!$K$7:$K$500)</f>
        <v>0</v>
      </c>
      <c r="AH37" s="340">
        <f>SUMIF(EBM!$B$7:$B$500,'Summary sales'!$A37,EBM!$J$7:$J$500)</f>
        <v>66.557000000000698</v>
      </c>
      <c r="AI37" s="334">
        <f>SUMIF(CISF!$B$7:$B$500,'Summary sales'!$A37,CISF!$J$7:$J$500)</f>
        <v>17.399999999906868</v>
      </c>
      <c r="AJ37" s="334">
        <f>SUMIF(KGM!$B$5:$B$506,'Summary sales'!$A37,KGM!$O$5:$O$506)</f>
        <v>962.65000000002328</v>
      </c>
      <c r="AK37" s="334">
        <f>SUMIF(PUJ!$B$7:$B$503,'Summary sales'!$A37,PUJ!$J$7:$J$503)</f>
        <v>923.19999999925494</v>
      </c>
      <c r="AL37" s="334">
        <f>SUMIF(TORABIKACIKUPA!$B$7:$B$493,'Summary sales'!$A37,TORABIKACIKUPA!$L$7:$L$493)</f>
        <v>0</v>
      </c>
      <c r="AM37" s="334">
        <f>SUMIF(TORABIKAHF!$B$7:$B$504,'Summary sales'!$A37,TORABIKAHF!$L$7:$L$504)</f>
        <v>0</v>
      </c>
      <c r="AN37" s="334">
        <f>SUMIF(TORABIKAIC!$B$7:$B$492,'Summary sales'!$A37,TORABIKAIC!$L$7:$L$492)</f>
        <v>0</v>
      </c>
      <c r="AO37" s="334">
        <f>SUMIF(KALBEE!$B$7:$B$501,'Summary sales'!$A37,KALBEE!$J$7:$J$501)</f>
        <v>9873.1999999997206</v>
      </c>
      <c r="AP37" s="334">
        <f>SUMIF(TOYOBO!$B$7:$B$479,'Summary sales'!$A37,TOYOBO!$O$7:$O$479)</f>
        <v>0</v>
      </c>
      <c r="AQ37" s="334">
        <f>SUMIF(GREENPULSE!$B$7:$B$487,'Summary sales'!$A37,GREENPULSE!$J$7:$J$487)</f>
        <v>306.10999999999967</v>
      </c>
      <c r="AR37" s="334">
        <f>SUMIF(KSN!$B$7:$B$484,'Summary sales'!$A37,KSN!$J$7:$J$484)</f>
        <v>5834.0499999998137</v>
      </c>
      <c r="AS37" s="334">
        <f>SUMIF(UMI!$B$7:$B$501,'Summary sales'!$A37,UMI!$J$7:$J$501)</f>
        <v>11247.271000005305</v>
      </c>
      <c r="AT37" s="334">
        <f>SUMIF(IPT!$B$7:$B$502,'Summary sales'!$A37,IPT!$J$7:$J$502)</f>
        <v>1.0199999995529652</v>
      </c>
      <c r="AU37" s="334">
        <f>SUMIF(KBRU!$B$7:$B$501,'Summary sales'!$A37,KBRU!$J$7:$J$501)</f>
        <v>0</v>
      </c>
      <c r="AV37" s="334">
        <f>SUMIF(AMI!$B$7:$B$501,'Summary sales'!$A37,AMI!$J$7:$J$501)</f>
        <v>4884.5300000011921</v>
      </c>
      <c r="AW37" s="334">
        <f>SUMIF(KA!$B$7:$B$501,'Summary sales'!$A37,KA!$J$7:$J$501)</f>
        <v>0</v>
      </c>
      <c r="AX37" s="334">
        <f>SUMIF(KTN!$B$7:$B$500,'Summary sales'!$A37,KTN!$J$7:$J$500)</f>
        <v>1818.0500000000466</v>
      </c>
      <c r="AY37" s="334">
        <f>SUMIF(KSNR!$B$7:$B$497,'Summary sales'!$A37,KSNR!$J$7:$J$497)</f>
        <v>5121</v>
      </c>
      <c r="AZ37" s="334">
        <f>SUMIF(NIAGAGARAM!$B$7:$B$504,'Summary sales'!$A37,NIAGAGARAM!$J$7:$J$504)</f>
        <v>0</v>
      </c>
      <c r="BA37" s="334">
        <f>SUMIF('PCI84'!$B$7:$B$501,'Summary sales'!$A37,'PCI84'!$J$7:$J$501)</f>
        <v>10033.070000000298</v>
      </c>
      <c r="BB37" s="334">
        <f>SUMIF(PCIM!$B$7:$B$502,'Summary sales'!$A37,PCIM!$J$7:$J$502)</f>
        <v>2150.4499999999534</v>
      </c>
      <c r="BC37" s="334">
        <f>SUMIF(INDOFOOD!$B$7:$B$500,'Summary sales'!$A37,INDOFOOD!$J$7:$J$500)</f>
        <v>5167.2399999992922</v>
      </c>
      <c r="BD37" s="334">
        <f>SUMIF(HCI!$B$7:$B$502,'Summary sales'!$A37,HCI!$J$7:$J$502)</f>
        <v>1414.0499999998137</v>
      </c>
      <c r="BE37" s="334">
        <f>SUMIF(DIC!$B$7:$B$501,'Summary sales'!$A37,DIC!$J$7:$J$501)</f>
        <v>0</v>
      </c>
      <c r="BF37" s="334">
        <f>SUMIF(ASAHIMAS!$B$7:$B$500,'Summary sales'!$A37,ASAHIMAS!$J$7:$J$500)</f>
        <v>30391.910000000149</v>
      </c>
      <c r="BG37" s="334">
        <f>SUMIF('ABC KOGEN'!B36:B68,'Summary sales'!$A37,'ABC KOGEN'!J36:J68)</f>
        <v>4333.1899999999441</v>
      </c>
      <c r="BH37" s="334">
        <f>SUMIF(ADP!$B$7:$B$499,'Summary sales'!$A37,ADP!$J$7:$J$499)</f>
        <v>0</v>
      </c>
      <c r="BI37" s="334">
        <f>SUMIF(Tongtji!$B$8:$B$502,'Summary sales'!$A37,Tongtji!$J$8:$J$502)</f>
        <v>3382.8999999994412</v>
      </c>
      <c r="BJ37" s="334">
        <f>SUMIF(CITYMALL!$B$7:$B$500,'Summary sales'!$A37,CITYMALL!$K$7:$K$500)</f>
        <v>0</v>
      </c>
      <c r="BK37" s="334">
        <f>SUMIF(PERHUTANI!$B$7:$B$500,'Summary sales'!$A37,PERHUTANI!$J$7:$J$500)</f>
        <v>0</v>
      </c>
      <c r="BL37" s="334">
        <f>SUMIF(PA!$B$7:$B$500,'Summary sales'!$A37,PA!$J$7:$J$500)</f>
        <v>253.63000000000466</v>
      </c>
      <c r="BM37" s="334">
        <f>SUMIF(RPI!$B$7:$B$500,'Summary sales'!$A37,RPI!$J$7:$J$500)</f>
        <v>0</v>
      </c>
      <c r="BN37" s="334">
        <f>SUMIF(RB!$B$7:$B$500,'Summary sales'!$A37,RB!$J$7:$J$500)</f>
        <v>4393.9599999999627</v>
      </c>
      <c r="BO37" s="334">
        <f>SUMIF(DJARUM!$B$7:$B$500,'Summary sales'!$A37,DJARUM!$J$7:$J$500)</f>
        <v>0</v>
      </c>
      <c r="BP37" s="334">
        <f>SUMIF(GFATOM!$B$7:$B$500,'Summary sales'!$A37,GFATOM!$J$7:$J$500)</f>
        <v>13.929999999934807</v>
      </c>
      <c r="BQ37" s="334">
        <f>SUMIF(GFKULIT!$B$7:$B$500,'Summary sales'!$A37,GFKULIT!$J$7:$J$500)</f>
        <v>1282.0399999999208</v>
      </c>
      <c r="BR37" s="334">
        <f>SUMIF(PENTAWIRA!$B$7:$B$532,'Summary sales'!$A37,PENTAWIRA!$O$7:$O$532)</f>
        <v>8252.0810000000001</v>
      </c>
      <c r="BS37" s="334">
        <f>SUMIF(HSK!$B$7:$B$500,'Summary sales'!$A37,HSK!$J$7:$J$500)</f>
        <v>0</v>
      </c>
      <c r="BT37" s="334">
        <f>SUMIF(SDM!$B$7:$B$500,'Summary sales'!$A37,SDM!$J$7:$J$500)</f>
        <v>0</v>
      </c>
      <c r="BU37" s="334">
        <f>SUMIF(CCS!$B$7:$B$500,'Summary sales'!$A37,CCS!$J$7:$J$500)</f>
        <v>0</v>
      </c>
      <c r="BV37" s="334">
        <f>SUMIF(JARGAS!$B$7:$B$500,'Summary sales'!$A37,JARGAS!$J$7:$J$500)</f>
        <v>2552.4799999999814</v>
      </c>
      <c r="BW37" s="334">
        <f>SUMIF(SBI!$B$7:$B$500,'Summary sales'!$A37,SBI!$J$7:$J$500)</f>
        <v>3595.2799999997951</v>
      </c>
      <c r="BX37" s="334">
        <f>SUMIF(SPGLOBAL!$B$7:$B$542,'Summary sales'!$A37,SPGLOBAL!$M$7:$M$542)</f>
        <v>0</v>
      </c>
    </row>
    <row r="38" spans="1:76">
      <c r="A38" s="305">
        <f t="shared" si="52"/>
        <v>46265</v>
      </c>
      <c r="B38" s="306">
        <f t="shared" ref="B38" ca="1" si="56">IFERROR(M38/C38,"")</f>
        <v>1.357112371335748</v>
      </c>
      <c r="C38" s="307">
        <f t="shared" ref="C38" si="57">SUM(D38:L38)</f>
        <v>148832.72399999999</v>
      </c>
      <c r="D38" s="308">
        <v>95739.633999999991</v>
      </c>
      <c r="E38" s="309">
        <v>42237.139999999992</v>
      </c>
      <c r="F38" s="309">
        <v>7352.2000000000007</v>
      </c>
      <c r="G38" s="309">
        <v>0</v>
      </c>
      <c r="H38" s="309">
        <v>0</v>
      </c>
      <c r="I38" s="335">
        <v>3503.75</v>
      </c>
      <c r="J38" s="716">
        <v>0</v>
      </c>
      <c r="K38" s="335">
        <v>0</v>
      </c>
      <c r="L38" s="335"/>
      <c r="M38" s="336">
        <f t="shared" ca="1" si="50"/>
        <v>201982.73099999889</v>
      </c>
      <c r="N38" s="337">
        <f>SUMIF(CLIN!$C$7:$C$500,'Summary sales'!$A38,CLIN!$J$7:$J$500)</f>
        <v>785.31999999983236</v>
      </c>
      <c r="O38" s="337">
        <f>SUMIF(BI!$B$7:$B$501,'Summary sales'!$A38,BI!$J$7:$J$501)</f>
        <v>0</v>
      </c>
      <c r="P38" s="337">
        <f>SUMIF(MKG!$B$7:$B$500,'Summary sales'!$A38,MKG!$J$7:$J$500)</f>
        <v>1539.9000000003725</v>
      </c>
      <c r="Q38" s="337">
        <f>SUMIF(STM!$B$7:$B$501,'Summary sales'!$A38,STM!$J$7:$J$501)</f>
        <v>2572.0999999996275</v>
      </c>
      <c r="R38" s="337">
        <f>SUMIF(OAJ!$B$7:$B$500,'Summary sales'!$A38,OAJ!$J$7:$J$500)</f>
        <v>699.43000000005122</v>
      </c>
      <c r="S38" s="337">
        <f>SUMIF(NNI!$B$7:$B$500,'Summary sales'!$A38,NNI!$J$7:$J$500)</f>
        <v>0</v>
      </c>
      <c r="T38" s="337">
        <f>SUMIF(SHB!$B$7:$B$500,'Summary sales'!$A38,SHB!$J$7:$J$500)</f>
        <v>0</v>
      </c>
      <c r="U38" s="337">
        <f>SUMIF(GTL!$B$7:$B$500,'Summary sales'!$A38,GTL!$J$7:$J$500)</f>
        <v>909.53000000002794</v>
      </c>
      <c r="V38" s="337">
        <f>SUMIF(TWK!$B$7:$B$501,'Summary sales'!$A38,TWK!$J$7:$J$501)</f>
        <v>712.42000000004191</v>
      </c>
      <c r="W38" s="337">
        <f>SUMIF(BYC!$B$7:$B$500,'Summary sales'!$A38,BYC!$J$7:$J$500)</f>
        <v>6167.0500000007451</v>
      </c>
      <c r="X38" s="337">
        <f>SUMIF(GFIR!$B$7:$B$41,'Summary sales'!$A38,GFIR!$J$7:$J$41)+SUMIF(GFIR2!$B$7:$B$40,'Summary sales'!$A38,GFIR2!$J$7:$J$40)</f>
        <v>5294.7700000004843</v>
      </c>
      <c r="Y38" s="337">
        <f>SUMIF(SARIMURNI!$B$7:$B$502,'Summary sales'!$A38,SARIMURNI!$J$7:$J$502)</f>
        <v>2216.9700000002049</v>
      </c>
      <c r="Z38" s="337">
        <f>SUMIF(TOI!$B$7:$B$500,'Summary sales'!$A38,TOI!$J$7:$J$500)</f>
        <v>0</v>
      </c>
      <c r="AA38" s="337">
        <f>SUMIF(HLI!$B$7:$B$500,'Summary sales'!$A38,HLI!$J$7:$J$500)</f>
        <v>15026.899999999907</v>
      </c>
      <c r="AB38" s="337">
        <f>SUMIF(CERES!$B$7:$B$503,'Summary sales'!$A38,CERES!$J$7:$J$503)</f>
        <v>7771.0699999998324</v>
      </c>
      <c r="AC38" s="337">
        <f>SUMIF(ALT!$B$7:$B$126,'Summary sales'!$A38,ALT!$M$7:$M$126)</f>
        <v>622.35300000000279</v>
      </c>
      <c r="AD38" s="337">
        <f>SUMIF(UJL!$B$8:$B$99,'Summary sales'!$A38,UJL!$O$8:$O$99)</f>
        <v>0</v>
      </c>
      <c r="AE38" s="337">
        <f ca="1">SUMIF(IDP!$B$7:$B$141,'Summary sales'!$A38,IDP!$O$7:$O$140)</f>
        <v>4533.1900000000005</v>
      </c>
      <c r="AF38" s="337"/>
      <c r="AG38" s="337">
        <f>SUMIF(PSD!$B$7:$B$500,'Summary sales'!$A38,PSD!$K$7:$K$500)</f>
        <v>0</v>
      </c>
      <c r="AH38" s="337">
        <f>SUMIF(EBM!$B$7:$B$500,'Summary sales'!$A38,EBM!$J$7:$J$500)</f>
        <v>75.232000000003609</v>
      </c>
      <c r="AI38" s="337">
        <f>SUMIF(CISF!$B$7:$B$500,'Summary sales'!$A38,CISF!$J$7:$J$500)</f>
        <v>3572.1000000000931</v>
      </c>
      <c r="AJ38" s="337">
        <f>SUMIF(KGM!$B$5:$B$506,'Summary sales'!$A38,KGM!$O$5:$O$506)</f>
        <v>958.14000000001397</v>
      </c>
      <c r="AK38" s="337">
        <f>SUMIF(PUJ!$B$7:$B$503,'Summary sales'!$A38,PUJ!$J$7:$J$503)</f>
        <v>4467.2000000001863</v>
      </c>
      <c r="AL38" s="337">
        <f>SUMIF(TORABIKACIKUPA!$B$7:$B$493,'Summary sales'!$A38,TORABIKACIKUPA!$L$7:$L$493)</f>
        <v>0</v>
      </c>
      <c r="AM38" s="337">
        <f>SUMIF(TORABIKAHF!$B$7:$B$504,'Summary sales'!$A38,TORABIKAHF!$L$7:$L$504)</f>
        <v>0</v>
      </c>
      <c r="AN38" s="337">
        <f>SUMIF(TORABIKAIC!$B$7:$B$492,'Summary sales'!$A38,TORABIKAIC!$L$7:$L$492)</f>
        <v>0</v>
      </c>
      <c r="AO38" s="337">
        <f>SUMIF(KALBEE!$B$7:$B$501,'Summary sales'!$A38,KALBEE!$J$7:$J$501)</f>
        <v>8774.7000000001863</v>
      </c>
      <c r="AP38" s="337">
        <f>SUMIF(TOYOBO!$B$7:$B$479,'Summary sales'!$A38,TOYOBO!$O$7:$O$479)</f>
        <v>0</v>
      </c>
      <c r="AQ38" s="337">
        <f>SUMIF(GREENPULSE!$B$7:$B$487,'Summary sales'!$A38,GREENPULSE!$J$7:$J$487)</f>
        <v>614.07000000000062</v>
      </c>
      <c r="AR38" s="337">
        <f>SUMIF(KSN!$B$7:$B$484,'Summary sales'!$A38,KSN!$J$7:$J$484)</f>
        <v>7124.160000000149</v>
      </c>
      <c r="AS38" s="337">
        <f>SUMIF(UMI!$B$7:$B$501,'Summary sales'!$A38,UMI!$J$7:$J$501)</f>
        <v>12212.148999996483</v>
      </c>
      <c r="AT38" s="337">
        <f>SUMIF(IPT!$B$7:$B$502,'Summary sales'!$A38,IPT!$J$7:$J$502)</f>
        <v>2123.429999999702</v>
      </c>
      <c r="AU38" s="337">
        <f>SUMIF(KBRU!$B$7:$B$501,'Summary sales'!$A38,KBRU!$J$7:$J$501)</f>
        <v>34.430000000051223</v>
      </c>
      <c r="AV38" s="337">
        <f>SUMIF(AMI!$B$7:$B$501,'Summary sales'!$A38,AMI!$J$7:$J$501)</f>
        <v>8888.1499999985099</v>
      </c>
      <c r="AW38" s="337">
        <f>SUMIF(KA!$B$7:$B$501,'Summary sales'!$A38,KA!$J$7:$J$501)</f>
        <v>1997.4899999999907</v>
      </c>
      <c r="AX38" s="337">
        <f>SUMIF(KTN!$B$7:$B$500,'Summary sales'!$A38,KTN!$J$7:$J$500)</f>
        <v>2010.6099999998696</v>
      </c>
      <c r="AY38" s="337">
        <f>SUMIF(KSNR!$B$7:$B$497,'Summary sales'!$A38,KSNR!$J$7:$J$497)</f>
        <v>3773.4300000000512</v>
      </c>
      <c r="AZ38" s="337">
        <f>SUMIF(NIAGAGARAM!$B$7:$B$504,'Summary sales'!$A38,NIAGAGARAM!$J$7:$J$504)</f>
        <v>0</v>
      </c>
      <c r="BA38" s="337">
        <f>SUMIF('PCI84'!$B$7:$B$501,'Summary sales'!$A38,'PCI84'!$J$7:$J$501)</f>
        <v>10321.620000000112</v>
      </c>
      <c r="BB38" s="337">
        <f>SUMIF(PCIM!$B$7:$B$502,'Summary sales'!$A38,PCIM!$J$7:$J$502)</f>
        <v>2936.3700000001118</v>
      </c>
      <c r="BC38" s="337">
        <f>SUMIF(INDOFOOD!$B$7:$B$500,'Summary sales'!$A38,INDOFOOD!$J$7:$J$500)</f>
        <v>5542.7600000007078</v>
      </c>
      <c r="BD38" s="337">
        <f>SUMIF(HCI!$B$7:$B$502,'Summary sales'!$A38,HCI!$J$7:$J$502)</f>
        <v>9831.8000000000466</v>
      </c>
      <c r="BE38" s="337">
        <f>SUMIF(DIC!$B$7:$B$501,'Summary sales'!$A38,DIC!$J$7:$J$501)</f>
        <v>0</v>
      </c>
      <c r="BF38" s="337">
        <f>SUMIF(ASAHIMAS!$B$7:$B$500,'Summary sales'!$A38,ASAHIMAS!$J$7:$J$500)</f>
        <v>35049.290000000969</v>
      </c>
      <c r="BG38" s="337">
        <f>SUMIF('ABC KOGEN'!B37:B69,'Summary sales'!$A38,'ABC KOGEN'!J37:J69)</f>
        <v>3755.660000000149</v>
      </c>
      <c r="BH38" s="337">
        <f>SUMIF(ADP!$B$7:$B$499,'Summary sales'!$A38,ADP!$J$7:$J$499)</f>
        <v>0</v>
      </c>
      <c r="BI38" s="337">
        <f>SUMIF(Tongtji!$B$8:$B$502,'Summary sales'!$A38,Tongtji!$J$8:$J$502)</f>
        <v>3809.4000000003725</v>
      </c>
      <c r="BJ38" s="337">
        <f>SUMIF(CITYMALL!$B$7:$B$500,'Summary sales'!$A38,CITYMALL!$K$7:$K$500)</f>
        <v>0</v>
      </c>
      <c r="BK38" s="337">
        <f>SUMIF(PERHUTANI!$B$7:$B$500,'Summary sales'!$A38,PERHUTANI!$J$7:$J$500)</f>
        <v>0</v>
      </c>
      <c r="BL38" s="337">
        <f>SUMIF(PA!$B$7:$B$500,'Summary sales'!$A38,PA!$J$7:$J$500)</f>
        <v>262.48999999999069</v>
      </c>
      <c r="BM38" s="337">
        <f>SUMIF(RPI!$B$7:$B$500,'Summary sales'!$A38,RPI!$J$7:$J$500)</f>
        <v>0</v>
      </c>
      <c r="BN38" s="337">
        <f>SUMIF(RB!$B$7:$B$500,'Summary sales'!$A38,RB!$J$7:$J$500)</f>
        <v>1448.8999999999069</v>
      </c>
      <c r="BO38" s="337">
        <f>SUMIF(DJARUM!$B$7:$B$500,'Summary sales'!$A38,DJARUM!$J$7:$J$500)</f>
        <v>9349.7299999999959</v>
      </c>
      <c r="BP38" s="337">
        <f>SUMIF(GFATOM!$B$7:$B$500,'Summary sales'!$A38,GFATOM!$J$7:$J$500)</f>
        <v>4768.3000000000466</v>
      </c>
      <c r="BQ38" s="337">
        <f>SUMIF(GFKULIT!$B$7:$B$500,'Summary sales'!$A38,GFKULIT!$J$7:$J$500)</f>
        <v>0</v>
      </c>
      <c r="BR38" s="337">
        <f>SUMIF(PENTAWIRA!$B$7:$B$532,'Summary sales'!$A38,PENTAWIRA!$O$7:$O$532)</f>
        <v>4435.8370000000004</v>
      </c>
      <c r="BS38" s="337">
        <f>SUMIF(HSK!$B$7:$B$500,'Summary sales'!$A38,HSK!$J$7:$J$500)</f>
        <v>0</v>
      </c>
      <c r="BT38" s="337">
        <f>SUMIF(SDM!$B$7:$B$500,'Summary sales'!$A38,SDM!$J$7:$J$500)</f>
        <v>715.89999999990687</v>
      </c>
      <c r="BU38" s="337">
        <f>SUMIF(CCS!$B$7:$B$500,'Summary sales'!$A38,CCS!$J$7:$J$500)</f>
        <v>0</v>
      </c>
      <c r="BV38" s="337">
        <f>SUMIF(JARGAS!$B$7:$B$500,'Summary sales'!$A38,JARGAS!$J$7:$J$500)</f>
        <v>2607.2400000000198</v>
      </c>
      <c r="BW38" s="337">
        <f>SUMIF(SBI!$B$7:$B$500,'Summary sales'!$A38,SBI!$J$7:$J$500)</f>
        <v>1671.1400000001304</v>
      </c>
      <c r="BX38" s="337">
        <f>SUMIF(SPGLOBAL!$B$7:$B$542,'Summary sales'!$A38,SPGLOBAL!$M$7:$M$542)</f>
        <v>0</v>
      </c>
    </row>
    <row r="39" spans="1:76" ht="15.75" thickBot="1">
      <c r="A39" s="300"/>
      <c r="B39" s="310"/>
      <c r="C39" s="311"/>
      <c r="D39" s="303"/>
      <c r="E39" s="312"/>
      <c r="F39" s="304"/>
      <c r="G39" s="312"/>
      <c r="H39" s="312"/>
      <c r="I39" s="331"/>
      <c r="J39" s="304"/>
      <c r="K39" s="332"/>
      <c r="L39" s="331"/>
      <c r="M39" s="333"/>
      <c r="N39" s="334"/>
      <c r="O39" s="340"/>
      <c r="P39" s="340"/>
      <c r="Q39" s="334"/>
      <c r="R39" s="340"/>
      <c r="S39" s="340"/>
      <c r="T39" s="340"/>
      <c r="U39" s="340"/>
      <c r="V39" s="340"/>
      <c r="W39" s="334"/>
      <c r="X39" s="340"/>
      <c r="Y39" s="340"/>
      <c r="Z39" s="340"/>
      <c r="AA39" s="334"/>
      <c r="AB39" s="342"/>
      <c r="AC39" s="342"/>
      <c r="AD39" s="334"/>
      <c r="AE39" s="334"/>
      <c r="AF39" s="334"/>
      <c r="AG39" s="340"/>
      <c r="AH39" s="340"/>
      <c r="AI39" s="334"/>
      <c r="AJ39" s="334"/>
      <c r="AK39" s="334"/>
      <c r="AL39" s="334"/>
      <c r="AM39" s="334"/>
      <c r="AN39" s="334"/>
      <c r="AO39" s="334"/>
      <c r="AP39" s="334"/>
      <c r="AQ39" s="334"/>
      <c r="AR39" s="334"/>
      <c r="AS39" s="334"/>
      <c r="AT39" s="334"/>
      <c r="AU39" s="334"/>
      <c r="AV39" s="334"/>
      <c r="AW39" s="334"/>
      <c r="AX39" s="334"/>
      <c r="AY39" s="334"/>
      <c r="AZ39" s="334"/>
      <c r="BA39" s="334"/>
      <c r="BB39" s="334"/>
      <c r="BC39" s="334"/>
      <c r="BD39" s="334"/>
      <c r="BE39" s="334"/>
      <c r="BF39" s="334"/>
      <c r="BG39" s="334"/>
      <c r="BH39" s="334"/>
      <c r="BI39" s="334"/>
      <c r="BJ39" s="334"/>
      <c r="BK39" s="334"/>
      <c r="BL39" s="334"/>
      <c r="BM39" s="334"/>
      <c r="BN39" s="334"/>
      <c r="BO39" s="334"/>
      <c r="BP39" s="334"/>
      <c r="BQ39" s="334"/>
      <c r="BR39" s="334"/>
      <c r="BS39" s="334"/>
      <c r="BT39" s="334"/>
      <c r="BU39" s="334"/>
      <c r="BV39" s="334"/>
      <c r="BW39" s="334"/>
      <c r="BX39" s="334"/>
    </row>
    <row r="40" spans="1:76" s="290" customFormat="1" ht="17.25" thickTop="1" thickBot="1">
      <c r="A40" s="315" t="s">
        <v>19</v>
      </c>
      <c r="B40" s="316">
        <f ca="1">IFERROR(M40/C40,"")</f>
        <v>1.0790997787772945</v>
      </c>
      <c r="C40" s="317">
        <f t="shared" ref="C40:AH40" si="58">SUM(C8:C39)</f>
        <v>4886187.1887398157</v>
      </c>
      <c r="D40" s="317">
        <f t="shared" si="58"/>
        <v>2771156.1550000003</v>
      </c>
      <c r="E40" s="317">
        <f t="shared" si="58"/>
        <v>1247102.98</v>
      </c>
      <c r="F40" s="317">
        <f t="shared" si="58"/>
        <v>327288.26</v>
      </c>
      <c r="G40" s="317">
        <f t="shared" si="58"/>
        <v>43955.450000000004</v>
      </c>
      <c r="H40" s="317">
        <f t="shared" si="58"/>
        <v>132313.53373981552</v>
      </c>
      <c r="I40" s="317">
        <f t="shared" si="58"/>
        <v>48107.65</v>
      </c>
      <c r="J40" s="317">
        <f t="shared" si="58"/>
        <v>0</v>
      </c>
      <c r="K40" s="317">
        <f t="shared" si="58"/>
        <v>316263.16000000003</v>
      </c>
      <c r="L40" s="317">
        <f t="shared" si="58"/>
        <v>0</v>
      </c>
      <c r="M40" s="317">
        <f t="shared" ca="1" si="58"/>
        <v>5272683.5144335851</v>
      </c>
      <c r="N40" s="317">
        <f t="shared" si="58"/>
        <v>19834.089999999851</v>
      </c>
      <c r="O40" s="317">
        <f t="shared" si="58"/>
        <v>35119.539999999106</v>
      </c>
      <c r="P40" s="317">
        <f t="shared" si="58"/>
        <v>31830.010000000242</v>
      </c>
      <c r="Q40" s="317">
        <f t="shared" si="58"/>
        <v>63246</v>
      </c>
      <c r="R40" s="317">
        <f t="shared" si="58"/>
        <v>23649.869999999995</v>
      </c>
      <c r="S40" s="317">
        <f t="shared" si="58"/>
        <v>21683.660000000149</v>
      </c>
      <c r="T40" s="317">
        <f t="shared" si="58"/>
        <v>2067.320000000007</v>
      </c>
      <c r="U40" s="317">
        <f t="shared" si="58"/>
        <v>23691.469999999972</v>
      </c>
      <c r="V40" s="317">
        <f t="shared" si="58"/>
        <v>18947.180000000051</v>
      </c>
      <c r="W40" s="317">
        <f t="shared" si="58"/>
        <v>120347.3900000006</v>
      </c>
      <c r="X40" s="317">
        <f t="shared" ca="1" si="58"/>
        <v>119962.61000000034</v>
      </c>
      <c r="Y40" s="317">
        <f t="shared" si="58"/>
        <v>47558.979999999981</v>
      </c>
      <c r="Z40" s="317">
        <f t="shared" si="58"/>
        <v>0</v>
      </c>
      <c r="AA40" s="317">
        <f t="shared" si="58"/>
        <v>325874.43000000017</v>
      </c>
      <c r="AB40" s="317">
        <f t="shared" si="58"/>
        <v>252399.35000000009</v>
      </c>
      <c r="AC40" s="317">
        <f t="shared" si="58"/>
        <v>25813.626000000047</v>
      </c>
      <c r="AD40" s="317">
        <f t="shared" si="58"/>
        <v>0</v>
      </c>
      <c r="AE40" s="317">
        <f t="shared" ca="1" si="58"/>
        <v>135586.78343358394</v>
      </c>
      <c r="AF40" s="317">
        <f t="shared" si="58"/>
        <v>0</v>
      </c>
      <c r="AG40" s="317">
        <f t="shared" si="58"/>
        <v>0</v>
      </c>
      <c r="AH40" s="317">
        <f t="shared" si="58"/>
        <v>2450.2770000000019</v>
      </c>
      <c r="AI40" s="317">
        <f t="shared" ref="AI40:BO40" si="59">SUM(AI8:AI39)</f>
        <v>71360.5</v>
      </c>
      <c r="AJ40" s="317">
        <f t="shared" si="59"/>
        <v>41198.670000000042</v>
      </c>
      <c r="AK40" s="317">
        <f t="shared" si="59"/>
        <v>115299.09999999963</v>
      </c>
      <c r="AL40" s="317">
        <f t="shared" si="59"/>
        <v>0</v>
      </c>
      <c r="AM40" s="317">
        <f t="shared" si="59"/>
        <v>0</v>
      </c>
      <c r="AN40" s="317">
        <f t="shared" si="59"/>
        <v>0</v>
      </c>
      <c r="AO40" s="317">
        <f t="shared" si="59"/>
        <v>110638.5</v>
      </c>
      <c r="AP40" s="317">
        <f t="shared" si="59"/>
        <v>0</v>
      </c>
      <c r="AQ40" s="317">
        <f t="shared" si="59"/>
        <v>5042.7700000000004</v>
      </c>
      <c r="AR40" s="317">
        <f t="shared" si="59"/>
        <v>193382.63000000012</v>
      </c>
      <c r="AS40" s="317">
        <f t="shared" si="59"/>
        <v>416585.40500000119</v>
      </c>
      <c r="AT40" s="317">
        <f t="shared" si="59"/>
        <v>50498.660000000149</v>
      </c>
      <c r="AU40" s="317">
        <f t="shared" si="59"/>
        <v>16044.910000000033</v>
      </c>
      <c r="AV40" s="317">
        <f t="shared" si="59"/>
        <v>199507.46999999881</v>
      </c>
      <c r="AW40" s="317">
        <f t="shared" si="59"/>
        <v>32590.650000000023</v>
      </c>
      <c r="AX40" s="317">
        <f t="shared" si="59"/>
        <v>54041.570000000065</v>
      </c>
      <c r="AY40" s="317">
        <f t="shared" si="59"/>
        <v>169528.33000000002</v>
      </c>
      <c r="AZ40" s="317">
        <f t="shared" si="59"/>
        <v>10364.869999999995</v>
      </c>
      <c r="BA40" s="317">
        <f t="shared" si="59"/>
        <v>316665.41000000015</v>
      </c>
      <c r="BB40" s="317">
        <f t="shared" si="59"/>
        <v>75207.649999999907</v>
      </c>
      <c r="BC40" s="317">
        <f t="shared" si="59"/>
        <v>144381.42000000086</v>
      </c>
      <c r="BD40" s="317">
        <f t="shared" si="59"/>
        <v>161474.53000000003</v>
      </c>
      <c r="BE40" s="317">
        <f t="shared" si="59"/>
        <v>152114.81999999983</v>
      </c>
      <c r="BF40" s="317">
        <f t="shared" si="59"/>
        <v>588364.0700000003</v>
      </c>
      <c r="BG40" s="317">
        <f t="shared" si="59"/>
        <v>165547.54000000004</v>
      </c>
      <c r="BH40" s="317">
        <f t="shared" si="59"/>
        <v>24766.17</v>
      </c>
      <c r="BI40" s="317">
        <f t="shared" si="59"/>
        <v>87312.299999999814</v>
      </c>
      <c r="BJ40" s="317">
        <f t="shared" si="59"/>
        <v>0</v>
      </c>
      <c r="BK40" s="317">
        <f t="shared" si="59"/>
        <v>0</v>
      </c>
      <c r="BL40" s="317">
        <f t="shared" si="59"/>
        <v>19470.380000000005</v>
      </c>
      <c r="BM40" s="317">
        <f t="shared" si="59"/>
        <v>0</v>
      </c>
      <c r="BN40" s="317">
        <f t="shared" si="59"/>
        <v>112703.95000000019</v>
      </c>
      <c r="BO40" s="317">
        <f t="shared" si="59"/>
        <v>119767.92</v>
      </c>
      <c r="BP40" s="317">
        <f t="shared" ref="BP40:BX40" si="60">SUM(BP8:BP39)</f>
        <v>58970.919999999925</v>
      </c>
      <c r="BQ40" s="317">
        <f t="shared" si="60"/>
        <v>12966.150000000023</v>
      </c>
      <c r="BR40" s="317">
        <f t="shared" si="60"/>
        <v>311835.02299999999</v>
      </c>
      <c r="BS40" s="317">
        <f t="shared" si="60"/>
        <v>0</v>
      </c>
      <c r="BT40" s="317">
        <f t="shared" si="60"/>
        <v>15659.129999999888</v>
      </c>
      <c r="BU40" s="317">
        <f t="shared" si="60"/>
        <v>0</v>
      </c>
      <c r="BV40" s="317">
        <f t="shared" si="60"/>
        <v>83844.149999999994</v>
      </c>
      <c r="BW40" s="317">
        <f t="shared" si="60"/>
        <v>65485.35999999987</v>
      </c>
      <c r="BX40" s="317">
        <f t="shared" si="60"/>
        <v>0</v>
      </c>
    </row>
    <row r="42" spans="1:76">
      <c r="D42" s="318"/>
      <c r="E42" s="318"/>
      <c r="F42" s="318"/>
      <c r="M42" s="318"/>
      <c r="Q42" s="318"/>
      <c r="AG42" s="318"/>
      <c r="AH42" s="318"/>
      <c r="AI42" s="318"/>
      <c r="AJ42" s="318"/>
    </row>
    <row r="43" spans="1:76">
      <c r="C43" s="216"/>
      <c r="D43" s="319"/>
      <c r="G43" s="320"/>
      <c r="H43" s="320"/>
      <c r="J43" s="320"/>
      <c r="K43" s="320"/>
      <c r="M43" s="318"/>
    </row>
    <row r="44" spans="1:76">
      <c r="C44" s="318"/>
      <c r="D44" s="318"/>
      <c r="M44" s="318"/>
      <c r="N44" s="318"/>
    </row>
    <row r="45" spans="1:76">
      <c r="C45" s="321"/>
      <c r="M45" s="318"/>
      <c r="Y45" s="216"/>
    </row>
    <row r="46" spans="1:76">
      <c r="D46" s="318"/>
      <c r="M46" s="215"/>
    </row>
    <row r="47" spans="1:76">
      <c r="C47" s="321"/>
      <c r="M47" s="319"/>
    </row>
    <row r="49" spans="3:13">
      <c r="C49" s="322"/>
      <c r="M49" s="318"/>
    </row>
  </sheetData>
  <mergeCells count="6">
    <mergeCell ref="A3:C3"/>
    <mergeCell ref="A4:B4"/>
    <mergeCell ref="C6:L6"/>
    <mergeCell ref="M6:BX6"/>
    <mergeCell ref="A6:A7"/>
    <mergeCell ref="B6:B7"/>
  </mergeCells>
  <conditionalFormatting sqref="C8:C22 L8:BX22">
    <cfRule type="cellIs" dxfId="12" priority="2" operator="lessThan">
      <formula>0</formula>
    </cfRule>
  </conditionalFormatting>
  <conditionalFormatting sqref="C23:BX40">
    <cfRule type="cellIs" dxfId="11" priority="1" operator="lessThan">
      <formula>0</formula>
    </cfRule>
  </conditionalFormatting>
  <conditionalFormatting sqref="N7:AQ7">
    <cfRule type="cellIs" dxfId="10" priority="4" operator="lessThan">
      <formula>0</formula>
    </cfRule>
  </conditionalFormatting>
  <conditionalFormatting sqref="BD7:BH7">
    <cfRule type="cellIs" dxfId="9" priority="3" operator="lessThan">
      <formula>0</formula>
    </cfRule>
  </conditionalFormatting>
  <printOptions horizontalCentered="1"/>
  <pageMargins left="0.70866141732283505" right="0.70866141732283505" top="0.74803149606299202" bottom="0.74803149606299202" header="0.31496062992126" footer="0.31496062992126"/>
  <pageSetup scale="11" orientation="landscape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58"/>
  <sheetViews>
    <sheetView zoomScale="70" zoomScaleNormal="70" workbookViewId="0">
      <pane xSplit="6" ySplit="9" topLeftCell="G39" activePane="bottomRight" state="frozen"/>
      <selection pane="topRight"/>
      <selection pane="bottomLeft"/>
      <selection pane="bottomRight" activeCell="F59" sqref="F59"/>
    </sheetView>
  </sheetViews>
  <sheetFormatPr defaultColWidth="28.28515625" defaultRowHeight="15"/>
  <cols>
    <col min="1" max="1" width="14" customWidth="1"/>
  </cols>
  <sheetData>
    <row r="1" spans="1:39" ht="15.75" customHeight="1">
      <c r="A1" s="892" t="s">
        <v>100</v>
      </c>
      <c r="B1" s="892"/>
      <c r="C1" s="892"/>
      <c r="D1" s="377"/>
      <c r="E1" s="377"/>
      <c r="F1" s="377"/>
      <c r="G1" s="378"/>
      <c r="H1" s="378"/>
      <c r="I1" s="378"/>
      <c r="J1" s="378"/>
      <c r="K1" s="378"/>
      <c r="L1" s="378"/>
      <c r="M1" s="378"/>
      <c r="N1" s="378"/>
      <c r="O1" s="378"/>
      <c r="P1" s="378"/>
      <c r="Q1" s="378"/>
      <c r="R1" s="378"/>
      <c r="S1" s="378"/>
      <c r="T1" s="378"/>
      <c r="U1" s="378"/>
      <c r="V1" s="378"/>
      <c r="W1" s="378"/>
      <c r="X1" s="378"/>
      <c r="Y1" s="378"/>
      <c r="Z1" s="378"/>
      <c r="AA1" s="378"/>
      <c r="AB1" s="378"/>
      <c r="AC1" s="378"/>
      <c r="AD1" s="378"/>
      <c r="AE1" s="378"/>
      <c r="AF1" s="378"/>
      <c r="AG1" s="378"/>
      <c r="AH1" s="378"/>
      <c r="AI1" s="378"/>
      <c r="AJ1" s="378"/>
      <c r="AK1" s="378"/>
      <c r="AL1" s="378"/>
      <c r="AM1" s="378"/>
    </row>
    <row r="2" spans="1:39" ht="15.75" customHeight="1">
      <c r="A2" s="892"/>
      <c r="B2" s="892"/>
      <c r="C2" s="892"/>
      <c r="D2" s="377"/>
      <c r="E2" s="377"/>
      <c r="F2" s="377"/>
      <c r="G2" s="378"/>
      <c r="H2" s="378"/>
      <c r="I2" s="378"/>
      <c r="J2" s="378"/>
      <c r="K2" s="378"/>
      <c r="L2" s="378"/>
      <c r="M2" s="378"/>
      <c r="N2" s="378"/>
      <c r="O2" s="378"/>
      <c r="P2" s="378"/>
      <c r="Q2" s="378"/>
      <c r="R2" s="378"/>
      <c r="S2" s="378"/>
      <c r="T2" s="378"/>
      <c r="U2" s="378"/>
      <c r="V2" s="378"/>
      <c r="W2" s="378"/>
      <c r="X2" s="378"/>
      <c r="Y2" s="378"/>
      <c r="Z2" s="378"/>
      <c r="AA2" s="378"/>
      <c r="AB2" s="378"/>
      <c r="AC2" s="378"/>
      <c r="AD2" s="378"/>
      <c r="AE2" s="378"/>
      <c r="AF2" s="378"/>
      <c r="AG2" s="378"/>
      <c r="AH2" s="378"/>
      <c r="AI2" s="378"/>
      <c r="AJ2" s="378"/>
      <c r="AK2" s="378"/>
      <c r="AL2" s="378"/>
      <c r="AM2" s="378"/>
    </row>
    <row r="3" spans="1:39" ht="15.75" customHeight="1">
      <c r="A3" s="892"/>
      <c r="B3" s="892"/>
      <c r="C3" s="892"/>
      <c r="D3" s="377"/>
      <c r="E3" s="377"/>
      <c r="F3" s="377"/>
      <c r="G3" s="378"/>
      <c r="H3" s="378"/>
      <c r="I3" s="378"/>
      <c r="J3" s="378"/>
      <c r="K3" s="378"/>
      <c r="L3" s="397" t="s">
        <v>101</v>
      </c>
      <c r="M3" s="397"/>
      <c r="N3" s="397"/>
      <c r="O3" s="397"/>
      <c r="P3" s="378"/>
      <c r="Q3" s="378"/>
      <c r="R3" s="378"/>
      <c r="S3" s="378"/>
      <c r="T3" s="378"/>
      <c r="U3" s="378"/>
      <c r="V3" s="378"/>
      <c r="W3" s="378"/>
      <c r="X3" s="378"/>
      <c r="Y3" s="378"/>
      <c r="Z3" s="378"/>
      <c r="AA3" s="378"/>
      <c r="AB3" s="378"/>
      <c r="AC3" s="378"/>
      <c r="AD3" s="378"/>
      <c r="AE3" s="378"/>
      <c r="AF3" s="378"/>
      <c r="AG3" s="378"/>
      <c r="AH3" s="378"/>
      <c r="AI3" s="398" t="s">
        <v>102</v>
      </c>
      <c r="AJ3" s="378"/>
      <c r="AK3" s="398" t="s">
        <v>103</v>
      </c>
      <c r="AL3" s="378"/>
      <c r="AM3" s="378"/>
    </row>
    <row r="4" spans="1:39" ht="15.75" customHeight="1">
      <c r="A4" s="892"/>
      <c r="B4" s="892"/>
      <c r="C4" s="892"/>
      <c r="D4" s="377"/>
      <c r="E4" s="377"/>
      <c r="F4" s="377"/>
      <c r="G4" s="378"/>
      <c r="H4" s="378"/>
      <c r="I4" s="378"/>
      <c r="J4" s="378"/>
      <c r="K4" s="378"/>
      <c r="L4" s="378"/>
      <c r="M4" s="378"/>
      <c r="N4" s="378"/>
      <c r="O4" s="378"/>
      <c r="P4" s="378"/>
      <c r="Q4" s="378"/>
      <c r="R4" s="378"/>
      <c r="S4" s="378"/>
      <c r="T4" s="378"/>
      <c r="U4" s="378"/>
      <c r="V4" s="378"/>
      <c r="W4" s="378"/>
      <c r="X4" s="378"/>
      <c r="Y4" s="378"/>
      <c r="Z4" s="378"/>
      <c r="AA4" s="378"/>
      <c r="AB4" s="378"/>
      <c r="AC4" s="378"/>
      <c r="AD4" s="378"/>
      <c r="AE4" s="378"/>
      <c r="AF4" s="378"/>
      <c r="AG4" s="378"/>
      <c r="AH4" s="378"/>
      <c r="AI4" s="378"/>
      <c r="AJ4" s="378"/>
      <c r="AK4" s="378"/>
      <c r="AL4" s="378"/>
      <c r="AM4" s="378"/>
    </row>
    <row r="5" spans="1:39" ht="15.75" customHeight="1">
      <c r="A5" s="892"/>
      <c r="B5" s="892"/>
      <c r="C5" s="892"/>
      <c r="D5" s="377"/>
      <c r="E5" s="377"/>
      <c r="F5" s="377"/>
      <c r="G5" s="378"/>
      <c r="H5" s="378"/>
      <c r="I5" s="378"/>
      <c r="J5" s="378"/>
      <c r="K5" s="378"/>
      <c r="L5" s="378"/>
      <c r="M5" s="378"/>
      <c r="N5" s="378"/>
      <c r="O5" s="378"/>
      <c r="P5" s="378"/>
      <c r="Q5" s="378"/>
      <c r="R5" s="378"/>
      <c r="S5" s="378"/>
      <c r="T5" s="378"/>
      <c r="U5" s="378"/>
      <c r="V5" s="378"/>
      <c r="W5" s="378"/>
      <c r="X5" s="378"/>
      <c r="Y5" s="378"/>
      <c r="Z5" s="378"/>
      <c r="AA5" s="378"/>
      <c r="AB5" s="378"/>
      <c r="AC5" s="378"/>
      <c r="AD5" s="378"/>
      <c r="AE5" s="378"/>
      <c r="AF5" s="378"/>
      <c r="AG5" s="378"/>
      <c r="AH5" s="378"/>
      <c r="AI5" s="378"/>
      <c r="AJ5" s="378"/>
      <c r="AK5" s="378"/>
      <c r="AL5" s="378"/>
      <c r="AM5" s="378"/>
    </row>
    <row r="6" spans="1:39" ht="15.75" customHeight="1" thickBot="1">
      <c r="A6" s="893">
        <f>'Daily Sales'!A2</f>
        <v>46235</v>
      </c>
      <c r="B6" s="893"/>
      <c r="C6" s="893"/>
      <c r="D6" s="379"/>
      <c r="E6" s="379"/>
      <c r="F6" s="379"/>
      <c r="G6" s="380"/>
      <c r="H6" s="380"/>
      <c r="I6" s="380"/>
      <c r="J6" s="380"/>
      <c r="K6" s="380"/>
      <c r="L6" s="380"/>
      <c r="M6" s="380"/>
      <c r="N6" s="380"/>
      <c r="O6" s="380"/>
      <c r="P6" s="380"/>
      <c r="Q6" s="380"/>
      <c r="R6" s="380"/>
      <c r="S6" s="380"/>
      <c r="T6" s="380"/>
      <c r="U6" s="380"/>
      <c r="V6" s="380"/>
      <c r="W6" s="380"/>
      <c r="X6" s="380"/>
      <c r="Y6" s="380"/>
      <c r="Z6" s="380"/>
      <c r="AA6" s="380"/>
      <c r="AB6" s="380"/>
      <c r="AC6" s="380"/>
      <c r="AD6" s="380"/>
      <c r="AE6" s="380"/>
      <c r="AF6" s="380"/>
      <c r="AG6" s="380"/>
      <c r="AH6" s="380"/>
      <c r="AI6" s="380"/>
      <c r="AJ6" s="380"/>
      <c r="AK6" s="380"/>
      <c r="AL6" s="380"/>
      <c r="AM6" s="380"/>
    </row>
    <row r="7" spans="1:39" ht="21.75" thickTop="1" thickBot="1">
      <c r="A7" s="896" t="s">
        <v>104</v>
      </c>
      <c r="B7" s="897"/>
      <c r="C7" s="897"/>
      <c r="D7" s="897"/>
      <c r="E7" s="897"/>
      <c r="F7" s="897"/>
      <c r="G7" s="897"/>
      <c r="H7" s="897"/>
      <c r="I7" s="897"/>
      <c r="J7" s="897"/>
      <c r="K7" s="897"/>
      <c r="L7" s="897"/>
      <c r="M7" s="897"/>
      <c r="N7" s="897"/>
      <c r="O7" s="897"/>
      <c r="P7" s="897"/>
      <c r="Q7" s="897"/>
      <c r="R7" s="897"/>
      <c r="S7" s="897"/>
      <c r="T7" s="897"/>
      <c r="U7" s="897"/>
      <c r="V7" s="897"/>
      <c r="W7" s="897"/>
      <c r="X7" s="897"/>
      <c r="Y7" s="897"/>
      <c r="Z7" s="897"/>
      <c r="AA7" s="897"/>
      <c r="AB7" s="897"/>
      <c r="AC7" s="897"/>
      <c r="AD7" s="898"/>
      <c r="AE7" s="899" t="s">
        <v>105</v>
      </c>
      <c r="AF7" s="899"/>
      <c r="AG7" s="899"/>
      <c r="AH7" s="899"/>
      <c r="AI7" s="899"/>
      <c r="AJ7" s="899"/>
      <c r="AK7" s="899"/>
      <c r="AL7" s="899"/>
      <c r="AM7" s="900"/>
    </row>
    <row r="8" spans="1:39" ht="18.75" thickTop="1">
      <c r="A8" s="894" t="s">
        <v>1</v>
      </c>
      <c r="B8" s="890" t="s">
        <v>2</v>
      </c>
      <c r="C8" s="890" t="s">
        <v>90</v>
      </c>
      <c r="D8" s="901" t="s">
        <v>106</v>
      </c>
      <c r="E8" s="901"/>
      <c r="F8" s="901"/>
      <c r="G8" s="902" t="s">
        <v>81</v>
      </c>
      <c r="H8" s="902"/>
      <c r="I8" s="902"/>
      <c r="J8" s="902" t="s">
        <v>82</v>
      </c>
      <c r="K8" s="902"/>
      <c r="L8" s="902"/>
      <c r="M8" s="902" t="s">
        <v>83</v>
      </c>
      <c r="N8" s="902"/>
      <c r="O8" s="902"/>
      <c r="P8" s="902" t="s">
        <v>84</v>
      </c>
      <c r="Q8" s="902"/>
      <c r="R8" s="902"/>
      <c r="S8" s="902" t="s">
        <v>85</v>
      </c>
      <c r="T8" s="902"/>
      <c r="U8" s="902"/>
      <c r="V8" s="902" t="s">
        <v>86</v>
      </c>
      <c r="W8" s="902"/>
      <c r="X8" s="902"/>
      <c r="Y8" s="902" t="s">
        <v>87</v>
      </c>
      <c r="Z8" s="902"/>
      <c r="AA8" s="902"/>
      <c r="AB8" s="902" t="s">
        <v>88</v>
      </c>
      <c r="AC8" s="902"/>
      <c r="AD8" s="902"/>
      <c r="AE8" s="901" t="s">
        <v>107</v>
      </c>
      <c r="AF8" s="901"/>
      <c r="AG8" s="901"/>
      <c r="AH8" s="903" t="s">
        <v>108</v>
      </c>
      <c r="AI8" s="903"/>
      <c r="AJ8" s="903"/>
      <c r="AK8" s="903" t="s">
        <v>109</v>
      </c>
      <c r="AL8" s="903"/>
      <c r="AM8" s="904"/>
    </row>
    <row r="9" spans="1:39" ht="18.75" thickBot="1">
      <c r="A9" s="895"/>
      <c r="B9" s="891"/>
      <c r="C9" s="891"/>
      <c r="D9" s="381" t="s">
        <v>91</v>
      </c>
      <c r="E9" s="381" t="s">
        <v>92</v>
      </c>
      <c r="F9" s="381" t="s">
        <v>93</v>
      </c>
      <c r="G9" s="382" t="s">
        <v>91</v>
      </c>
      <c r="H9" s="382" t="s">
        <v>92</v>
      </c>
      <c r="I9" s="382" t="s">
        <v>93</v>
      </c>
      <c r="J9" s="382" t="s">
        <v>91</v>
      </c>
      <c r="K9" s="382" t="s">
        <v>92</v>
      </c>
      <c r="L9" s="382" t="s">
        <v>93</v>
      </c>
      <c r="M9" s="382" t="s">
        <v>91</v>
      </c>
      <c r="N9" s="382" t="s">
        <v>92</v>
      </c>
      <c r="O9" s="382" t="s">
        <v>93</v>
      </c>
      <c r="P9" s="382" t="s">
        <v>91</v>
      </c>
      <c r="Q9" s="382" t="s">
        <v>92</v>
      </c>
      <c r="R9" s="382" t="s">
        <v>93</v>
      </c>
      <c r="S9" s="382" t="s">
        <v>91</v>
      </c>
      <c r="T9" s="382" t="s">
        <v>92</v>
      </c>
      <c r="U9" s="382" t="s">
        <v>93</v>
      </c>
      <c r="V9" s="382" t="s">
        <v>91</v>
      </c>
      <c r="W9" s="382" t="s">
        <v>92</v>
      </c>
      <c r="X9" s="382" t="s">
        <v>93</v>
      </c>
      <c r="Y9" s="382" t="s">
        <v>91</v>
      </c>
      <c r="Z9" s="382" t="s">
        <v>92</v>
      </c>
      <c r="AA9" s="382" t="s">
        <v>93</v>
      </c>
      <c r="AB9" s="382" t="s">
        <v>91</v>
      </c>
      <c r="AC9" s="382" t="s">
        <v>92</v>
      </c>
      <c r="AD9" s="382" t="s">
        <v>93</v>
      </c>
      <c r="AE9" s="381" t="s">
        <v>91</v>
      </c>
      <c r="AF9" s="381" t="s">
        <v>92</v>
      </c>
      <c r="AG9" s="381" t="s">
        <v>93</v>
      </c>
      <c r="AH9" s="399" t="s">
        <v>91</v>
      </c>
      <c r="AI9" s="399" t="s">
        <v>92</v>
      </c>
      <c r="AJ9" s="399" t="s">
        <v>93</v>
      </c>
      <c r="AK9" s="399" t="s">
        <v>91</v>
      </c>
      <c r="AL9" s="399" t="s">
        <v>92</v>
      </c>
      <c r="AM9" s="400" t="s">
        <v>93</v>
      </c>
    </row>
    <row r="10" spans="1:39" s="374" customFormat="1" ht="16.5" thickTop="1">
      <c r="A10" s="848">
        <f>WEEKNUM(B10)</f>
        <v>31</v>
      </c>
      <c r="B10" s="383">
        <f>A6</f>
        <v>46235</v>
      </c>
      <c r="C10" s="384" t="str">
        <f t="shared" ref="C10:C14" si="0">TEXT(B10,"ddd")</f>
        <v>Sab</v>
      </c>
      <c r="D10" s="394">
        <f t="shared" ref="D10:D16" si="1">SUMIF($G$9:$AD$9,$D$9,G10:AD10)</f>
        <v>170394.09677419355</v>
      </c>
      <c r="E10" s="395">
        <f t="shared" ref="E10:E16" si="2">SUMIF($G$9:$AD$9,$E$9,G10:AD10)</f>
        <v>161734.65599999999</v>
      </c>
      <c r="F10" s="395">
        <f t="shared" ref="F10:F16" si="3">E10-D10</f>
        <v>-8659.4407741935574</v>
      </c>
      <c r="G10" s="395">
        <f>VLOOKUP($B$10:$B$58,'SO MS'!$B$6:$L$50,4,TRUE)</f>
        <v>108187</v>
      </c>
      <c r="H10" s="395">
        <f>VLOOKUP($B$10:$B$58,'Summary sales'!$A$8:$L$58,4,TRUE)+VLOOKUP($B$10:$B$58,'Summary FOB'!$B$8:$K$41,6,TRUE)</f>
        <v>87526.87000000001</v>
      </c>
      <c r="I10" s="395">
        <f t="shared" ref="I10:I16" si="4">H10-G10</f>
        <v>-20660.12999999999</v>
      </c>
      <c r="J10" s="395">
        <f>VLOOKUP($B$10:$B$58,'SO MS'!$B$6:$L$50,5,TRUE)</f>
        <v>34320</v>
      </c>
      <c r="K10" s="395">
        <f>VLOOKUP($B$10:$B$58,'Summary sales'!$A$8:$L$58,5,TRUE)+VLOOKUP($B$10:$B$58,'Summary FOB'!$B$8:$K$41,8,TRUE)</f>
        <v>38933.659999999996</v>
      </c>
      <c r="L10" s="395">
        <f t="shared" ref="L10:L16" si="5">K10-J10</f>
        <v>4613.6599999999962</v>
      </c>
      <c r="M10" s="395">
        <f>VLOOKUP($B$10:$B$58,'SO MS'!$B$6:$L$50,6,TRUE)</f>
        <v>10800</v>
      </c>
      <c r="N10" s="395">
        <f>VLOOKUP($B$10:$B$58,'Summary sales'!$A$8:$M$58,6,TRUE)</f>
        <v>8794.84</v>
      </c>
      <c r="O10" s="395">
        <f t="shared" ref="O10:O16" si="6">N10-M10</f>
        <v>-2005.1599999999999</v>
      </c>
      <c r="P10" s="395">
        <f>VLOOKUP($B$10:$B$58,'SO MS'!$B$6:$AS$50,7,TRUE)</f>
        <v>0</v>
      </c>
      <c r="Q10" s="395">
        <f>VLOOKUP($B$10:$B$58,'Summary sales'!$A$8:$M$58,7,TRUE)</f>
        <v>0</v>
      </c>
      <c r="R10" s="395">
        <f t="shared" ref="R10:R16" si="7">Q10-P10</f>
        <v>0</v>
      </c>
      <c r="S10" s="395">
        <f>VLOOKUP($B$10:$B$58,'SO MS'!$B$6:$AS$50,8,TRUE)</f>
        <v>3587.0967741935483</v>
      </c>
      <c r="T10" s="395">
        <f>VLOOKUP($B$10:$B$58,'Summary sales'!$A$8:$M$58,8,TRUE)</f>
        <v>4947.24</v>
      </c>
      <c r="U10" s="395">
        <f t="shared" ref="U10:U16" si="8">T10-S10</f>
        <v>1360.1432258064515</v>
      </c>
      <c r="V10" s="395">
        <f>VLOOKUP($B$10:$B$58,'SO MS'!$B$6:$AS$50,9,TRUE)</f>
        <v>0</v>
      </c>
      <c r="W10" s="395">
        <f>VLOOKUP($B$10:$B$58,'Summary sales'!$A$8:$M$58,9,TRUE)</f>
        <v>0</v>
      </c>
      <c r="X10" s="395">
        <f t="shared" ref="X10:X16" si="9">W10-V10</f>
        <v>0</v>
      </c>
      <c r="Y10" s="395">
        <f>VLOOKUP($B$10:$B$58,'SO MS'!$B$6:$AS$50,10,TRUE)</f>
        <v>13500</v>
      </c>
      <c r="Z10" s="395">
        <f>VLOOKUP($B$10:$B$58,'Summary sales'!$A$8:$M$58,10,TRUE)</f>
        <v>0</v>
      </c>
      <c r="AA10" s="395">
        <f t="shared" ref="AA10:AA16" si="10">Z10-Y10</f>
        <v>-13500</v>
      </c>
      <c r="AB10" s="395">
        <f>VLOOKUP($B$10:$B$58,'SO MS'!$B$6:$AS$50,11,TRUE)</f>
        <v>0</v>
      </c>
      <c r="AC10" s="395">
        <f>VLOOKUP($B$10:$B$58,'Summary sales'!$A$8:$M$58,11,TRUE)</f>
        <v>21532.045999999998</v>
      </c>
      <c r="AD10" s="395">
        <f t="shared" ref="AD10:AD16" si="11">AC10-AB10</f>
        <v>21532.045999999998</v>
      </c>
      <c r="AE10" s="395">
        <f t="shared" ref="AE10:AE16" si="12">SUMIF($AH$9:$AM$9,$AE$9,AH10:AM10)</f>
        <v>187116.62361290323</v>
      </c>
      <c r="AF10" s="395">
        <f t="shared" ref="AF10:AF16" ca="1" si="13">SUMIF($AH$9:$AM$9,$AF$9,AH10:AM10)</f>
        <v>157373.2000000031</v>
      </c>
      <c r="AG10" s="395">
        <f t="shared" ref="AG10:AG16" ca="1" si="14">AF10-AE10</f>
        <v>-29743.423612900137</v>
      </c>
      <c r="AH10" s="395">
        <f>VLOOKUP($B$10:$B$55,'Summary FOB'!$B$8:$K$37,2,TRUE)</f>
        <v>0</v>
      </c>
      <c r="AI10" s="395">
        <f>VLOOKUP($B$10:$B$55,'Summary FOB'!$B$8:$K$37,3,TRUE)</f>
        <v>0</v>
      </c>
      <c r="AJ10" s="395">
        <f t="shared" ref="AJ10:AJ16" si="15">AI10-AH10</f>
        <v>0</v>
      </c>
      <c r="AK10" s="395">
        <f>VLOOKUP($B$10:$B$55,'Daily Sales'!$B$5:$F$47,3,TRUE)</f>
        <v>187116.62361290323</v>
      </c>
      <c r="AL10" s="395">
        <f ca="1">VLOOKUP($B$10:$B$55,'Daily Sales'!$B$5:$F$47,4,TRUE)</f>
        <v>157373.2000000031</v>
      </c>
      <c r="AM10" s="403">
        <f t="shared" ref="AM10:AM16" ca="1" si="16">AL10-AK10</f>
        <v>-29743.423612900137</v>
      </c>
    </row>
    <row r="11" spans="1:39" s="345" customFormat="1" ht="15.75">
      <c r="A11" s="845"/>
      <c r="B11" s="383">
        <f t="shared" ref="B11:B15" si="17">B10+1</f>
        <v>46236</v>
      </c>
      <c r="C11" s="384" t="str">
        <f t="shared" si="0"/>
        <v>Mgg</v>
      </c>
      <c r="D11" s="394">
        <f t="shared" si="1"/>
        <v>170634.09677419355</v>
      </c>
      <c r="E11" s="395">
        <f t="shared" si="2"/>
        <v>113460.49</v>
      </c>
      <c r="F11" s="395">
        <f t="shared" si="3"/>
        <v>-57173.60677419354</v>
      </c>
      <c r="G11" s="395">
        <f>VLOOKUP($B$10:$B$58,'SO MS'!$B$6:$L$50,4,TRUE)</f>
        <v>108187</v>
      </c>
      <c r="H11" s="395">
        <f>VLOOKUP($B$10:$B$58,'Summary sales'!$A$8:$L$58,4,TRUE)+VLOOKUP($B$10:$B$58,'Summary FOB'!$B$8:$K$41,6,TRUE)</f>
        <v>80861.83</v>
      </c>
      <c r="I11" s="395">
        <f t="shared" si="4"/>
        <v>-27325.17</v>
      </c>
      <c r="J11" s="395">
        <f>VLOOKUP($B$10:$B$58,'SO MS'!$B$6:$L$50,5,TRUE)</f>
        <v>34560</v>
      </c>
      <c r="K11" s="395">
        <f>VLOOKUP($B$10:$B$58,'Summary sales'!$A$8:$L$58,5,TRUE)+VLOOKUP($B$10:$B$58,'Summary FOB'!$B$8:$K$41,8,TRUE)</f>
        <v>17674.18</v>
      </c>
      <c r="L11" s="395">
        <f t="shared" si="5"/>
        <v>-16885.82</v>
      </c>
      <c r="M11" s="395">
        <f>VLOOKUP($B$10:$B$58,'SO MS'!$B$6:$L$50,6,TRUE)</f>
        <v>10800</v>
      </c>
      <c r="N11" s="395">
        <f>VLOOKUP($B$10:$B$58,'Summary sales'!$A$8:$M$58,6,TRUE)</f>
        <v>6538.54</v>
      </c>
      <c r="O11" s="395">
        <f t="shared" si="6"/>
        <v>-4261.46</v>
      </c>
      <c r="P11" s="395">
        <f>VLOOKUP($B$10:$B$58,'SO MS'!$B$6:$AS$50,7,TRUE)</f>
        <v>0</v>
      </c>
      <c r="Q11" s="395">
        <f>VLOOKUP($B$10:$B$58,'Summary sales'!$A$8:$M$58,7,TRUE)</f>
        <v>0</v>
      </c>
      <c r="R11" s="395">
        <f t="shared" si="7"/>
        <v>0</v>
      </c>
      <c r="S11" s="395">
        <f>VLOOKUP($B$10:$B$58,'SO MS'!$B$6:$AS$50,8,TRUE)</f>
        <v>3587.0967741935483</v>
      </c>
      <c r="T11" s="395">
        <f>VLOOKUP($B$10:$B$58,'Summary sales'!$A$8:$M$58,8,TRUE)</f>
        <v>4181.6099999999997</v>
      </c>
      <c r="U11" s="395">
        <f t="shared" si="8"/>
        <v>594.51322580645137</v>
      </c>
      <c r="V11" s="395">
        <f>VLOOKUP($B$10:$B$58,'SO MS'!$B$6:$AS$50,9,TRUE)</f>
        <v>0</v>
      </c>
      <c r="W11" s="395">
        <f>VLOOKUP($B$10:$B$58,'Summary sales'!$A$8:$M$58,9,TRUE)</f>
        <v>0</v>
      </c>
      <c r="X11" s="395">
        <f t="shared" si="9"/>
        <v>0</v>
      </c>
      <c r="Y11" s="395">
        <f>VLOOKUP($B$10:$B$58,'SO MS'!$B$6:$AS$50,10,TRUE)</f>
        <v>13500</v>
      </c>
      <c r="Z11" s="395">
        <f>VLOOKUP($B$10:$B$58,'Summary sales'!$A$8:$M$58,10,TRUE)</f>
        <v>0</v>
      </c>
      <c r="AA11" s="395">
        <f t="shared" si="10"/>
        <v>-13500</v>
      </c>
      <c r="AB11" s="395">
        <f>VLOOKUP($B$10:$B$58,'SO MS'!$B$6:$AS$50,11,TRUE)</f>
        <v>0</v>
      </c>
      <c r="AC11" s="395">
        <f>VLOOKUP($B$10:$B$58,'Summary sales'!$A$8:$M$58,11,TRUE)</f>
        <v>4204.33</v>
      </c>
      <c r="AD11" s="395">
        <f t="shared" si="11"/>
        <v>4204.33</v>
      </c>
      <c r="AE11" s="395">
        <f t="shared" si="12"/>
        <v>156625.54622580644</v>
      </c>
      <c r="AF11" s="395">
        <f t="shared" ca="1" si="13"/>
        <v>126716.37899999993</v>
      </c>
      <c r="AG11" s="395">
        <f t="shared" ca="1" si="14"/>
        <v>-29909.167225806508</v>
      </c>
      <c r="AH11" s="395">
        <f>VLOOKUP($B$10:$B$55,'Summary FOB'!$B$8:$K$37,2,TRUE)</f>
        <v>0</v>
      </c>
      <c r="AI11" s="395">
        <f>VLOOKUP($B$10:$B$55,'Summary FOB'!$B$8:$K$37,3,TRUE)</f>
        <v>0</v>
      </c>
      <c r="AJ11" s="395">
        <f t="shared" si="15"/>
        <v>0</v>
      </c>
      <c r="AK11" s="395">
        <f>VLOOKUP($B$10:$B$55,'Daily Sales'!$B$5:$F$47,3,TRUE)</f>
        <v>156625.54622580644</v>
      </c>
      <c r="AL11" s="395">
        <f ca="1">VLOOKUP($B$10:$B$55,'Daily Sales'!$B$5:$F$47,4,TRUE)</f>
        <v>126716.37899999993</v>
      </c>
      <c r="AM11" s="403">
        <f t="shared" ca="1" si="16"/>
        <v>-29909.167225806508</v>
      </c>
    </row>
    <row r="12" spans="1:39" s="376" customFormat="1" ht="15.75">
      <c r="A12" s="845"/>
      <c r="B12" s="390" t="s">
        <v>18</v>
      </c>
      <c r="C12" s="384"/>
      <c r="D12" s="391">
        <f>SUM(D10:D11)</f>
        <v>341028.19354838709</v>
      </c>
      <c r="E12" s="391">
        <f t="shared" ref="E12:AM12" si="18">SUM(E10:E11)</f>
        <v>275195.14600000001</v>
      </c>
      <c r="F12" s="391">
        <f t="shared" si="18"/>
        <v>-65833.047548387098</v>
      </c>
      <c r="G12" s="391">
        <f t="shared" si="18"/>
        <v>216374</v>
      </c>
      <c r="H12" s="391">
        <f t="shared" si="18"/>
        <v>168388.7</v>
      </c>
      <c r="I12" s="391">
        <f t="shared" si="18"/>
        <v>-47985.299999999988</v>
      </c>
      <c r="J12" s="391">
        <f t="shared" si="18"/>
        <v>68880</v>
      </c>
      <c r="K12" s="391">
        <f t="shared" si="18"/>
        <v>56607.839999999997</v>
      </c>
      <c r="L12" s="391">
        <f t="shared" si="18"/>
        <v>-12272.160000000003</v>
      </c>
      <c r="M12" s="391">
        <f t="shared" si="18"/>
        <v>21600</v>
      </c>
      <c r="N12" s="391">
        <f t="shared" si="18"/>
        <v>15333.380000000001</v>
      </c>
      <c r="O12" s="391">
        <f t="shared" si="18"/>
        <v>-6266.62</v>
      </c>
      <c r="P12" s="391">
        <f t="shared" si="18"/>
        <v>0</v>
      </c>
      <c r="Q12" s="391">
        <f t="shared" si="18"/>
        <v>0</v>
      </c>
      <c r="R12" s="391">
        <f t="shared" si="18"/>
        <v>0</v>
      </c>
      <c r="S12" s="391">
        <f t="shared" si="18"/>
        <v>7174.1935483870966</v>
      </c>
      <c r="T12" s="391">
        <f t="shared" si="18"/>
        <v>9128.8499999999985</v>
      </c>
      <c r="U12" s="391">
        <f t="shared" si="18"/>
        <v>1954.6564516129029</v>
      </c>
      <c r="V12" s="391">
        <f t="shared" si="18"/>
        <v>0</v>
      </c>
      <c r="W12" s="391">
        <f t="shared" si="18"/>
        <v>0</v>
      </c>
      <c r="X12" s="391">
        <f t="shared" si="18"/>
        <v>0</v>
      </c>
      <c r="Y12" s="391">
        <f t="shared" si="18"/>
        <v>27000</v>
      </c>
      <c r="Z12" s="391">
        <f t="shared" si="18"/>
        <v>0</v>
      </c>
      <c r="AA12" s="391">
        <f t="shared" si="18"/>
        <v>-27000</v>
      </c>
      <c r="AB12" s="391">
        <f t="shared" si="18"/>
        <v>0</v>
      </c>
      <c r="AC12" s="391">
        <f t="shared" si="18"/>
        <v>25736.375999999997</v>
      </c>
      <c r="AD12" s="391">
        <f t="shared" si="18"/>
        <v>25736.375999999997</v>
      </c>
      <c r="AE12" s="391">
        <f t="shared" si="18"/>
        <v>343742.16983870964</v>
      </c>
      <c r="AF12" s="391">
        <f t="shared" ca="1" si="18"/>
        <v>284089.57900000305</v>
      </c>
      <c r="AG12" s="391">
        <f t="shared" ca="1" si="18"/>
        <v>-59652.590838706645</v>
      </c>
      <c r="AH12" s="391">
        <f t="shared" si="18"/>
        <v>0</v>
      </c>
      <c r="AI12" s="391">
        <f t="shared" si="18"/>
        <v>0</v>
      </c>
      <c r="AJ12" s="391">
        <f t="shared" si="18"/>
        <v>0</v>
      </c>
      <c r="AK12" s="391">
        <f t="shared" si="18"/>
        <v>343742.16983870964</v>
      </c>
      <c r="AL12" s="391">
        <f t="shared" ca="1" si="18"/>
        <v>284089.57900000305</v>
      </c>
      <c r="AM12" s="585">
        <f t="shared" ca="1" si="18"/>
        <v>-59652.590838706645</v>
      </c>
    </row>
    <row r="13" spans="1:39" s="345" customFormat="1" ht="15.75">
      <c r="A13" s="845"/>
      <c r="B13" s="383"/>
      <c r="C13" s="384"/>
      <c r="D13" s="394"/>
      <c r="E13" s="395"/>
      <c r="F13" s="395"/>
      <c r="G13" s="395"/>
      <c r="H13" s="395"/>
      <c r="I13" s="395"/>
      <c r="J13" s="395"/>
      <c r="K13" s="395"/>
      <c r="L13" s="395"/>
      <c r="M13" s="395"/>
      <c r="N13" s="395"/>
      <c r="O13" s="395"/>
      <c r="P13" s="395"/>
      <c r="Q13" s="395"/>
      <c r="R13" s="395"/>
      <c r="S13" s="395"/>
      <c r="T13" s="395"/>
      <c r="U13" s="395"/>
      <c r="V13" s="395"/>
      <c r="W13" s="395"/>
      <c r="X13" s="395"/>
      <c r="Y13" s="395"/>
      <c r="Z13" s="395"/>
      <c r="AA13" s="395"/>
      <c r="AB13" s="395"/>
      <c r="AC13" s="395"/>
      <c r="AD13" s="395"/>
      <c r="AE13" s="395"/>
      <c r="AF13" s="395"/>
      <c r="AG13" s="395"/>
      <c r="AH13" s="395"/>
      <c r="AI13" s="395"/>
      <c r="AJ13" s="395"/>
      <c r="AK13" s="395"/>
      <c r="AL13" s="395"/>
      <c r="AM13" s="403"/>
    </row>
    <row r="14" spans="1:39" s="375" customFormat="1" ht="15.75">
      <c r="A14" s="845"/>
      <c r="B14" s="383">
        <f>B11+1</f>
        <v>46237</v>
      </c>
      <c r="C14" s="384" t="str">
        <f t="shared" si="0"/>
        <v>Sen</v>
      </c>
      <c r="D14" s="394">
        <f t="shared" si="1"/>
        <v>170634.09677419355</v>
      </c>
      <c r="E14" s="395">
        <f t="shared" si="2"/>
        <v>145174.611</v>
      </c>
      <c r="F14" s="395">
        <f t="shared" si="3"/>
        <v>-25459.485774193541</v>
      </c>
      <c r="G14" s="395">
        <f>VLOOKUP($B$10:$B$58,'SO MS'!$B$6:$L$50,4,TRUE)</f>
        <v>108187</v>
      </c>
      <c r="H14" s="395">
        <f>VLOOKUP($B$10:$B$58,'Summary sales'!$A$8:$L$58,4,TRUE)+VLOOKUP($B$10:$B$58,'Summary FOB'!$B$8:$K$41,6,TRUE)</f>
        <v>86052.55</v>
      </c>
      <c r="I14" s="395">
        <f t="shared" si="4"/>
        <v>-22134.449999999997</v>
      </c>
      <c r="J14" s="395">
        <f>VLOOKUP($B$10:$B$58,'SO MS'!$B$6:$L$50,5,TRUE)</f>
        <v>34560</v>
      </c>
      <c r="K14" s="395">
        <f>VLOOKUP($B$10:$B$58,'Summary sales'!$A$8:$L$58,5,TRUE)+VLOOKUP($B$10:$B$58,'Summary FOB'!$B$8:$K$41,8,TRUE)</f>
        <v>42643.22</v>
      </c>
      <c r="L14" s="395">
        <f t="shared" si="5"/>
        <v>8083.2200000000012</v>
      </c>
      <c r="M14" s="395">
        <f>VLOOKUP($B$10:$B$58,'SO MS'!$B$6:$L$50,6,TRUE)</f>
        <v>10800</v>
      </c>
      <c r="N14" s="395">
        <f>VLOOKUP($B$10:$B$58,'Summary sales'!$A$8:$M$58,6,TRUE)</f>
        <v>7626.4600000000009</v>
      </c>
      <c r="O14" s="395">
        <f t="shared" si="6"/>
        <v>-3173.5399999999991</v>
      </c>
      <c r="P14" s="395">
        <f>VLOOKUP($B$10:$B$58,'SO MS'!$B$6:$AS$50,7,TRUE)</f>
        <v>0</v>
      </c>
      <c r="Q14" s="395">
        <f>VLOOKUP($B$10:$B$58,'Summary sales'!$A$8:$M$58,7,TRUE)</f>
        <v>0</v>
      </c>
      <c r="R14" s="395">
        <f t="shared" si="7"/>
        <v>0</v>
      </c>
      <c r="S14" s="395">
        <f>VLOOKUP($B$10:$B$58,'SO MS'!$B$6:$AS$50,8,TRUE)</f>
        <v>3587.0967741935483</v>
      </c>
      <c r="T14" s="395">
        <f>VLOOKUP($B$10:$B$58,'Summary sales'!$A$8:$M$58,8,TRUE)</f>
        <v>0</v>
      </c>
      <c r="U14" s="395">
        <f t="shared" si="8"/>
        <v>-3587.0967741935483</v>
      </c>
      <c r="V14" s="395">
        <f>VLOOKUP($B$10:$B$58,'SO MS'!$B$6:$AS$50,9,TRUE)</f>
        <v>0</v>
      </c>
      <c r="W14" s="395">
        <f>VLOOKUP($B$10:$B$58,'Summary sales'!$A$8:$M$58,9,TRUE)</f>
        <v>0</v>
      </c>
      <c r="X14" s="395">
        <f t="shared" si="9"/>
        <v>0</v>
      </c>
      <c r="Y14" s="395">
        <f>VLOOKUP($B$10:$B$58,'SO MS'!$B$6:$AS$50,10,TRUE)</f>
        <v>13500</v>
      </c>
      <c r="Z14" s="395">
        <f>VLOOKUP($B$10:$B$58,'Summary sales'!$A$8:$M$58,10,TRUE)</f>
        <v>0</v>
      </c>
      <c r="AA14" s="395">
        <f t="shared" si="10"/>
        <v>-13500</v>
      </c>
      <c r="AB14" s="395">
        <f>VLOOKUP($B$10:$B$58,'SO MS'!$B$6:$AS$50,11,TRUE)</f>
        <v>0</v>
      </c>
      <c r="AC14" s="395">
        <f>VLOOKUP($B$10:$B$58,'Summary sales'!$A$8:$M$58,11,TRUE)</f>
        <v>8852.3809999999994</v>
      </c>
      <c r="AD14" s="395">
        <f t="shared" si="11"/>
        <v>8852.3809999999994</v>
      </c>
      <c r="AE14" s="395">
        <f t="shared" si="12"/>
        <v>206238.15393548383</v>
      </c>
      <c r="AF14" s="395">
        <f t="shared" ca="1" si="13"/>
        <v>184282.44299999619</v>
      </c>
      <c r="AG14" s="395">
        <f t="shared" ca="1" si="14"/>
        <v>-21955.710935487645</v>
      </c>
      <c r="AH14" s="395">
        <f>VLOOKUP($B$10:$B$55,'Summary FOB'!$B$8:$K$37,2,TRUE)</f>
        <v>0</v>
      </c>
      <c r="AI14" s="395">
        <f>VLOOKUP($B$10:$B$55,'Summary FOB'!$B$8:$K$37,3,TRUE)</f>
        <v>0</v>
      </c>
      <c r="AJ14" s="395">
        <f t="shared" si="15"/>
        <v>0</v>
      </c>
      <c r="AK14" s="395">
        <f>VLOOKUP($B$10:$B$55,'Daily Sales'!$B$5:$F$47,3,TRUE)</f>
        <v>206238.15393548383</v>
      </c>
      <c r="AL14" s="395">
        <f ca="1">VLOOKUP($B$10:$B$55,'Daily Sales'!$B$5:$F$47,4,TRUE)</f>
        <v>184282.44299999619</v>
      </c>
      <c r="AM14" s="403">
        <f t="shared" ca="1" si="16"/>
        <v>-21955.710935487645</v>
      </c>
    </row>
    <row r="15" spans="1:39" s="376" customFormat="1" ht="15.75">
      <c r="A15" s="845"/>
      <c r="B15" s="386">
        <f t="shared" si="17"/>
        <v>46238</v>
      </c>
      <c r="C15" s="387" t="str">
        <f t="shared" ref="C15:C24" si="19">TEXT(B15,"ddd")</f>
        <v>Sel</v>
      </c>
      <c r="D15" s="388">
        <f t="shared" si="1"/>
        <v>170634.09677419355</v>
      </c>
      <c r="E15" s="389">
        <f t="shared" si="2"/>
        <v>160699.83300000001</v>
      </c>
      <c r="F15" s="389">
        <f t="shared" si="3"/>
        <v>-9934.2637741935323</v>
      </c>
      <c r="G15" s="389">
        <f>VLOOKUP($B$10:$B$58,'SO MS'!$B$6:$L$50,4,TRUE)</f>
        <v>108187</v>
      </c>
      <c r="H15" s="389">
        <f>VLOOKUP($B$10:$B$58,'Summary sales'!$A$8:$L$58,4,TRUE)+VLOOKUP($B$10:$B$58,'Summary FOB'!$B$8:$K$41,6,TRUE)</f>
        <v>99132.989999999991</v>
      </c>
      <c r="I15" s="389">
        <f t="shared" si="4"/>
        <v>-9054.0100000000093</v>
      </c>
      <c r="J15" s="389">
        <f>VLOOKUP($B$10:$B$58,'SO MS'!$B$6:$L$50,5,TRUE)</f>
        <v>34560</v>
      </c>
      <c r="K15" s="389">
        <f>VLOOKUP($B$10:$B$58,'Summary sales'!$A$8:$L$58,5,TRUE)+VLOOKUP($B$10:$B$58,'Summary FOB'!$B$8:$K$41,8,TRUE)</f>
        <v>37814.83</v>
      </c>
      <c r="L15" s="389">
        <f t="shared" si="5"/>
        <v>3254.8300000000017</v>
      </c>
      <c r="M15" s="389">
        <f>VLOOKUP($B$10:$B$58,'SO MS'!$B$6:$L$50,6,TRUE)</f>
        <v>10800</v>
      </c>
      <c r="N15" s="389">
        <f>VLOOKUP($B$10:$B$58,'Summary sales'!$A$8:$M$58,6,TRUE)</f>
        <v>5453.85</v>
      </c>
      <c r="O15" s="389">
        <f t="shared" si="6"/>
        <v>-5346.15</v>
      </c>
      <c r="P15" s="389">
        <f>VLOOKUP($B$10:$B$58,'SO MS'!$B$6:$AS$50,7,TRUE)</f>
        <v>0</v>
      </c>
      <c r="Q15" s="389">
        <f>VLOOKUP($B$10:$B$58,'Summary sales'!$A$8:$M$58,7,TRUE)</f>
        <v>0</v>
      </c>
      <c r="R15" s="389">
        <f t="shared" si="7"/>
        <v>0</v>
      </c>
      <c r="S15" s="389">
        <f>VLOOKUP($B$10:$B$58,'SO MS'!$B$6:$AS$50,8,TRUE)</f>
        <v>3587.0967741935483</v>
      </c>
      <c r="T15" s="389">
        <f>VLOOKUP($B$10:$B$58,'Summary sales'!$A$8:$M$58,8,TRUE)</f>
        <v>10033.17</v>
      </c>
      <c r="U15" s="389">
        <f t="shared" si="8"/>
        <v>6446.0732258064518</v>
      </c>
      <c r="V15" s="389">
        <f>VLOOKUP($B$10:$B$58,'SO MS'!$B$6:$AS$50,9,TRUE)</f>
        <v>0</v>
      </c>
      <c r="W15" s="389">
        <f>VLOOKUP($B$10:$B$58,'Summary sales'!$A$8:$M$58,9,TRUE)</f>
        <v>0</v>
      </c>
      <c r="X15" s="389">
        <f t="shared" si="9"/>
        <v>0</v>
      </c>
      <c r="Y15" s="389">
        <f>VLOOKUP($B$10:$B$58,'SO MS'!$B$6:$AS$50,10,TRUE)</f>
        <v>13500</v>
      </c>
      <c r="Z15" s="389">
        <f>VLOOKUP($B$10:$B$58,'Summary sales'!$A$8:$M$58,10,TRUE)</f>
        <v>0</v>
      </c>
      <c r="AA15" s="389">
        <f t="shared" si="10"/>
        <v>-13500</v>
      </c>
      <c r="AB15" s="389">
        <f>VLOOKUP($B$10:$B$58,'SO MS'!$B$6:$AS$50,11,TRUE)</f>
        <v>0</v>
      </c>
      <c r="AC15" s="389">
        <f>VLOOKUP($B$10:$B$58,'Summary sales'!$A$8:$M$58,11,TRUE)</f>
        <v>8264.9929999999986</v>
      </c>
      <c r="AD15" s="389">
        <f t="shared" si="11"/>
        <v>8264.9929999999986</v>
      </c>
      <c r="AE15" s="389">
        <f t="shared" si="12"/>
        <v>206238.15393548383</v>
      </c>
      <c r="AF15" s="389">
        <f t="shared" ca="1" si="13"/>
        <v>195241.97100000331</v>
      </c>
      <c r="AG15" s="389">
        <f t="shared" ca="1" si="14"/>
        <v>-10996.182935480523</v>
      </c>
      <c r="AH15" s="389">
        <f>VLOOKUP($B$10:$B$55,'Summary FOB'!$B$8:$K$37,2,TRUE)</f>
        <v>0</v>
      </c>
      <c r="AI15" s="389">
        <f>VLOOKUP($B$10:$B$55,'Summary FOB'!$B$8:$K$37,3,TRUE)</f>
        <v>0</v>
      </c>
      <c r="AJ15" s="389">
        <f t="shared" si="15"/>
        <v>0</v>
      </c>
      <c r="AK15" s="389">
        <f>VLOOKUP($B$10:$B$55,'Daily Sales'!$B$5:$F$47,3,TRUE)</f>
        <v>206238.15393548383</v>
      </c>
      <c r="AL15" s="389">
        <f ca="1">VLOOKUP($B$10:$B$55,'Daily Sales'!$B$5:$F$47,4,TRUE)</f>
        <v>195241.97100000331</v>
      </c>
      <c r="AM15" s="401">
        <f t="shared" ca="1" si="16"/>
        <v>-10996.182935480523</v>
      </c>
    </row>
    <row r="16" spans="1:39" s="376" customFormat="1" ht="15.75">
      <c r="A16" s="845"/>
      <c r="B16" s="386">
        <f>B15+1</f>
        <v>46239</v>
      </c>
      <c r="C16" s="387" t="str">
        <f t="shared" si="19"/>
        <v>Rab</v>
      </c>
      <c r="D16" s="388">
        <f t="shared" si="1"/>
        <v>170634.09677419355</v>
      </c>
      <c r="E16" s="389">
        <f t="shared" si="2"/>
        <v>185624.12700000001</v>
      </c>
      <c r="F16" s="389">
        <f t="shared" si="3"/>
        <v>14990.030225806462</v>
      </c>
      <c r="G16" s="389">
        <f>VLOOKUP($B$10:$B$58,'SO MS'!$B$6:$L$50,4,TRUE)</f>
        <v>108187</v>
      </c>
      <c r="H16" s="389">
        <f>VLOOKUP($B$10:$B$58,'Summary sales'!$A$8:$L$58,4,TRUE)+VLOOKUP($B$10:$B$58,'Summary FOB'!$B$8:$K$41,6,TRUE)</f>
        <v>112384.88</v>
      </c>
      <c r="I16" s="389">
        <f t="shared" si="4"/>
        <v>4197.8800000000047</v>
      </c>
      <c r="J16" s="389">
        <f>VLOOKUP($B$10:$B$58,'SO MS'!$B$6:$L$50,5,TRUE)</f>
        <v>34560</v>
      </c>
      <c r="K16" s="389">
        <f>VLOOKUP($B$10:$B$58,'Summary sales'!$A$8:$L$58,5,TRUE)+VLOOKUP($B$10:$B$58,'Summary FOB'!$B$8:$K$41,8,TRUE)</f>
        <v>48749.840000000004</v>
      </c>
      <c r="L16" s="389">
        <f t="shared" si="5"/>
        <v>14189.840000000004</v>
      </c>
      <c r="M16" s="389">
        <f>VLOOKUP($B$10:$B$58,'SO MS'!$B$6:$L$50,6,TRUE)</f>
        <v>10800</v>
      </c>
      <c r="N16" s="389">
        <f>VLOOKUP($B$10:$B$58,'Summary sales'!$A$8:$M$58,6,TRUE)</f>
        <v>11392.12</v>
      </c>
      <c r="O16" s="389">
        <f t="shared" si="6"/>
        <v>592.1200000000008</v>
      </c>
      <c r="P16" s="389">
        <f>VLOOKUP($B$10:$B$58,'SO MS'!$B$6:$AS$50,7,TRUE)</f>
        <v>0</v>
      </c>
      <c r="Q16" s="389">
        <f>VLOOKUP($B$10:$B$58,'Summary sales'!$A$8:$M$58,7,TRUE)</f>
        <v>0</v>
      </c>
      <c r="R16" s="389">
        <f t="shared" si="7"/>
        <v>0</v>
      </c>
      <c r="S16" s="389">
        <f>VLOOKUP($B$10:$B$58,'SO MS'!$B$6:$AS$50,8,TRUE)</f>
        <v>3587.0967741935483</v>
      </c>
      <c r="T16" s="389">
        <f>VLOOKUP($B$10:$B$58,'Summary sales'!$A$8:$M$58,8,TRUE)</f>
        <v>4702.7</v>
      </c>
      <c r="U16" s="389">
        <f t="shared" si="8"/>
        <v>1115.6032258064515</v>
      </c>
      <c r="V16" s="389">
        <f>VLOOKUP($B$10:$B$58,'SO MS'!$B$6:$AS$50,9,TRUE)</f>
        <v>0</v>
      </c>
      <c r="W16" s="389">
        <f>VLOOKUP($B$10:$B$58,'Summary sales'!$A$8:$M$58,9,TRUE)</f>
        <v>0</v>
      </c>
      <c r="X16" s="389">
        <f t="shared" si="9"/>
        <v>0</v>
      </c>
      <c r="Y16" s="389">
        <f>VLOOKUP($B$10:$B$58,'SO MS'!$B$6:$AS$50,10,TRUE)</f>
        <v>13500</v>
      </c>
      <c r="Z16" s="389">
        <f>VLOOKUP($B$10:$B$58,'Summary sales'!$A$8:$M$58,10,TRUE)</f>
        <v>0</v>
      </c>
      <c r="AA16" s="389">
        <f t="shared" si="10"/>
        <v>-13500</v>
      </c>
      <c r="AB16" s="389">
        <f>VLOOKUP($B$10:$B$58,'SO MS'!$B$6:$AS$50,11,TRUE)</f>
        <v>0</v>
      </c>
      <c r="AC16" s="389">
        <f>VLOOKUP($B$10:$B$58,'Summary sales'!$A$8:$M$58,11,TRUE)</f>
        <v>8394.5869999999995</v>
      </c>
      <c r="AD16" s="389">
        <f t="shared" si="11"/>
        <v>8394.5869999999995</v>
      </c>
      <c r="AE16" s="389">
        <f t="shared" si="12"/>
        <v>206238.15393548383</v>
      </c>
      <c r="AF16" s="389">
        <f t="shared" ca="1" si="13"/>
        <v>204459.2589999988</v>
      </c>
      <c r="AG16" s="389">
        <f t="shared" ca="1" si="14"/>
        <v>-1778.8949354850338</v>
      </c>
      <c r="AH16" s="389">
        <f>VLOOKUP($B$10:$B$55,'Summary FOB'!$B$8:$K$37,2,TRUE)</f>
        <v>0</v>
      </c>
      <c r="AI16" s="389">
        <f>VLOOKUP($B$10:$B$55,'Summary FOB'!$B$8:$K$37,3,TRUE)</f>
        <v>0</v>
      </c>
      <c r="AJ16" s="389">
        <f t="shared" si="15"/>
        <v>0</v>
      </c>
      <c r="AK16" s="389">
        <f>VLOOKUP($B$10:$B$55,'Daily Sales'!$B$5:$F$47,3,TRUE)</f>
        <v>206238.15393548383</v>
      </c>
      <c r="AL16" s="389">
        <f ca="1">VLOOKUP($B$10:$B$55,'Daily Sales'!$B$5:$F$47,4,TRUE)</f>
        <v>204459.2589999988</v>
      </c>
      <c r="AM16" s="401">
        <f t="shared" ca="1" si="16"/>
        <v>-1778.8949354850338</v>
      </c>
    </row>
    <row r="17" spans="1:39" s="376" customFormat="1" ht="15.75">
      <c r="A17" s="844">
        <f>WEEKNUM(B17)</f>
        <v>32</v>
      </c>
      <c r="B17" s="383">
        <f>B16+1</f>
        <v>46240</v>
      </c>
      <c r="C17" s="384" t="str">
        <f t="shared" si="19"/>
        <v>Kam</v>
      </c>
      <c r="D17" s="394">
        <f t="shared" ref="D17:D25" si="20">SUMIF($G$9:$AD$9,$D$9,G17:AD17)</f>
        <v>182074.09677419355</v>
      </c>
      <c r="E17" s="395">
        <f t="shared" ref="E17:E25" si="21">SUMIF($G$9:$AD$9,$E$9,G17:AD17)</f>
        <v>184487.53999999998</v>
      </c>
      <c r="F17" s="395">
        <f t="shared" ref="F17:F25" si="22">E17-D17</f>
        <v>2413.4432258064335</v>
      </c>
      <c r="G17" s="395">
        <f>VLOOKUP($B$10:$B$58,'SO MS'!$B$6:$L$50,4,TRUE)</f>
        <v>108187</v>
      </c>
      <c r="H17" s="395">
        <f>VLOOKUP($B$10:$B$58,'Summary sales'!$A$8:$L$58,4,TRUE)+VLOOKUP($B$10:$B$58,'Summary FOB'!$B$8:$K$41,6,TRUE)</f>
        <v>105540.41</v>
      </c>
      <c r="I17" s="395">
        <f t="shared" ref="I17:I25" si="23">H17-G17</f>
        <v>-2646.5899999999965</v>
      </c>
      <c r="J17" s="395">
        <f>VLOOKUP($B$10:$B$58,'SO MS'!$B$6:$L$50,5,TRUE)</f>
        <v>46000</v>
      </c>
      <c r="K17" s="395">
        <f>VLOOKUP($B$10:$B$58,'Summary sales'!$A$8:$L$58,5,TRUE)+VLOOKUP($B$10:$B$58,'Summary FOB'!$B$8:$K$41,8,TRUE)</f>
        <v>48314.959999999992</v>
      </c>
      <c r="L17" s="395">
        <f t="shared" ref="L17:L25" si="24">K17-J17</f>
        <v>2314.9599999999919</v>
      </c>
      <c r="M17" s="395">
        <f>VLOOKUP($B$10:$B$58,'SO MS'!$B$6:$L$50,6,TRUE)</f>
        <v>10800</v>
      </c>
      <c r="N17" s="395">
        <f>VLOOKUP($B$10:$B$58,'Summary sales'!$A$8:$M$58,6,TRUE)</f>
        <v>7663.83</v>
      </c>
      <c r="O17" s="395">
        <f t="shared" ref="O17:O25" si="25">N17-M17</f>
        <v>-3136.17</v>
      </c>
      <c r="P17" s="395">
        <f>VLOOKUP($B$10:$B$58,'SO MS'!$B$6:$AS$50,7,TRUE)</f>
        <v>0</v>
      </c>
      <c r="Q17" s="395">
        <f>VLOOKUP($B$10:$B$58,'Summary sales'!$A$8:$M$58,7,TRUE)</f>
        <v>0</v>
      </c>
      <c r="R17" s="395">
        <f t="shared" ref="R17:R25" si="26">Q17-P17</f>
        <v>0</v>
      </c>
      <c r="S17" s="395">
        <f>VLOOKUP($B$10:$B$58,'SO MS'!$B$6:$AS$50,8,TRUE)</f>
        <v>3587.0967741935483</v>
      </c>
      <c r="T17" s="395">
        <f>VLOOKUP($B$10:$B$58,'Summary sales'!$A$8:$M$58,8,TRUE)</f>
        <v>10156.799999999999</v>
      </c>
      <c r="U17" s="395">
        <f t="shared" ref="U17:U25" si="27">T17-S17</f>
        <v>6569.703225806451</v>
      </c>
      <c r="V17" s="395">
        <f>VLOOKUP($B$10:$B$58,'SO MS'!$B$6:$AS$50,9,TRUE)</f>
        <v>0</v>
      </c>
      <c r="W17" s="395">
        <f>VLOOKUP($B$10:$B$58,'Summary sales'!$A$8:$M$58,9,TRUE)</f>
        <v>0</v>
      </c>
      <c r="X17" s="395">
        <f t="shared" ref="X17:X25" si="28">W17-V17</f>
        <v>0</v>
      </c>
      <c r="Y17" s="395">
        <f>VLOOKUP($B$10:$B$58,'SO MS'!$B$6:$AS$50,10,TRUE)</f>
        <v>13500</v>
      </c>
      <c r="Z17" s="395">
        <f>VLOOKUP($B$10:$B$58,'Summary sales'!$A$8:$M$58,10,TRUE)</f>
        <v>0</v>
      </c>
      <c r="AA17" s="395">
        <f t="shared" ref="AA17:AA25" si="29">Z17-Y17</f>
        <v>-13500</v>
      </c>
      <c r="AB17" s="395">
        <f>VLOOKUP($B$10:$B$58,'SO MS'!$B$6:$AS$50,11,TRUE)</f>
        <v>0</v>
      </c>
      <c r="AC17" s="395">
        <f>VLOOKUP($B$10:$B$58,'Summary sales'!$A$8:$M$58,11,TRUE)</f>
        <v>12811.54</v>
      </c>
      <c r="AD17" s="395">
        <f t="shared" ref="AD17:AD25" si="30">AC17-AB17</f>
        <v>12811.54</v>
      </c>
      <c r="AE17" s="395">
        <f t="shared" ref="AE17:AE25" si="31">SUMIF($AH$9:$AM$9,$AE$9,AH17:AM17)</f>
        <v>206238.15393548383</v>
      </c>
      <c r="AF17" s="395">
        <f t="shared" ref="AF17:AF25" ca="1" si="32">SUMIF($AH$9:$AM$9,$AF$9,AH17:AM17)</f>
        <v>198122.23099999977</v>
      </c>
      <c r="AG17" s="395">
        <f t="shared" ref="AG17:AG25" ca="1" si="33">AF17-AE17</f>
        <v>-8115.9229354840645</v>
      </c>
      <c r="AH17" s="395">
        <f>VLOOKUP($B$10:$B$55,'Summary FOB'!$B$8:$K$37,2,TRUE)</f>
        <v>0</v>
      </c>
      <c r="AI17" s="395">
        <f>VLOOKUP($B$10:$B$55,'Summary FOB'!$B$8:$K$37,3,TRUE)</f>
        <v>0</v>
      </c>
      <c r="AJ17" s="395">
        <f t="shared" ref="AJ17:AJ25" si="34">AI17-AH17</f>
        <v>0</v>
      </c>
      <c r="AK17" s="395">
        <f>VLOOKUP($B$10:$B$55,'Daily Sales'!$B$5:$F$47,3,TRUE)</f>
        <v>206238.15393548383</v>
      </c>
      <c r="AL17" s="395">
        <f ca="1">VLOOKUP($B$10:$B$55,'Daily Sales'!$B$5:$F$47,4,TRUE)</f>
        <v>198122.23099999977</v>
      </c>
      <c r="AM17" s="403">
        <f t="shared" ref="AM17:AM25" ca="1" si="35">AL17-AK17</f>
        <v>-8115.9229354840645</v>
      </c>
    </row>
    <row r="18" spans="1:39" s="374" customFormat="1" ht="15.75">
      <c r="A18" s="845"/>
      <c r="B18" s="383">
        <f t="shared" ref="B18:B25" si="36">B17+1</f>
        <v>46241</v>
      </c>
      <c r="C18" s="384" t="str">
        <f t="shared" si="19"/>
        <v>Jum</v>
      </c>
      <c r="D18" s="394">
        <f t="shared" si="20"/>
        <v>216713.09677419355</v>
      </c>
      <c r="E18" s="395">
        <f t="shared" si="21"/>
        <v>185573.36599999998</v>
      </c>
      <c r="F18" s="395">
        <f t="shared" si="22"/>
        <v>-31139.730774193566</v>
      </c>
      <c r="G18" s="395">
        <f>VLOOKUP($B$10:$B$58,'SO MS'!$B$6:$L$50,4,TRUE)</f>
        <v>142826</v>
      </c>
      <c r="H18" s="395">
        <f>VLOOKUP($B$10:$B$58,'Summary sales'!$A$8:$L$58,4,TRUE)+VLOOKUP($B$10:$B$58,'Summary FOB'!$B$8:$K$41,6,TRUE)</f>
        <v>110842.27999999998</v>
      </c>
      <c r="I18" s="395">
        <f t="shared" si="23"/>
        <v>-31983.720000000016</v>
      </c>
      <c r="J18" s="395">
        <f>VLOOKUP($B$10:$B$58,'SO MS'!$B$6:$L$50,5,TRUE)</f>
        <v>46000</v>
      </c>
      <c r="K18" s="395">
        <f>VLOOKUP($B$10:$B$58,'Summary sales'!$A$8:$L$58,5,TRUE)+VLOOKUP($B$10:$B$58,'Summary FOB'!$B$8:$K$41,8,TRUE)</f>
        <v>40689.08</v>
      </c>
      <c r="L18" s="395">
        <f t="shared" si="24"/>
        <v>-5310.9199999999983</v>
      </c>
      <c r="M18" s="395">
        <f>VLOOKUP($B$10:$B$58,'SO MS'!$B$6:$L$50,6,TRUE)</f>
        <v>10800</v>
      </c>
      <c r="N18" s="395">
        <f>VLOOKUP($B$10:$B$58,'Summary sales'!$A$8:$M$58,6,TRUE)</f>
        <v>11957.99</v>
      </c>
      <c r="O18" s="395">
        <f t="shared" si="25"/>
        <v>1157.9899999999998</v>
      </c>
      <c r="P18" s="395">
        <f>VLOOKUP($B$10:$B$58,'SO MS'!$B$6:$AS$50,7,TRUE)</f>
        <v>0</v>
      </c>
      <c r="Q18" s="395">
        <f>VLOOKUP($B$10:$B$58,'Summary sales'!$A$8:$M$58,7,TRUE)</f>
        <v>0</v>
      </c>
      <c r="R18" s="395">
        <f t="shared" si="26"/>
        <v>0</v>
      </c>
      <c r="S18" s="395">
        <f>VLOOKUP($B$10:$B$58,'SO MS'!$B$6:$AS$50,8,TRUE)</f>
        <v>3587.0967741935483</v>
      </c>
      <c r="T18" s="395">
        <f>VLOOKUP($B$10:$B$58,'Summary sales'!$A$8:$M$58,8,TRUE)</f>
        <v>4954.7700000000004</v>
      </c>
      <c r="U18" s="395">
        <f t="shared" si="27"/>
        <v>1367.6732258064521</v>
      </c>
      <c r="V18" s="395">
        <f>VLOOKUP($B$10:$B$58,'SO MS'!$B$6:$AS$50,9,TRUE)</f>
        <v>0</v>
      </c>
      <c r="W18" s="395">
        <f>VLOOKUP($B$10:$B$58,'Summary sales'!$A$8:$M$58,9,TRUE)</f>
        <v>0</v>
      </c>
      <c r="X18" s="395">
        <f t="shared" si="28"/>
        <v>0</v>
      </c>
      <c r="Y18" s="395">
        <f>VLOOKUP($B$10:$B$58,'SO MS'!$B$6:$AS$50,10,TRUE)</f>
        <v>13500</v>
      </c>
      <c r="Z18" s="395">
        <f>VLOOKUP($B$10:$B$58,'Summary sales'!$A$8:$M$58,10,TRUE)</f>
        <v>0</v>
      </c>
      <c r="AA18" s="395">
        <f t="shared" si="29"/>
        <v>-13500</v>
      </c>
      <c r="AB18" s="395">
        <f>VLOOKUP($B$10:$B$58,'SO MS'!$B$6:$AS$50,11,TRUE)</f>
        <v>0</v>
      </c>
      <c r="AC18" s="395">
        <f>VLOOKUP($B$10:$B$58,'Summary sales'!$A$8:$M$58,11,TRUE)</f>
        <v>17129.245999999999</v>
      </c>
      <c r="AD18" s="395">
        <f t="shared" si="30"/>
        <v>17129.245999999999</v>
      </c>
      <c r="AE18" s="395">
        <f t="shared" si="31"/>
        <v>206238.15393548383</v>
      </c>
      <c r="AF18" s="395">
        <f t="shared" ca="1" si="32"/>
        <v>182672.75700000222</v>
      </c>
      <c r="AG18" s="395">
        <f t="shared" ca="1" si="33"/>
        <v>-23565.396935481607</v>
      </c>
      <c r="AH18" s="395">
        <f>VLOOKUP($B$10:$B$55,'Summary FOB'!$B$8:$K$37,2,TRUE)</f>
        <v>0</v>
      </c>
      <c r="AI18" s="395">
        <f>VLOOKUP($B$10:$B$55,'Summary FOB'!$B$8:$K$37,3,TRUE)</f>
        <v>0</v>
      </c>
      <c r="AJ18" s="395">
        <f t="shared" si="34"/>
        <v>0</v>
      </c>
      <c r="AK18" s="395">
        <f>VLOOKUP($B$10:$B$55,'Daily Sales'!$B$5:$F$47,3,TRUE)</f>
        <v>206238.15393548383</v>
      </c>
      <c r="AL18" s="395">
        <f ca="1">VLOOKUP($B$10:$B$55,'Daily Sales'!$B$5:$F$47,4,TRUE)</f>
        <v>182672.75700000222</v>
      </c>
      <c r="AM18" s="403">
        <f t="shared" ca="1" si="35"/>
        <v>-23565.396935481607</v>
      </c>
    </row>
    <row r="19" spans="1:39" s="374" customFormat="1" ht="15.75">
      <c r="A19" s="845"/>
      <c r="B19" s="383">
        <f t="shared" si="36"/>
        <v>46242</v>
      </c>
      <c r="C19" s="384" t="str">
        <f t="shared" si="19"/>
        <v>Sab</v>
      </c>
      <c r="D19" s="394">
        <f t="shared" si="20"/>
        <v>216713.09677419355</v>
      </c>
      <c r="E19" s="395">
        <f t="shared" si="21"/>
        <v>199689.87</v>
      </c>
      <c r="F19" s="395">
        <f t="shared" si="22"/>
        <v>-17023.22677419355</v>
      </c>
      <c r="G19" s="395">
        <f>VLOOKUP($B$10:$B$58,'SO MS'!$B$6:$L$50,4,TRUE)</f>
        <v>142826</v>
      </c>
      <c r="H19" s="395">
        <f>VLOOKUP($B$10:$B$58,'Summary sales'!$A$8:$L$58,4,TRUE)+VLOOKUP($B$10:$B$58,'Summary FOB'!$B$8:$K$41,6,TRUE)</f>
        <v>115886.57</v>
      </c>
      <c r="I19" s="395">
        <f t="shared" si="23"/>
        <v>-26939.429999999993</v>
      </c>
      <c r="J19" s="395">
        <f>VLOOKUP($B$10:$B$58,'SO MS'!$B$6:$L$50,5,TRUE)</f>
        <v>46000</v>
      </c>
      <c r="K19" s="395">
        <f>VLOOKUP($B$10:$B$58,'Summary sales'!$A$8:$L$58,5,TRUE)+VLOOKUP($B$10:$B$58,'Summary FOB'!$B$8:$K$41,8,TRUE)</f>
        <v>49621.579999999987</v>
      </c>
      <c r="L19" s="395">
        <f t="shared" si="24"/>
        <v>3621.5799999999872</v>
      </c>
      <c r="M19" s="395">
        <f>VLOOKUP($B$10:$B$58,'SO MS'!$B$6:$L$50,6,TRUE)</f>
        <v>10800</v>
      </c>
      <c r="N19" s="395">
        <f>VLOOKUP($B$10:$B$58,'Summary sales'!$A$8:$M$58,6,TRUE)</f>
        <v>16135.41</v>
      </c>
      <c r="O19" s="395">
        <f t="shared" si="25"/>
        <v>5335.41</v>
      </c>
      <c r="P19" s="395">
        <f>VLOOKUP($B$10:$B$58,'SO MS'!$B$6:$AS$50,7,TRUE)</f>
        <v>0</v>
      </c>
      <c r="Q19" s="395">
        <f>VLOOKUP($B$10:$B$58,'Summary sales'!$A$8:$M$58,7,TRUE)</f>
        <v>0</v>
      </c>
      <c r="R19" s="395">
        <f t="shared" si="26"/>
        <v>0</v>
      </c>
      <c r="S19" s="395">
        <f>VLOOKUP($B$10:$B$58,'SO MS'!$B$6:$AS$50,8,TRUE)</f>
        <v>3587.0967741935483</v>
      </c>
      <c r="T19" s="395">
        <f>VLOOKUP($B$10:$B$58,'Summary sales'!$A$8:$M$58,8,TRUE)</f>
        <v>5200.34</v>
      </c>
      <c r="U19" s="395">
        <f t="shared" si="27"/>
        <v>1613.2432258064518</v>
      </c>
      <c r="V19" s="395">
        <f>VLOOKUP($B$10:$B$58,'SO MS'!$B$6:$AS$50,9,TRUE)</f>
        <v>0</v>
      </c>
      <c r="W19" s="395">
        <f>VLOOKUP($B$10:$B$58,'Summary sales'!$A$8:$M$58,9,TRUE)</f>
        <v>0</v>
      </c>
      <c r="X19" s="395">
        <f t="shared" si="28"/>
        <v>0</v>
      </c>
      <c r="Y19" s="395">
        <f>VLOOKUP($B$10:$B$58,'SO MS'!$B$6:$AS$50,10,TRUE)</f>
        <v>13500</v>
      </c>
      <c r="Z19" s="395">
        <f>VLOOKUP($B$10:$B$58,'Summary sales'!$A$8:$M$58,10,TRUE)</f>
        <v>0</v>
      </c>
      <c r="AA19" s="395">
        <f t="shared" si="29"/>
        <v>-13500</v>
      </c>
      <c r="AB19" s="395">
        <f>VLOOKUP($B$10:$B$58,'SO MS'!$B$6:$AS$50,11,TRUE)</f>
        <v>0</v>
      </c>
      <c r="AC19" s="395">
        <f>VLOOKUP($B$10:$B$58,'Summary sales'!$A$8:$M$58,11,TRUE)</f>
        <v>12845.970000000001</v>
      </c>
      <c r="AD19" s="395">
        <f t="shared" si="30"/>
        <v>12845.970000000001</v>
      </c>
      <c r="AE19" s="395">
        <f t="shared" si="31"/>
        <v>187116.62361290323</v>
      </c>
      <c r="AF19" s="395">
        <f t="shared" ca="1" si="32"/>
        <v>153503.71799999964</v>
      </c>
      <c r="AG19" s="395">
        <f t="shared" ca="1" si="33"/>
        <v>-33612.905612903589</v>
      </c>
      <c r="AH19" s="395">
        <f>VLOOKUP($B$10:$B$55,'Summary FOB'!$B$8:$K$37,2,TRUE)</f>
        <v>0</v>
      </c>
      <c r="AI19" s="395">
        <f>VLOOKUP($B$10:$B$55,'Summary FOB'!$B$8:$K$37,3,TRUE)</f>
        <v>0</v>
      </c>
      <c r="AJ19" s="395">
        <f t="shared" si="34"/>
        <v>0</v>
      </c>
      <c r="AK19" s="395">
        <f>VLOOKUP($B$10:$B$55,'Daily Sales'!$B$5:$F$47,3,TRUE)</f>
        <v>187116.62361290323</v>
      </c>
      <c r="AL19" s="395">
        <f ca="1">VLOOKUP($B$10:$B$55,'Daily Sales'!$B$5:$F$47,4,TRUE)</f>
        <v>153503.71799999964</v>
      </c>
      <c r="AM19" s="403">
        <f t="shared" ca="1" si="35"/>
        <v>-33612.905612903589</v>
      </c>
    </row>
    <row r="20" spans="1:39" s="345" customFormat="1" ht="15.75">
      <c r="A20" s="845"/>
      <c r="B20" s="383">
        <f t="shared" si="36"/>
        <v>46243</v>
      </c>
      <c r="C20" s="384" t="str">
        <f t="shared" si="19"/>
        <v>Mgg</v>
      </c>
      <c r="D20" s="394">
        <f t="shared" si="20"/>
        <v>216713.09677419355</v>
      </c>
      <c r="E20" s="395">
        <f t="shared" si="21"/>
        <v>163545.49300000002</v>
      </c>
      <c r="F20" s="395">
        <f t="shared" si="22"/>
        <v>-53167.603774193529</v>
      </c>
      <c r="G20" s="395">
        <f>VLOOKUP($B$10:$B$58,'SO MS'!$B$6:$L$50,4,TRUE)</f>
        <v>142826</v>
      </c>
      <c r="H20" s="395">
        <f>VLOOKUP($B$10:$B$58,'Summary sales'!$A$8:$L$58,4,TRUE)+VLOOKUP($B$10:$B$58,'Summary FOB'!$B$8:$K$41,6,TRUE)</f>
        <v>92594.550000000017</v>
      </c>
      <c r="I20" s="395">
        <f t="shared" si="23"/>
        <v>-50231.449999999983</v>
      </c>
      <c r="J20" s="395">
        <f>VLOOKUP($B$10:$B$58,'SO MS'!$B$6:$L$50,5,TRUE)</f>
        <v>46000</v>
      </c>
      <c r="K20" s="395">
        <f>VLOOKUP($B$10:$B$58,'Summary sales'!$A$8:$L$58,5,TRUE)+VLOOKUP($B$10:$B$58,'Summary FOB'!$B$8:$K$41,8,TRUE)</f>
        <v>41684.239999999998</v>
      </c>
      <c r="L20" s="395">
        <f t="shared" si="24"/>
        <v>-4315.760000000002</v>
      </c>
      <c r="M20" s="395">
        <f>VLOOKUP($B$10:$B$58,'SO MS'!$B$6:$L$50,6,TRUE)</f>
        <v>10800</v>
      </c>
      <c r="N20" s="395">
        <f>VLOOKUP($B$10:$B$58,'Summary sales'!$A$8:$M$58,6,TRUE)</f>
        <v>11843.849999999999</v>
      </c>
      <c r="O20" s="395">
        <f t="shared" si="25"/>
        <v>1043.8499999999985</v>
      </c>
      <c r="P20" s="395">
        <f>VLOOKUP($B$10:$B$58,'SO MS'!$B$6:$AS$50,7,TRUE)</f>
        <v>0</v>
      </c>
      <c r="Q20" s="395">
        <f>VLOOKUP($B$10:$B$58,'Summary sales'!$A$8:$M$58,7,TRUE)</f>
        <v>0</v>
      </c>
      <c r="R20" s="395">
        <f t="shared" si="26"/>
        <v>0</v>
      </c>
      <c r="S20" s="395">
        <f>VLOOKUP($B$10:$B$58,'SO MS'!$B$6:$AS$50,8,TRUE)</f>
        <v>3587.0967741935483</v>
      </c>
      <c r="T20" s="395">
        <f>VLOOKUP($B$10:$B$58,'Summary sales'!$A$8:$M$58,8,TRUE)</f>
        <v>0</v>
      </c>
      <c r="U20" s="395">
        <f t="shared" si="27"/>
        <v>-3587.0967741935483</v>
      </c>
      <c r="V20" s="395">
        <f>VLOOKUP($B$10:$B$58,'SO MS'!$B$6:$AS$50,9,TRUE)</f>
        <v>0</v>
      </c>
      <c r="W20" s="395">
        <f>VLOOKUP($B$10:$B$58,'Summary sales'!$A$8:$M$58,9,TRUE)</f>
        <v>0</v>
      </c>
      <c r="X20" s="395">
        <f t="shared" si="28"/>
        <v>0</v>
      </c>
      <c r="Y20" s="395">
        <f>VLOOKUP($B$10:$B$58,'SO MS'!$B$6:$AS$50,10,TRUE)</f>
        <v>13500</v>
      </c>
      <c r="Z20" s="395">
        <f>VLOOKUP($B$10:$B$58,'Summary sales'!$A$8:$M$58,10,TRUE)</f>
        <v>0</v>
      </c>
      <c r="AA20" s="395">
        <f t="shared" si="29"/>
        <v>-13500</v>
      </c>
      <c r="AB20" s="395">
        <f>VLOOKUP($B$10:$B$58,'SO MS'!$B$6:$AS$50,11,TRUE)</f>
        <v>0</v>
      </c>
      <c r="AC20" s="395">
        <f>VLOOKUP($B$10:$B$58,'Summary sales'!$A$8:$M$58,11,TRUE)</f>
        <v>17422.852999999999</v>
      </c>
      <c r="AD20" s="395">
        <f t="shared" si="30"/>
        <v>17422.852999999999</v>
      </c>
      <c r="AE20" s="395">
        <f t="shared" si="31"/>
        <v>156625.54622580644</v>
      </c>
      <c r="AF20" s="395">
        <f t="shared" ca="1" si="32"/>
        <v>122997.43999999444</v>
      </c>
      <c r="AG20" s="395">
        <f t="shared" ca="1" si="33"/>
        <v>-33628.106225811993</v>
      </c>
      <c r="AH20" s="395">
        <f>VLOOKUP($B$10:$B$55,'Summary FOB'!$B$8:$K$37,2,TRUE)</f>
        <v>0</v>
      </c>
      <c r="AI20" s="395">
        <f>VLOOKUP($B$10:$B$55,'Summary FOB'!$B$8:$K$37,3,TRUE)</f>
        <v>0</v>
      </c>
      <c r="AJ20" s="395">
        <f t="shared" si="34"/>
        <v>0</v>
      </c>
      <c r="AK20" s="395">
        <f>VLOOKUP($B$10:$B$55,'Daily Sales'!$B$5:$F$47,3,TRUE)</f>
        <v>156625.54622580644</v>
      </c>
      <c r="AL20" s="395">
        <f ca="1">VLOOKUP($B$10:$B$55,'Daily Sales'!$B$5:$F$47,4,TRUE)</f>
        <v>122997.43999999444</v>
      </c>
      <c r="AM20" s="403">
        <f t="shared" ca="1" si="35"/>
        <v>-33628.106225811993</v>
      </c>
    </row>
    <row r="21" spans="1:39" s="376" customFormat="1" ht="15.75">
      <c r="A21" s="845"/>
      <c r="B21" s="390" t="s">
        <v>18</v>
      </c>
      <c r="C21" s="384"/>
      <c r="D21" s="391">
        <f>SUM(D14:D20)</f>
        <v>1344115.6774193547</v>
      </c>
      <c r="E21" s="391">
        <f t="shared" ref="E21:AM21" si="37">SUM(E14:E20)</f>
        <v>1224794.8400000001</v>
      </c>
      <c r="F21" s="391">
        <f t="shared" si="37"/>
        <v>-119320.83741935482</v>
      </c>
      <c r="G21" s="391">
        <f t="shared" si="37"/>
        <v>861226</v>
      </c>
      <c r="H21" s="391">
        <f t="shared" si="37"/>
        <v>722434.23</v>
      </c>
      <c r="I21" s="391">
        <f t="shared" si="37"/>
        <v>-138791.76999999999</v>
      </c>
      <c r="J21" s="391">
        <f t="shared" si="37"/>
        <v>287680</v>
      </c>
      <c r="K21" s="391">
        <f t="shared" si="37"/>
        <v>309517.75</v>
      </c>
      <c r="L21" s="391">
        <f t="shared" si="37"/>
        <v>21837.749999999985</v>
      </c>
      <c r="M21" s="391">
        <f t="shared" si="37"/>
        <v>75600</v>
      </c>
      <c r="N21" s="391">
        <f t="shared" si="37"/>
        <v>72073.510000000009</v>
      </c>
      <c r="O21" s="391">
        <f t="shared" si="37"/>
        <v>-3526.49</v>
      </c>
      <c r="P21" s="391">
        <f t="shared" si="37"/>
        <v>0</v>
      </c>
      <c r="Q21" s="391">
        <f t="shared" si="37"/>
        <v>0</v>
      </c>
      <c r="R21" s="391">
        <f t="shared" si="37"/>
        <v>0</v>
      </c>
      <c r="S21" s="391">
        <f t="shared" si="37"/>
        <v>25109.677419354841</v>
      </c>
      <c r="T21" s="391">
        <f t="shared" si="37"/>
        <v>35047.78</v>
      </c>
      <c r="U21" s="391">
        <f t="shared" si="37"/>
        <v>9938.102580645158</v>
      </c>
      <c r="V21" s="391">
        <f t="shared" si="37"/>
        <v>0</v>
      </c>
      <c r="W21" s="391">
        <f t="shared" si="37"/>
        <v>0</v>
      </c>
      <c r="X21" s="391">
        <f t="shared" si="37"/>
        <v>0</v>
      </c>
      <c r="Y21" s="391">
        <f t="shared" si="37"/>
        <v>94500</v>
      </c>
      <c r="Z21" s="391">
        <f t="shared" si="37"/>
        <v>0</v>
      </c>
      <c r="AA21" s="391">
        <f t="shared" si="37"/>
        <v>-94500</v>
      </c>
      <c r="AB21" s="391">
        <f t="shared" si="37"/>
        <v>0</v>
      </c>
      <c r="AC21" s="391">
        <f t="shared" si="37"/>
        <v>85721.57</v>
      </c>
      <c r="AD21" s="391">
        <f t="shared" si="37"/>
        <v>85721.57</v>
      </c>
      <c r="AE21" s="391">
        <f t="shared" si="37"/>
        <v>1374932.939516129</v>
      </c>
      <c r="AF21" s="391">
        <f t="shared" ca="1" si="37"/>
        <v>1241279.8189999943</v>
      </c>
      <c r="AG21" s="391">
        <f t="shared" ca="1" si="37"/>
        <v>-133653.12051613446</v>
      </c>
      <c r="AH21" s="391">
        <f t="shared" si="37"/>
        <v>0</v>
      </c>
      <c r="AI21" s="391">
        <f t="shared" si="37"/>
        <v>0</v>
      </c>
      <c r="AJ21" s="391">
        <f t="shared" si="37"/>
        <v>0</v>
      </c>
      <c r="AK21" s="391">
        <f t="shared" si="37"/>
        <v>1374932.939516129</v>
      </c>
      <c r="AL21" s="391">
        <f t="shared" ca="1" si="37"/>
        <v>1241279.8189999943</v>
      </c>
      <c r="AM21" s="585">
        <f t="shared" ca="1" si="37"/>
        <v>-133653.12051613446</v>
      </c>
    </row>
    <row r="22" spans="1:39" s="345" customFormat="1" ht="15.75">
      <c r="A22" s="845"/>
      <c r="B22" s="383"/>
      <c r="C22" s="384"/>
      <c r="D22" s="394"/>
      <c r="E22" s="395"/>
      <c r="F22" s="395"/>
      <c r="G22" s="395"/>
      <c r="H22" s="395"/>
      <c r="I22" s="395"/>
      <c r="J22" s="395"/>
      <c r="K22" s="395"/>
      <c r="L22" s="395"/>
      <c r="M22" s="395"/>
      <c r="N22" s="395"/>
      <c r="O22" s="395"/>
      <c r="P22" s="395"/>
      <c r="Q22" s="395"/>
      <c r="R22" s="395"/>
      <c r="S22" s="395"/>
      <c r="T22" s="395"/>
      <c r="U22" s="395"/>
      <c r="V22" s="395"/>
      <c r="W22" s="395"/>
      <c r="X22" s="395"/>
      <c r="Y22" s="395"/>
      <c r="Z22" s="395"/>
      <c r="AA22" s="395"/>
      <c r="AB22" s="395"/>
      <c r="AC22" s="395"/>
      <c r="AD22" s="395"/>
      <c r="AE22" s="395"/>
      <c r="AF22" s="395"/>
      <c r="AG22" s="395"/>
      <c r="AH22" s="395"/>
      <c r="AI22" s="395"/>
      <c r="AJ22" s="395"/>
      <c r="AK22" s="395"/>
      <c r="AL22" s="395"/>
      <c r="AM22" s="403"/>
    </row>
    <row r="23" spans="1:39" s="375" customFormat="1" ht="15.75">
      <c r="A23" s="845"/>
      <c r="B23" s="383">
        <f>B20+1</f>
        <v>46244</v>
      </c>
      <c r="C23" s="384" t="str">
        <f t="shared" si="19"/>
        <v>Sen</v>
      </c>
      <c r="D23" s="394">
        <f t="shared" si="20"/>
        <v>216713.09677419355</v>
      </c>
      <c r="E23" s="395">
        <f t="shared" si="21"/>
        <v>76392.718924082961</v>
      </c>
      <c r="F23" s="395">
        <f t="shared" si="22"/>
        <v>-140320.37785011058</v>
      </c>
      <c r="G23" s="395">
        <f>VLOOKUP($B$10:$B$58,'SO MS'!$B$6:$L$50,4,TRUE)</f>
        <v>142826</v>
      </c>
      <c r="H23" s="395">
        <f>VLOOKUP($B$10:$B$58,'Summary sales'!$A$8:$L$58,4,TRUE)+VLOOKUP($B$10:$B$58,'Summary FOB'!$B$8:$K$41,6,TRUE)</f>
        <v>12309.830000000002</v>
      </c>
      <c r="I23" s="395">
        <f t="shared" si="23"/>
        <v>-130516.17</v>
      </c>
      <c r="J23" s="395">
        <f>VLOOKUP($B$10:$B$58,'SO MS'!$B$6:$L$50,5,TRUE)</f>
        <v>46000</v>
      </c>
      <c r="K23" s="395">
        <f>VLOOKUP($B$10:$B$58,'Summary sales'!$A$8:$L$58,5,TRUE)+VLOOKUP($B$10:$B$58,'Summary FOB'!$B$8:$K$41,8,TRUE)</f>
        <v>35704.939999999995</v>
      </c>
      <c r="L23" s="395">
        <f t="shared" si="24"/>
        <v>-10295.060000000005</v>
      </c>
      <c r="M23" s="395">
        <f>VLOOKUP($B$10:$B$58,'SO MS'!$B$6:$L$50,6,TRUE)</f>
        <v>10800</v>
      </c>
      <c r="N23" s="395">
        <f>VLOOKUP($B$10:$B$58,'Summary sales'!$A$8:$M$58,6,TRUE)</f>
        <v>6104.71</v>
      </c>
      <c r="O23" s="395">
        <f t="shared" si="25"/>
        <v>-4695.29</v>
      </c>
      <c r="P23" s="395">
        <f>VLOOKUP($B$10:$B$58,'SO MS'!$B$6:$AS$50,7,TRUE)</f>
        <v>0</v>
      </c>
      <c r="Q23" s="395">
        <f>VLOOKUP($B$10:$B$58,'Summary sales'!$A$8:$M$58,7,TRUE)</f>
        <v>0</v>
      </c>
      <c r="R23" s="395">
        <f t="shared" si="26"/>
        <v>0</v>
      </c>
      <c r="S23" s="395">
        <f>VLOOKUP($B$10:$B$58,'SO MS'!$B$6:$AS$50,8,TRUE)</f>
        <v>3587.0967741935483</v>
      </c>
      <c r="T23" s="395">
        <f>VLOOKUP($B$10:$B$58,'Summary sales'!$A$8:$M$58,8,TRUE)</f>
        <v>4954.7659240829635</v>
      </c>
      <c r="U23" s="395">
        <f t="shared" si="27"/>
        <v>1367.6691498894152</v>
      </c>
      <c r="V23" s="395">
        <f>VLOOKUP($B$10:$B$58,'SO MS'!$B$6:$AS$50,9,TRUE)</f>
        <v>0</v>
      </c>
      <c r="W23" s="395">
        <f>VLOOKUP($B$10:$B$58,'Summary sales'!$A$8:$M$58,9,TRUE)</f>
        <v>0</v>
      </c>
      <c r="X23" s="395">
        <f t="shared" si="28"/>
        <v>0</v>
      </c>
      <c r="Y23" s="395">
        <f>VLOOKUP($B$10:$B$58,'SO MS'!$B$6:$AS$50,10,TRUE)</f>
        <v>13500</v>
      </c>
      <c r="Z23" s="395">
        <f>VLOOKUP($B$10:$B$58,'Summary sales'!$A$8:$M$58,10,TRUE)</f>
        <v>0</v>
      </c>
      <c r="AA23" s="395">
        <f t="shared" si="29"/>
        <v>-13500</v>
      </c>
      <c r="AB23" s="395">
        <f>VLOOKUP($B$10:$B$58,'SO MS'!$B$6:$AS$50,11,TRUE)</f>
        <v>0</v>
      </c>
      <c r="AC23" s="395">
        <f>VLOOKUP($B$10:$B$58,'Summary sales'!$A$8:$M$58,11,TRUE)</f>
        <v>17318.473000000002</v>
      </c>
      <c r="AD23" s="395">
        <f t="shared" si="30"/>
        <v>17318.473000000002</v>
      </c>
      <c r="AE23" s="395">
        <f t="shared" si="31"/>
        <v>191194.13329032253</v>
      </c>
      <c r="AF23" s="395">
        <f t="shared" ca="1" si="32"/>
        <v>207484.00800000576</v>
      </c>
      <c r="AG23" s="395">
        <f t="shared" ca="1" si="33"/>
        <v>16289.874709683238</v>
      </c>
      <c r="AH23" s="395">
        <f>VLOOKUP($B$10:$B$55,'Summary FOB'!$B$8:$K$37,2,TRUE)</f>
        <v>0</v>
      </c>
      <c r="AI23" s="395">
        <f>VLOOKUP($B$10:$B$55,'Summary FOB'!$B$8:$K$37,3,TRUE)</f>
        <v>0</v>
      </c>
      <c r="AJ23" s="395">
        <f t="shared" si="34"/>
        <v>0</v>
      </c>
      <c r="AK23" s="395">
        <f>VLOOKUP($B$10:$B$55,'Daily Sales'!$B$5:$F$47,3,TRUE)</f>
        <v>191194.13329032253</v>
      </c>
      <c r="AL23" s="395">
        <f ca="1">VLOOKUP($B$10:$B$55,'Daily Sales'!$B$5:$F$47,4,TRUE)</f>
        <v>207484.00800000576</v>
      </c>
      <c r="AM23" s="403">
        <f t="shared" ca="1" si="35"/>
        <v>16289.874709683238</v>
      </c>
    </row>
    <row r="24" spans="1:39" s="376" customFormat="1" ht="15.75">
      <c r="A24" s="845"/>
      <c r="B24" s="386">
        <f t="shared" si="36"/>
        <v>46245</v>
      </c>
      <c r="C24" s="387" t="str">
        <f t="shared" si="19"/>
        <v>Sel</v>
      </c>
      <c r="D24" s="388">
        <f t="shared" si="20"/>
        <v>216713.09677419355</v>
      </c>
      <c r="E24" s="389">
        <f t="shared" si="21"/>
        <v>95209.835815732571</v>
      </c>
      <c r="F24" s="389">
        <f t="shared" si="22"/>
        <v>-121503.26095846097</v>
      </c>
      <c r="G24" s="389">
        <f>VLOOKUP($B$10:$B$58,'SO MS'!$B$6:$L$50,4,TRUE)</f>
        <v>142826</v>
      </c>
      <c r="H24" s="389">
        <f>VLOOKUP($B$10:$B$58,'Summary sales'!$A$8:$L$58,4,TRUE)+VLOOKUP($B$10:$B$58,'Summary FOB'!$B$8:$K$41,6,TRUE)</f>
        <v>16076.850000000002</v>
      </c>
      <c r="I24" s="389">
        <f t="shared" si="23"/>
        <v>-126749.15</v>
      </c>
      <c r="J24" s="389">
        <f>VLOOKUP($B$10:$B$58,'SO MS'!$B$6:$L$50,5,TRUE)</f>
        <v>46000</v>
      </c>
      <c r="K24" s="389">
        <f>VLOOKUP($B$10:$B$58,'Summary sales'!$A$8:$L$58,5,TRUE)+VLOOKUP($B$10:$B$58,'Summary FOB'!$B$8:$K$41,8,TRUE)</f>
        <v>41820.6</v>
      </c>
      <c r="L24" s="389">
        <f t="shared" si="24"/>
        <v>-4179.4000000000015</v>
      </c>
      <c r="M24" s="389">
        <f>VLOOKUP($B$10:$B$58,'SO MS'!$B$6:$L$50,6,TRUE)</f>
        <v>10800</v>
      </c>
      <c r="N24" s="389">
        <f>VLOOKUP($B$10:$B$58,'Summary sales'!$A$8:$M$58,6,TRUE)</f>
        <v>14937.37</v>
      </c>
      <c r="O24" s="389">
        <f t="shared" si="25"/>
        <v>4137.3700000000008</v>
      </c>
      <c r="P24" s="389">
        <f>VLOOKUP($B$10:$B$58,'SO MS'!$B$6:$AS$50,7,TRUE)</f>
        <v>0</v>
      </c>
      <c r="Q24" s="389">
        <f>VLOOKUP($B$10:$B$58,'Summary sales'!$A$8:$M$58,7,TRUE)</f>
        <v>9496</v>
      </c>
      <c r="R24" s="389">
        <f t="shared" si="26"/>
        <v>9496</v>
      </c>
      <c r="S24" s="389">
        <f>VLOOKUP($B$10:$B$58,'SO MS'!$B$6:$AS$50,8,TRUE)</f>
        <v>3587.0967741935483</v>
      </c>
      <c r="T24" s="389">
        <f>VLOOKUP($B$10:$B$58,'Summary sales'!$A$8:$M$58,8,TRUE)</f>
        <v>4829.5078157325752</v>
      </c>
      <c r="U24" s="389">
        <f t="shared" si="27"/>
        <v>1242.4110415390269</v>
      </c>
      <c r="V24" s="389">
        <f>VLOOKUP($B$10:$B$58,'SO MS'!$B$6:$AS$50,9,TRUE)</f>
        <v>0</v>
      </c>
      <c r="W24" s="389">
        <f>VLOOKUP($B$10:$B$58,'Summary sales'!$A$8:$M$58,9,TRUE)</f>
        <v>0</v>
      </c>
      <c r="X24" s="389">
        <f t="shared" si="28"/>
        <v>0</v>
      </c>
      <c r="Y24" s="389">
        <f>VLOOKUP($B$10:$B$58,'SO MS'!$B$6:$AS$50,10,TRUE)</f>
        <v>13500</v>
      </c>
      <c r="Z24" s="389">
        <f>VLOOKUP($B$10:$B$58,'Summary sales'!$A$8:$M$58,10,TRUE)</f>
        <v>0</v>
      </c>
      <c r="AA24" s="389">
        <f t="shared" si="29"/>
        <v>-13500</v>
      </c>
      <c r="AB24" s="389">
        <f>VLOOKUP($B$10:$B$58,'SO MS'!$B$6:$AS$50,11,TRUE)</f>
        <v>0</v>
      </c>
      <c r="AC24" s="389">
        <f>VLOOKUP($B$10:$B$58,'Summary sales'!$A$8:$M$58,11,TRUE)</f>
        <v>8049.5079999999998</v>
      </c>
      <c r="AD24" s="389">
        <f t="shared" si="30"/>
        <v>8049.5079999999998</v>
      </c>
      <c r="AE24" s="389">
        <f t="shared" si="31"/>
        <v>191194.13329032253</v>
      </c>
      <c r="AF24" s="389">
        <f t="shared" ca="1" si="32"/>
        <v>161294.78599999688</v>
      </c>
      <c r="AG24" s="389">
        <f t="shared" ca="1" si="33"/>
        <v>-29899.347290325648</v>
      </c>
      <c r="AH24" s="389">
        <f>VLOOKUP($B$10:$B$55,'Summary FOB'!$B$8:$K$37,2,TRUE)</f>
        <v>0</v>
      </c>
      <c r="AI24" s="389">
        <f>VLOOKUP($B$10:$B$55,'Summary FOB'!$B$8:$K$37,3,TRUE)</f>
        <v>0</v>
      </c>
      <c r="AJ24" s="389">
        <f t="shared" si="34"/>
        <v>0</v>
      </c>
      <c r="AK24" s="389">
        <f>VLOOKUP($B$10:$B$55,'Daily Sales'!$B$5:$F$47,3,TRUE)</f>
        <v>191194.13329032253</v>
      </c>
      <c r="AL24" s="389">
        <f ca="1">VLOOKUP($B$10:$B$55,'Daily Sales'!$B$5:$F$47,4,TRUE)</f>
        <v>161294.78599999688</v>
      </c>
      <c r="AM24" s="401">
        <f t="shared" ca="1" si="35"/>
        <v>-29899.347290325648</v>
      </c>
    </row>
    <row r="25" spans="1:39" s="376" customFormat="1" ht="15.75">
      <c r="A25" s="845"/>
      <c r="B25" s="386">
        <f t="shared" si="36"/>
        <v>46246</v>
      </c>
      <c r="C25" s="387" t="str">
        <f t="shared" ref="C25:C33" si="38">TEXT(B25,"ddd")</f>
        <v>Rab</v>
      </c>
      <c r="D25" s="388">
        <f t="shared" si="20"/>
        <v>216713.09677419355</v>
      </c>
      <c r="E25" s="389">
        <f t="shared" si="21"/>
        <v>148603.549</v>
      </c>
      <c r="F25" s="389">
        <f t="shared" si="22"/>
        <v>-68109.547774193547</v>
      </c>
      <c r="G25" s="389">
        <f>VLOOKUP($B$10:$B$58,'SO MS'!$B$6:$L$50,4,TRUE)</f>
        <v>142826</v>
      </c>
      <c r="H25" s="389">
        <f>VLOOKUP($B$10:$B$58,'Summary sales'!$A$8:$L$58,4,TRUE)+VLOOKUP($B$10:$B$58,'Summary FOB'!$B$8:$K$41,6,TRUE)</f>
        <v>67911.81</v>
      </c>
      <c r="I25" s="389">
        <f t="shared" si="23"/>
        <v>-74914.19</v>
      </c>
      <c r="J25" s="389">
        <f>VLOOKUP($B$10:$B$58,'SO MS'!$B$6:$L$50,5,TRUE)</f>
        <v>46000</v>
      </c>
      <c r="K25" s="389">
        <f>VLOOKUP($B$10:$B$58,'Summary sales'!$A$8:$L$58,5,TRUE)+VLOOKUP($B$10:$B$58,'Summary FOB'!$B$8:$K$41,8,TRUE)</f>
        <v>48895.900000000009</v>
      </c>
      <c r="L25" s="389">
        <f t="shared" si="24"/>
        <v>2895.9000000000087</v>
      </c>
      <c r="M25" s="389">
        <f>VLOOKUP($B$10:$B$58,'SO MS'!$B$6:$L$50,6,TRUE)</f>
        <v>10800</v>
      </c>
      <c r="N25" s="389">
        <f>VLOOKUP($B$10:$B$58,'Summary sales'!$A$8:$M$58,6,TRUE)</f>
        <v>9041.7200000000012</v>
      </c>
      <c r="O25" s="389">
        <f t="shared" si="25"/>
        <v>-1758.2799999999988</v>
      </c>
      <c r="P25" s="389">
        <f>VLOOKUP($B$10:$B$58,'SO MS'!$B$6:$AS$50,7,TRUE)</f>
        <v>0</v>
      </c>
      <c r="Q25" s="389">
        <f>VLOOKUP($B$10:$B$58,'Summary sales'!$A$8:$M$58,7,TRUE)</f>
        <v>5533.2</v>
      </c>
      <c r="R25" s="389">
        <f t="shared" si="26"/>
        <v>5533.2</v>
      </c>
      <c r="S25" s="389">
        <f>VLOOKUP($B$10:$B$58,'SO MS'!$B$6:$AS$50,8,TRUE)</f>
        <v>3587.0967741935483</v>
      </c>
      <c r="T25" s="389">
        <f>VLOOKUP($B$10:$B$58,'Summary sales'!$A$8:$M$58,8,TRUE)</f>
        <v>4954.7700000000004</v>
      </c>
      <c r="U25" s="389">
        <f t="shared" si="27"/>
        <v>1367.6732258064521</v>
      </c>
      <c r="V25" s="389">
        <f>VLOOKUP($B$10:$B$58,'SO MS'!$B$6:$AS$50,9,TRUE)</f>
        <v>0</v>
      </c>
      <c r="W25" s="389">
        <f>VLOOKUP($B$10:$B$58,'Summary sales'!$A$8:$M$58,9,TRUE)</f>
        <v>0</v>
      </c>
      <c r="X25" s="389">
        <f t="shared" si="28"/>
        <v>0</v>
      </c>
      <c r="Y25" s="389">
        <f>VLOOKUP($B$10:$B$58,'SO MS'!$B$6:$AS$50,10,TRUE)</f>
        <v>13500</v>
      </c>
      <c r="Z25" s="389">
        <f>VLOOKUP($B$10:$B$58,'Summary sales'!$A$8:$M$58,10,TRUE)</f>
        <v>0</v>
      </c>
      <c r="AA25" s="389">
        <f t="shared" si="29"/>
        <v>-13500</v>
      </c>
      <c r="AB25" s="389">
        <f>VLOOKUP($B$10:$B$58,'SO MS'!$B$6:$AS$50,11,TRUE)</f>
        <v>0</v>
      </c>
      <c r="AC25" s="389">
        <f>VLOOKUP($B$10:$B$58,'Summary sales'!$A$8:$M$58,11,TRUE)</f>
        <v>12266.149000000001</v>
      </c>
      <c r="AD25" s="389">
        <f t="shared" si="30"/>
        <v>12266.149000000001</v>
      </c>
      <c r="AE25" s="389">
        <f t="shared" si="31"/>
        <v>191194.13329032253</v>
      </c>
      <c r="AF25" s="389">
        <f t="shared" ca="1" si="32"/>
        <v>163852.17053884862</v>
      </c>
      <c r="AG25" s="389">
        <f t="shared" ca="1" si="33"/>
        <v>-27341.962751473911</v>
      </c>
      <c r="AH25" s="389">
        <f>VLOOKUP($B$10:$B$55,'Summary FOB'!$B$8:$K$37,2,TRUE)</f>
        <v>0</v>
      </c>
      <c r="AI25" s="389">
        <f>VLOOKUP($B$10:$B$55,'Summary FOB'!$B$8:$K$37,3,TRUE)</f>
        <v>0</v>
      </c>
      <c r="AJ25" s="389">
        <f t="shared" si="34"/>
        <v>0</v>
      </c>
      <c r="AK25" s="389">
        <f>VLOOKUP($B$10:$B$55,'Daily Sales'!$B$5:$F$47,3,TRUE)</f>
        <v>191194.13329032253</v>
      </c>
      <c r="AL25" s="389">
        <f ca="1">VLOOKUP($B$10:$B$55,'Daily Sales'!$B$5:$F$47,4,TRUE)</f>
        <v>163852.17053884862</v>
      </c>
      <c r="AM25" s="401">
        <f t="shared" ca="1" si="35"/>
        <v>-27341.962751473911</v>
      </c>
    </row>
    <row r="26" spans="1:39" s="376" customFormat="1" ht="15.75">
      <c r="A26" s="844">
        <f>WEEKNUM(B26)</f>
        <v>33</v>
      </c>
      <c r="B26" s="383">
        <f>B25+1</f>
        <v>46247</v>
      </c>
      <c r="C26" s="384" t="str">
        <f t="shared" si="38"/>
        <v>Kam</v>
      </c>
      <c r="D26" s="394">
        <f t="shared" ref="D26:D34" si="39">SUMIF($G$9:$AD$9,$D$9,G26:AD26)</f>
        <v>216713.09677419355</v>
      </c>
      <c r="E26" s="395">
        <f t="shared" ref="E26:E34" si="40">SUMIF($G$9:$AD$9,$E$9,G26:AD26)</f>
        <v>157645.08200000002</v>
      </c>
      <c r="F26" s="395">
        <f t="shared" ref="F26:F34" si="41">E26-D26</f>
        <v>-59068.014774193522</v>
      </c>
      <c r="G26" s="395">
        <f>VLOOKUP($B$10:$B$58,'SO MS'!$B$6:$L$50,4,TRUE)</f>
        <v>142826</v>
      </c>
      <c r="H26" s="395">
        <f>VLOOKUP($B$10:$B$58,'Summary sales'!$A$8:$L$58,4,TRUE)+VLOOKUP($B$10:$B$58,'Summary FOB'!$B$8:$K$41,6,TRUE)</f>
        <v>78738.58</v>
      </c>
      <c r="I26" s="395">
        <f t="shared" ref="I26:I34" si="42">H26-G26</f>
        <v>-64087.42</v>
      </c>
      <c r="J26" s="395">
        <f>VLOOKUP($B$10:$B$58,'SO MS'!$B$6:$L$50,5,TRUE)</f>
        <v>46000</v>
      </c>
      <c r="K26" s="395">
        <f>VLOOKUP($B$10:$B$58,'Summary sales'!$A$8:$L$58,5,TRUE)+VLOOKUP($B$10:$B$58,'Summary FOB'!$B$8:$K$41,8,TRUE)</f>
        <v>44029.61</v>
      </c>
      <c r="L26" s="395">
        <f t="shared" ref="L26:L34" si="43">K26-J26</f>
        <v>-1970.3899999999994</v>
      </c>
      <c r="M26" s="395">
        <f>VLOOKUP($B$10:$B$58,'SO MS'!$B$6:$L$50,6,TRUE)</f>
        <v>10800</v>
      </c>
      <c r="N26" s="395">
        <f>VLOOKUP($B$10:$B$58,'Summary sales'!$A$8:$M$58,6,TRUE)</f>
        <v>14806.98</v>
      </c>
      <c r="O26" s="395">
        <f t="shared" ref="O26:O34" si="44">N26-M26</f>
        <v>4006.9799999999996</v>
      </c>
      <c r="P26" s="395">
        <f>VLOOKUP($B$10:$B$58,'SO MS'!$B$6:$AS$50,7,TRUE)</f>
        <v>0</v>
      </c>
      <c r="Q26" s="395">
        <f>VLOOKUP($B$10:$B$58,'Summary sales'!$A$8:$M$58,7,TRUE)</f>
        <v>4209.22</v>
      </c>
      <c r="R26" s="395">
        <f t="shared" ref="R26:R34" si="45">Q26-P26</f>
        <v>4209.22</v>
      </c>
      <c r="S26" s="395">
        <f>VLOOKUP($B$10:$B$58,'SO MS'!$B$6:$AS$50,8,TRUE)</f>
        <v>3587.0967741935483</v>
      </c>
      <c r="T26" s="395">
        <f>VLOOKUP($B$10:$B$58,'Summary sales'!$A$8:$M$58,8,TRUE)</f>
        <v>4444.74</v>
      </c>
      <c r="U26" s="395">
        <f t="shared" ref="U26:U34" si="46">T26-S26</f>
        <v>857.64322580645148</v>
      </c>
      <c r="V26" s="395">
        <f>VLOOKUP($B$10:$B$58,'SO MS'!$B$6:$AS$50,9,TRUE)</f>
        <v>0</v>
      </c>
      <c r="W26" s="395">
        <f>VLOOKUP($B$10:$B$58,'Summary sales'!$A$8:$M$58,9,TRUE)</f>
        <v>3205.42</v>
      </c>
      <c r="X26" s="395">
        <f t="shared" ref="X26:X34" si="47">W26-V26</f>
        <v>3205.42</v>
      </c>
      <c r="Y26" s="395">
        <f>VLOOKUP($B$10:$B$58,'SO MS'!$B$6:$AS$50,10,TRUE)</f>
        <v>13500</v>
      </c>
      <c r="Z26" s="395">
        <f>VLOOKUP($B$10:$B$58,'Summary sales'!$A$8:$M$58,10,TRUE)</f>
        <v>0</v>
      </c>
      <c r="AA26" s="395">
        <f t="shared" ref="AA26:AA34" si="48">Z26-Y26</f>
        <v>-13500</v>
      </c>
      <c r="AB26" s="395">
        <f>VLOOKUP($B$10:$B$58,'SO MS'!$B$6:$AS$50,11,TRUE)</f>
        <v>0</v>
      </c>
      <c r="AC26" s="395">
        <f>VLOOKUP($B$10:$B$58,'Summary sales'!$A$8:$M$58,11,TRUE)</f>
        <v>8210.5320000000011</v>
      </c>
      <c r="AD26" s="395">
        <f t="shared" ref="AD26:AD34" si="49">AC26-AB26</f>
        <v>8210.5320000000011</v>
      </c>
      <c r="AE26" s="395">
        <f t="shared" ref="AE26:AE34" si="50">SUMIF($AH$9:$AM$9,$AE$9,AH26:AM26)</f>
        <v>191194.13329032253</v>
      </c>
      <c r="AF26" s="395">
        <f t="shared" ref="AF26:AF34" ca="1" si="51">SUMIF($AH$9:$AM$9,$AF$9,AH26:AM26)</f>
        <v>153725.30115789775</v>
      </c>
      <c r="AG26" s="395">
        <f t="shared" ref="AG26:AG34" ca="1" si="52">AF26-AE26</f>
        <v>-37468.832132424781</v>
      </c>
      <c r="AH26" s="395">
        <f>VLOOKUP($B$10:$B$55,'Summary FOB'!$B$8:$K$37,2,TRUE)</f>
        <v>0</v>
      </c>
      <c r="AI26" s="395">
        <f>VLOOKUP($B$10:$B$55,'Summary FOB'!$B$8:$K$37,3,TRUE)</f>
        <v>0</v>
      </c>
      <c r="AJ26" s="395">
        <f t="shared" ref="AJ26:AJ34" si="53">AI26-AH26</f>
        <v>0</v>
      </c>
      <c r="AK26" s="395">
        <f>VLOOKUP($B$10:$B$55,'Daily Sales'!$B$5:$F$47,3,TRUE)</f>
        <v>191194.13329032253</v>
      </c>
      <c r="AL26" s="395">
        <f ca="1">VLOOKUP($B$10:$B$55,'Daily Sales'!$B$5:$F$47,4,TRUE)</f>
        <v>153725.30115789775</v>
      </c>
      <c r="AM26" s="403">
        <f t="shared" ref="AM26:AM34" ca="1" si="54">AL26-AK26</f>
        <v>-37468.832132424781</v>
      </c>
    </row>
    <row r="27" spans="1:39" s="374" customFormat="1" ht="15.75">
      <c r="A27" s="845"/>
      <c r="B27" s="383">
        <f t="shared" ref="B27:B34" si="55">B26+1</f>
        <v>46248</v>
      </c>
      <c r="C27" s="384" t="str">
        <f t="shared" si="38"/>
        <v>Jum</v>
      </c>
      <c r="D27" s="394">
        <f t="shared" si="39"/>
        <v>216713.09677419355</v>
      </c>
      <c r="E27" s="395">
        <f t="shared" si="40"/>
        <v>198235.56000000003</v>
      </c>
      <c r="F27" s="395">
        <f t="shared" si="41"/>
        <v>-18477.536774193519</v>
      </c>
      <c r="G27" s="395">
        <f>VLOOKUP($B$10:$B$58,'SO MS'!$B$6:$L$50,4,TRUE)</f>
        <v>142826</v>
      </c>
      <c r="H27" s="395">
        <f>VLOOKUP($B$10:$B$58,'Summary sales'!$A$8:$L$58,4,TRUE)+VLOOKUP($B$10:$B$58,'Summary FOB'!$B$8:$K$41,6,TRUE)</f>
        <v>108387.18000000002</v>
      </c>
      <c r="I27" s="395">
        <f t="shared" si="42"/>
        <v>-34438.819999999978</v>
      </c>
      <c r="J27" s="395">
        <f>VLOOKUP($B$10:$B$58,'SO MS'!$B$6:$L$50,5,TRUE)</f>
        <v>46000</v>
      </c>
      <c r="K27" s="395">
        <f>VLOOKUP($B$10:$B$58,'Summary sales'!$A$8:$L$58,5,TRUE)+VLOOKUP($B$10:$B$58,'Summary FOB'!$B$8:$K$41,8,TRUE)</f>
        <v>48085.65</v>
      </c>
      <c r="L27" s="395">
        <f t="shared" si="43"/>
        <v>2085.6500000000015</v>
      </c>
      <c r="M27" s="395">
        <f>VLOOKUP($B$10:$B$58,'SO MS'!$B$6:$L$50,6,TRUE)</f>
        <v>10800</v>
      </c>
      <c r="N27" s="395">
        <f>VLOOKUP($B$10:$B$58,'Summary sales'!$A$8:$M$58,6,TRUE)</f>
        <v>9394.3799999999992</v>
      </c>
      <c r="O27" s="395">
        <f t="shared" si="44"/>
        <v>-1405.6200000000008</v>
      </c>
      <c r="P27" s="395">
        <f>VLOOKUP($B$10:$B$58,'SO MS'!$B$6:$AS$50,7,TRUE)</f>
        <v>0</v>
      </c>
      <c r="Q27" s="395">
        <f>VLOOKUP($B$10:$B$58,'Summary sales'!$A$8:$M$58,7,TRUE)</f>
        <v>6626.47</v>
      </c>
      <c r="R27" s="395">
        <f t="shared" si="45"/>
        <v>6626.47</v>
      </c>
      <c r="S27" s="395">
        <f>VLOOKUP($B$10:$B$58,'SO MS'!$B$6:$AS$50,8,TRUE)</f>
        <v>3587.0967741935483</v>
      </c>
      <c r="T27" s="395">
        <f>VLOOKUP($B$10:$B$58,'Summary sales'!$A$8:$M$58,8,TRUE)</f>
        <v>9260</v>
      </c>
      <c r="U27" s="395">
        <f t="shared" si="46"/>
        <v>5672.9032258064517</v>
      </c>
      <c r="V27" s="395">
        <f>VLOOKUP($B$10:$B$58,'SO MS'!$B$6:$AS$50,9,TRUE)</f>
        <v>0</v>
      </c>
      <c r="W27" s="395">
        <f>VLOOKUP($B$10:$B$58,'Summary sales'!$A$8:$M$58,9,TRUE)</f>
        <v>4118.96</v>
      </c>
      <c r="X27" s="395">
        <f t="shared" si="47"/>
        <v>4118.96</v>
      </c>
      <c r="Y27" s="395">
        <f>VLOOKUP($B$10:$B$58,'SO MS'!$B$6:$AS$50,10,TRUE)</f>
        <v>13500</v>
      </c>
      <c r="Z27" s="395">
        <f>VLOOKUP($B$10:$B$58,'Summary sales'!$A$8:$M$58,10,TRUE)</f>
        <v>0</v>
      </c>
      <c r="AA27" s="395">
        <f t="shared" si="48"/>
        <v>-13500</v>
      </c>
      <c r="AB27" s="395">
        <f>VLOOKUP($B$10:$B$58,'SO MS'!$B$6:$AS$50,11,TRUE)</f>
        <v>0</v>
      </c>
      <c r="AC27" s="395">
        <f>VLOOKUP($B$10:$B$58,'Summary sales'!$A$8:$M$58,11,TRUE)</f>
        <v>12362.920000000002</v>
      </c>
      <c r="AD27" s="395">
        <f t="shared" si="49"/>
        <v>12362.920000000002</v>
      </c>
      <c r="AE27" s="395">
        <f t="shared" si="50"/>
        <v>191194.13329032253</v>
      </c>
      <c r="AF27" s="395">
        <f t="shared" ca="1" si="51"/>
        <v>151083.89173684065</v>
      </c>
      <c r="AG27" s="395">
        <f t="shared" ca="1" si="52"/>
        <v>-40110.241553481872</v>
      </c>
      <c r="AH27" s="395">
        <f>VLOOKUP($B$10:$B$55,'Summary FOB'!$B$8:$K$37,2,TRUE)</f>
        <v>0</v>
      </c>
      <c r="AI27" s="395">
        <f>VLOOKUP($B$10:$B$55,'Summary FOB'!$B$8:$K$37,3,TRUE)</f>
        <v>0</v>
      </c>
      <c r="AJ27" s="395">
        <f t="shared" si="53"/>
        <v>0</v>
      </c>
      <c r="AK27" s="395">
        <f>VLOOKUP($B$10:$B$55,'Daily Sales'!$B$5:$F$47,3,TRUE)</f>
        <v>191194.13329032253</v>
      </c>
      <c r="AL27" s="395">
        <f ca="1">VLOOKUP($B$10:$B$55,'Daily Sales'!$B$5:$F$47,4,TRUE)</f>
        <v>151083.89173684065</v>
      </c>
      <c r="AM27" s="403">
        <f t="shared" ca="1" si="54"/>
        <v>-40110.241553481872</v>
      </c>
    </row>
    <row r="28" spans="1:39" s="374" customFormat="1" ht="15.75">
      <c r="A28" s="845"/>
      <c r="B28" s="383">
        <f t="shared" si="55"/>
        <v>46249</v>
      </c>
      <c r="C28" s="384" t="str">
        <f t="shared" si="38"/>
        <v>Sab</v>
      </c>
      <c r="D28" s="394">
        <f t="shared" si="39"/>
        <v>216713.09677419355</v>
      </c>
      <c r="E28" s="395">
        <f t="shared" si="40"/>
        <v>182437.614</v>
      </c>
      <c r="F28" s="395">
        <f t="shared" si="41"/>
        <v>-34275.482774193544</v>
      </c>
      <c r="G28" s="395">
        <f>VLOOKUP($B$10:$B$58,'SO MS'!$B$6:$L$50,4,TRUE)</f>
        <v>142826</v>
      </c>
      <c r="H28" s="395">
        <f>VLOOKUP($B$10:$B$58,'Summary sales'!$A$8:$L$58,4,TRUE)+VLOOKUP($B$10:$B$58,'Summary FOB'!$B$8:$K$41,6,TRUE)</f>
        <v>104618.44000000002</v>
      </c>
      <c r="I28" s="395">
        <f t="shared" si="42"/>
        <v>-38207.559999999983</v>
      </c>
      <c r="J28" s="395">
        <f>VLOOKUP($B$10:$B$58,'SO MS'!$B$6:$L$50,5,TRUE)</f>
        <v>46000</v>
      </c>
      <c r="K28" s="395">
        <f>VLOOKUP($B$10:$B$58,'Summary sales'!$A$8:$L$58,5,TRUE)+VLOOKUP($B$10:$B$58,'Summary FOB'!$B$8:$K$41,8,TRUE)</f>
        <v>47115.59</v>
      </c>
      <c r="L28" s="395">
        <f t="shared" si="43"/>
        <v>1115.5899999999965</v>
      </c>
      <c r="M28" s="395">
        <f>VLOOKUP($B$10:$B$58,'SO MS'!$B$6:$L$50,6,TRUE)</f>
        <v>10800</v>
      </c>
      <c r="N28" s="395">
        <f>VLOOKUP($B$10:$B$58,'Summary sales'!$A$8:$M$58,6,TRUE)</f>
        <v>14285.08</v>
      </c>
      <c r="O28" s="395">
        <f t="shared" si="44"/>
        <v>3485.08</v>
      </c>
      <c r="P28" s="395">
        <f>VLOOKUP($B$10:$B$58,'SO MS'!$B$6:$AS$50,7,TRUE)</f>
        <v>0</v>
      </c>
      <c r="Q28" s="395">
        <f>VLOOKUP($B$10:$B$58,'Summary sales'!$A$8:$M$58,7,TRUE)</f>
        <v>0</v>
      </c>
      <c r="R28" s="395">
        <f t="shared" si="45"/>
        <v>0</v>
      </c>
      <c r="S28" s="395">
        <f>VLOOKUP($B$10:$B$58,'SO MS'!$B$6:$AS$50,8,TRUE)</f>
        <v>3587.0967741935483</v>
      </c>
      <c r="T28" s="395">
        <f>VLOOKUP($B$10:$B$58,'Summary sales'!$A$8:$M$58,8,TRUE)</f>
        <v>5078.3999999999996</v>
      </c>
      <c r="U28" s="395">
        <f t="shared" si="46"/>
        <v>1491.3032258064513</v>
      </c>
      <c r="V28" s="395">
        <f>VLOOKUP($B$10:$B$58,'SO MS'!$B$6:$AS$50,9,TRUE)</f>
        <v>0</v>
      </c>
      <c r="W28" s="395">
        <f>VLOOKUP($B$10:$B$58,'Summary sales'!$A$8:$M$58,9,TRUE)</f>
        <v>3014.31</v>
      </c>
      <c r="X28" s="395">
        <f t="shared" si="47"/>
        <v>3014.31</v>
      </c>
      <c r="Y28" s="395">
        <f>VLOOKUP($B$10:$B$58,'SO MS'!$B$6:$AS$50,10,TRUE)</f>
        <v>13500</v>
      </c>
      <c r="Z28" s="395">
        <f>VLOOKUP($B$10:$B$58,'Summary sales'!$A$8:$M$58,10,TRUE)</f>
        <v>0</v>
      </c>
      <c r="AA28" s="395">
        <f t="shared" si="48"/>
        <v>-13500</v>
      </c>
      <c r="AB28" s="395">
        <f>VLOOKUP($B$10:$B$58,'SO MS'!$B$6:$AS$50,11,TRUE)</f>
        <v>0</v>
      </c>
      <c r="AC28" s="395">
        <f>VLOOKUP($B$10:$B$58,'Summary sales'!$A$8:$M$58,11,TRUE)</f>
        <v>8325.7939999999999</v>
      </c>
      <c r="AD28" s="395">
        <f t="shared" si="49"/>
        <v>8325.7939999999999</v>
      </c>
      <c r="AE28" s="395">
        <f t="shared" si="50"/>
        <v>172272.60296774193</v>
      </c>
      <c r="AF28" s="395">
        <f t="shared" ca="1" si="51"/>
        <v>147354.68199999639</v>
      </c>
      <c r="AG28" s="395">
        <f t="shared" ca="1" si="52"/>
        <v>-24917.920967745536</v>
      </c>
      <c r="AH28" s="395">
        <f>VLOOKUP($B$10:$B$55,'Summary FOB'!$B$8:$K$37,2,TRUE)</f>
        <v>0</v>
      </c>
      <c r="AI28" s="395">
        <f>VLOOKUP($B$10:$B$55,'Summary FOB'!$B$8:$K$37,3,TRUE)</f>
        <v>0</v>
      </c>
      <c r="AJ28" s="395">
        <f t="shared" si="53"/>
        <v>0</v>
      </c>
      <c r="AK28" s="395">
        <f>VLOOKUP($B$10:$B$55,'Daily Sales'!$B$5:$F$47,3,TRUE)</f>
        <v>172272.60296774193</v>
      </c>
      <c r="AL28" s="395">
        <f ca="1">VLOOKUP($B$10:$B$55,'Daily Sales'!$B$5:$F$47,4,TRUE)</f>
        <v>147354.68199999639</v>
      </c>
      <c r="AM28" s="403">
        <f t="shared" ca="1" si="54"/>
        <v>-24917.920967745536</v>
      </c>
    </row>
    <row r="29" spans="1:39" s="345" customFormat="1" ht="15.75">
      <c r="A29" s="845"/>
      <c r="B29" s="383">
        <f t="shared" si="55"/>
        <v>46250</v>
      </c>
      <c r="C29" s="384" t="str">
        <f t="shared" si="38"/>
        <v>Mgg</v>
      </c>
      <c r="D29" s="394">
        <f t="shared" si="39"/>
        <v>216713.09677419355</v>
      </c>
      <c r="E29" s="395">
        <f t="shared" si="40"/>
        <v>141765.15900000001</v>
      </c>
      <c r="F29" s="395">
        <f t="shared" si="41"/>
        <v>-74947.937774193531</v>
      </c>
      <c r="G29" s="395">
        <f>VLOOKUP($B$10:$B$58,'SO MS'!$B$6:$L$50,4,TRUE)</f>
        <v>142826</v>
      </c>
      <c r="H29" s="395">
        <f>VLOOKUP($B$10:$B$58,'Summary sales'!$A$8:$L$58,4,TRUE)+VLOOKUP($B$10:$B$58,'Summary FOB'!$B$8:$K$41,6,TRUE)</f>
        <v>80083</v>
      </c>
      <c r="I29" s="395">
        <f t="shared" si="42"/>
        <v>-62743</v>
      </c>
      <c r="J29" s="395">
        <f>VLOOKUP($B$10:$B$58,'SO MS'!$B$6:$L$50,5,TRUE)</f>
        <v>46000</v>
      </c>
      <c r="K29" s="395">
        <f>VLOOKUP($B$10:$B$58,'Summary sales'!$A$8:$L$58,5,TRUE)+VLOOKUP($B$10:$B$58,'Summary FOB'!$B$8:$K$41,8,TRUE)</f>
        <v>35208.420000000006</v>
      </c>
      <c r="L29" s="395">
        <f t="shared" si="43"/>
        <v>-10791.579999999994</v>
      </c>
      <c r="M29" s="395">
        <f>VLOOKUP($B$10:$B$58,'SO MS'!$B$6:$L$50,6,TRUE)</f>
        <v>10800</v>
      </c>
      <c r="N29" s="395">
        <f>VLOOKUP($B$10:$B$58,'Summary sales'!$A$8:$M$58,6,TRUE)</f>
        <v>13817.380000000001</v>
      </c>
      <c r="O29" s="395">
        <f t="shared" si="44"/>
        <v>3017.380000000001</v>
      </c>
      <c r="P29" s="395">
        <f>VLOOKUP($B$10:$B$58,'SO MS'!$B$6:$AS$50,7,TRUE)</f>
        <v>0</v>
      </c>
      <c r="Q29" s="395">
        <f>VLOOKUP($B$10:$B$58,'Summary sales'!$A$8:$M$58,7,TRUE)</f>
        <v>0</v>
      </c>
      <c r="R29" s="395">
        <f t="shared" si="45"/>
        <v>0</v>
      </c>
      <c r="S29" s="395">
        <f>VLOOKUP($B$10:$B$58,'SO MS'!$B$6:$AS$50,8,TRUE)</f>
        <v>3587.0967741935483</v>
      </c>
      <c r="T29" s="395">
        <f>VLOOKUP($B$10:$B$58,'Summary sales'!$A$8:$M$58,8,TRUE)</f>
        <v>0</v>
      </c>
      <c r="U29" s="395">
        <f t="shared" si="46"/>
        <v>-3587.0967741935483</v>
      </c>
      <c r="V29" s="395">
        <f>VLOOKUP($B$10:$B$58,'SO MS'!$B$6:$AS$50,9,TRUE)</f>
        <v>0</v>
      </c>
      <c r="W29" s="395">
        <f>VLOOKUP($B$10:$B$58,'Summary sales'!$A$8:$M$58,9,TRUE)</f>
        <v>0</v>
      </c>
      <c r="X29" s="395">
        <f t="shared" si="47"/>
        <v>0</v>
      </c>
      <c r="Y29" s="395">
        <f>VLOOKUP($B$10:$B$58,'SO MS'!$B$6:$AS$50,10,TRUE)</f>
        <v>13500</v>
      </c>
      <c r="Z29" s="395">
        <f>VLOOKUP($B$10:$B$58,'Summary sales'!$A$8:$M$58,10,TRUE)</f>
        <v>0</v>
      </c>
      <c r="AA29" s="395">
        <f t="shared" si="48"/>
        <v>-13500</v>
      </c>
      <c r="AB29" s="395">
        <f>VLOOKUP($B$10:$B$58,'SO MS'!$B$6:$AS$50,11,TRUE)</f>
        <v>0</v>
      </c>
      <c r="AC29" s="395">
        <f>VLOOKUP($B$10:$B$58,'Summary sales'!$A$8:$M$58,11,TRUE)</f>
        <v>12656.359</v>
      </c>
      <c r="AD29" s="395">
        <f t="shared" si="49"/>
        <v>12656.359</v>
      </c>
      <c r="AE29" s="395">
        <f t="shared" si="50"/>
        <v>136781.52558064516</v>
      </c>
      <c r="AF29" s="395">
        <f t="shared" ca="1" si="51"/>
        <v>113001.71400000507</v>
      </c>
      <c r="AG29" s="395">
        <f t="shared" ca="1" si="52"/>
        <v>-23779.811580640089</v>
      </c>
      <c r="AH29" s="395">
        <f>VLOOKUP($B$10:$B$55,'Summary FOB'!$B$8:$K$37,2,TRUE)</f>
        <v>0</v>
      </c>
      <c r="AI29" s="395">
        <f>VLOOKUP($B$10:$B$55,'Summary FOB'!$B$8:$K$37,3,TRUE)</f>
        <v>0</v>
      </c>
      <c r="AJ29" s="395">
        <f t="shared" si="53"/>
        <v>0</v>
      </c>
      <c r="AK29" s="395">
        <f>VLOOKUP($B$10:$B$55,'Daily Sales'!$B$5:$F$47,3,TRUE)</f>
        <v>136781.52558064516</v>
      </c>
      <c r="AL29" s="395">
        <f ca="1">VLOOKUP($B$10:$B$55,'Daily Sales'!$B$5:$F$47,4,TRUE)</f>
        <v>113001.71400000507</v>
      </c>
      <c r="AM29" s="403">
        <f t="shared" ca="1" si="54"/>
        <v>-23779.811580640089</v>
      </c>
    </row>
    <row r="30" spans="1:39" s="376" customFormat="1" ht="15.75">
      <c r="A30" s="845"/>
      <c r="B30" s="390" t="s">
        <v>18</v>
      </c>
      <c r="C30" s="384"/>
      <c r="D30" s="391">
        <f>SUM(D23:D29)</f>
        <v>1516991.6774193547</v>
      </c>
      <c r="E30" s="391">
        <f t="shared" ref="E30" si="56">SUM(E23:E29)</f>
        <v>1000289.5187398156</v>
      </c>
      <c r="F30" s="391">
        <f t="shared" ref="F30" si="57">SUM(F23:F29)</f>
        <v>-516702.15867953916</v>
      </c>
      <c r="G30" s="391">
        <f t="shared" ref="G30" si="58">SUM(G23:G29)</f>
        <v>999782</v>
      </c>
      <c r="H30" s="391">
        <f t="shared" ref="H30" si="59">SUM(H23:H29)</f>
        <v>468125.69</v>
      </c>
      <c r="I30" s="391">
        <f t="shared" ref="I30" si="60">SUM(I23:I29)</f>
        <v>-531656.31000000006</v>
      </c>
      <c r="J30" s="391">
        <f t="shared" ref="J30" si="61">SUM(J23:J29)</f>
        <v>322000</v>
      </c>
      <c r="K30" s="391">
        <f t="shared" ref="K30" si="62">SUM(K23:K29)</f>
        <v>300860.70999999996</v>
      </c>
      <c r="L30" s="391">
        <f t="shared" ref="L30" si="63">SUM(L23:L29)</f>
        <v>-21139.289999999994</v>
      </c>
      <c r="M30" s="391">
        <f t="shared" ref="M30" si="64">SUM(M23:M29)</f>
        <v>75600</v>
      </c>
      <c r="N30" s="391">
        <f t="shared" ref="N30" si="65">SUM(N23:N29)</f>
        <v>82387.62</v>
      </c>
      <c r="O30" s="391">
        <f t="shared" ref="O30" si="66">SUM(O23:O29)</f>
        <v>6787.6200000000017</v>
      </c>
      <c r="P30" s="391">
        <f t="shared" ref="P30" si="67">SUM(P23:P29)</f>
        <v>0</v>
      </c>
      <c r="Q30" s="391">
        <f t="shared" ref="Q30" si="68">SUM(Q23:Q29)</f>
        <v>25864.890000000003</v>
      </c>
      <c r="R30" s="391">
        <f t="shared" ref="R30" si="69">SUM(R23:R29)</f>
        <v>25864.890000000003</v>
      </c>
      <c r="S30" s="391">
        <f t="shared" ref="S30" si="70">SUM(S23:S29)</f>
        <v>25109.677419354841</v>
      </c>
      <c r="T30" s="391">
        <f t="shared" ref="T30" si="71">SUM(T23:T29)</f>
        <v>33522.18373981554</v>
      </c>
      <c r="U30" s="391">
        <f t="shared" ref="U30" si="72">SUM(U23:U29)</f>
        <v>8412.5063204606995</v>
      </c>
      <c r="V30" s="391">
        <f t="shared" ref="V30" si="73">SUM(V23:V29)</f>
        <v>0</v>
      </c>
      <c r="W30" s="391">
        <f t="shared" ref="W30" si="74">SUM(W23:W29)</f>
        <v>10338.69</v>
      </c>
      <c r="X30" s="391">
        <f t="shared" ref="X30" si="75">SUM(X23:X29)</f>
        <v>10338.69</v>
      </c>
      <c r="Y30" s="391">
        <f t="shared" ref="Y30" si="76">SUM(Y23:Y29)</f>
        <v>94500</v>
      </c>
      <c r="Z30" s="391">
        <f t="shared" ref="Z30" si="77">SUM(Z23:Z29)</f>
        <v>0</v>
      </c>
      <c r="AA30" s="391">
        <f t="shared" ref="AA30" si="78">SUM(AA23:AA29)</f>
        <v>-94500</v>
      </c>
      <c r="AB30" s="391">
        <f t="shared" ref="AB30" si="79">SUM(AB23:AB29)</f>
        <v>0</v>
      </c>
      <c r="AC30" s="391">
        <f t="shared" ref="AC30" si="80">SUM(AC23:AC29)</f>
        <v>79189.735000000001</v>
      </c>
      <c r="AD30" s="391">
        <f t="shared" ref="AD30" si="81">SUM(AD23:AD29)</f>
        <v>79189.735000000001</v>
      </c>
      <c r="AE30" s="391">
        <f t="shared" ref="AE30" si="82">SUM(AE23:AE29)</f>
        <v>1265024.7949999997</v>
      </c>
      <c r="AF30" s="391">
        <f t="shared" ref="AF30" ca="1" si="83">SUM(AF23:AF29)</f>
        <v>1097796.5534335913</v>
      </c>
      <c r="AG30" s="391">
        <f t="shared" ref="AG30" ca="1" si="84">SUM(AG23:AG29)</f>
        <v>-167228.2415664086</v>
      </c>
      <c r="AH30" s="391">
        <f t="shared" ref="AH30" si="85">SUM(AH23:AH29)</f>
        <v>0</v>
      </c>
      <c r="AI30" s="391">
        <f t="shared" ref="AI30" si="86">SUM(AI23:AI29)</f>
        <v>0</v>
      </c>
      <c r="AJ30" s="391">
        <f t="shared" ref="AJ30" si="87">SUM(AJ23:AJ29)</f>
        <v>0</v>
      </c>
      <c r="AK30" s="391">
        <f t="shared" ref="AK30" si="88">SUM(AK23:AK29)</f>
        <v>1265024.7949999997</v>
      </c>
      <c r="AL30" s="391">
        <f t="shared" ref="AL30" ca="1" si="89">SUM(AL23:AL29)</f>
        <v>1097796.5534335913</v>
      </c>
      <c r="AM30" s="585">
        <f t="shared" ref="AM30" ca="1" si="90">SUM(AM23:AM29)</f>
        <v>-167228.2415664086</v>
      </c>
    </row>
    <row r="31" spans="1:39" s="345" customFormat="1" ht="15.75">
      <c r="A31" s="845"/>
      <c r="B31" s="383"/>
      <c r="C31" s="384"/>
      <c r="D31" s="394"/>
      <c r="E31" s="395"/>
      <c r="F31" s="395"/>
      <c r="G31" s="395"/>
      <c r="H31" s="395"/>
      <c r="I31" s="395"/>
      <c r="J31" s="395"/>
      <c r="K31" s="395"/>
      <c r="L31" s="395"/>
      <c r="M31" s="395"/>
      <c r="N31" s="395"/>
      <c r="O31" s="395"/>
      <c r="P31" s="395"/>
      <c r="Q31" s="395"/>
      <c r="R31" s="395"/>
      <c r="S31" s="395"/>
      <c r="T31" s="395"/>
      <c r="U31" s="395"/>
      <c r="V31" s="395"/>
      <c r="W31" s="395"/>
      <c r="X31" s="395"/>
      <c r="Y31" s="395"/>
      <c r="Z31" s="395"/>
      <c r="AA31" s="395"/>
      <c r="AB31" s="395"/>
      <c r="AC31" s="395"/>
      <c r="AD31" s="395"/>
      <c r="AE31" s="395"/>
      <c r="AF31" s="395"/>
      <c r="AG31" s="395"/>
      <c r="AH31" s="395"/>
      <c r="AI31" s="395"/>
      <c r="AJ31" s="395"/>
      <c r="AK31" s="395"/>
      <c r="AL31" s="395"/>
      <c r="AM31" s="403"/>
    </row>
    <row r="32" spans="1:39" s="375" customFormat="1" ht="15.75">
      <c r="A32" s="845"/>
      <c r="B32" s="383">
        <f>B29+1</f>
        <v>46251</v>
      </c>
      <c r="C32" s="384" t="str">
        <f t="shared" si="38"/>
        <v>Sen</v>
      </c>
      <c r="D32" s="394">
        <f t="shared" si="39"/>
        <v>216713.09677419355</v>
      </c>
      <c r="E32" s="395">
        <f t="shared" si="40"/>
        <v>101977.70999999999</v>
      </c>
      <c r="F32" s="395">
        <f t="shared" si="41"/>
        <v>-114735.38677419355</v>
      </c>
      <c r="G32" s="395">
        <f>VLOOKUP($B$10:$B$58,'SO MS'!$B$6:$L$50,4,TRUE)</f>
        <v>142826</v>
      </c>
      <c r="H32" s="395">
        <f>VLOOKUP($B$10:$B$58,'Summary sales'!$A$8:$L$58,4,TRUE)+VLOOKUP($B$10:$B$58,'Summary FOB'!$B$8:$K$41,6,TRUE)</f>
        <v>66369.649999999994</v>
      </c>
      <c r="I32" s="395">
        <f t="shared" si="42"/>
        <v>-76456.350000000006</v>
      </c>
      <c r="J32" s="395">
        <f>VLOOKUP($B$10:$B$58,'SO MS'!$B$6:$L$50,5,TRUE)</f>
        <v>46000</v>
      </c>
      <c r="K32" s="395">
        <f>VLOOKUP($B$10:$B$58,'Summary sales'!$A$8:$L$58,5,TRUE)+VLOOKUP($B$10:$B$58,'Summary FOB'!$B$8:$K$41,8,TRUE)</f>
        <v>17004.620000000003</v>
      </c>
      <c r="L32" s="395">
        <f t="shared" si="43"/>
        <v>-28995.379999999997</v>
      </c>
      <c r="M32" s="395">
        <f>VLOOKUP($B$10:$B$58,'SO MS'!$B$6:$L$50,6,TRUE)</f>
        <v>10800</v>
      </c>
      <c r="N32" s="395">
        <f>VLOOKUP($B$10:$B$58,'Summary sales'!$A$8:$M$58,6,TRUE)</f>
        <v>11110.529999999999</v>
      </c>
      <c r="O32" s="395">
        <f t="shared" si="44"/>
        <v>310.52999999999884</v>
      </c>
      <c r="P32" s="395">
        <f>VLOOKUP($B$10:$B$58,'SO MS'!$B$6:$AS$50,7,TRUE)</f>
        <v>0</v>
      </c>
      <c r="Q32" s="395">
        <f>VLOOKUP($B$10:$B$58,'Summary sales'!$A$8:$M$58,7,TRUE)</f>
        <v>0</v>
      </c>
      <c r="R32" s="395">
        <f t="shared" si="45"/>
        <v>0</v>
      </c>
      <c r="S32" s="395">
        <f>VLOOKUP($B$10:$B$58,'SO MS'!$B$6:$AS$50,8,TRUE)</f>
        <v>3587.0967741935483</v>
      </c>
      <c r="T32" s="395">
        <f>VLOOKUP($B$10:$B$58,'Summary sales'!$A$8:$M$58,8,TRUE)</f>
        <v>0</v>
      </c>
      <c r="U32" s="395">
        <f t="shared" si="46"/>
        <v>-3587.0967741935483</v>
      </c>
      <c r="V32" s="395">
        <f>VLOOKUP($B$10:$B$58,'SO MS'!$B$6:$AS$50,9,TRUE)</f>
        <v>0</v>
      </c>
      <c r="W32" s="395">
        <f>VLOOKUP($B$10:$B$58,'Summary sales'!$A$8:$M$58,9,TRUE)</f>
        <v>3129.05</v>
      </c>
      <c r="X32" s="395">
        <f t="shared" si="47"/>
        <v>3129.05</v>
      </c>
      <c r="Y32" s="395">
        <f>VLOOKUP($B$10:$B$58,'SO MS'!$B$6:$AS$50,10,TRUE)</f>
        <v>13500</v>
      </c>
      <c r="Z32" s="395">
        <f>VLOOKUP($B$10:$B$58,'Summary sales'!$A$8:$M$58,10,TRUE)</f>
        <v>0</v>
      </c>
      <c r="AA32" s="395">
        <f t="shared" si="48"/>
        <v>-13500</v>
      </c>
      <c r="AB32" s="395">
        <f>VLOOKUP($B$10:$B$58,'SO MS'!$B$6:$AS$50,11,TRUE)</f>
        <v>0</v>
      </c>
      <c r="AC32" s="395">
        <f>VLOOKUP($B$10:$B$58,'Summary sales'!$A$8:$M$58,11,TRUE)</f>
        <v>4363.8599999999997</v>
      </c>
      <c r="AD32" s="395">
        <f t="shared" si="49"/>
        <v>4363.8599999999997</v>
      </c>
      <c r="AE32" s="395">
        <f t="shared" si="50"/>
        <v>109622.60296774196</v>
      </c>
      <c r="AF32" s="395">
        <f t="shared" ca="1" si="51"/>
        <v>118073.41499999668</v>
      </c>
      <c r="AG32" s="395">
        <f t="shared" ca="1" si="52"/>
        <v>8450.8120322547184</v>
      </c>
      <c r="AH32" s="395">
        <f>VLOOKUP($B$10:$B$55,'Summary FOB'!$B$8:$K$37,2,TRUE)</f>
        <v>0</v>
      </c>
      <c r="AI32" s="395">
        <f>VLOOKUP($B$10:$B$55,'Summary FOB'!$B$8:$K$37,3,TRUE)</f>
        <v>0</v>
      </c>
      <c r="AJ32" s="395">
        <f t="shared" si="53"/>
        <v>0</v>
      </c>
      <c r="AK32" s="395">
        <f>VLOOKUP($B$10:$B$55,'Daily Sales'!$B$5:$F$47,3,TRUE)</f>
        <v>109622.60296774196</v>
      </c>
      <c r="AL32" s="395">
        <f ca="1">VLOOKUP($B$10:$B$55,'Daily Sales'!$B$5:$F$47,4,TRUE)</f>
        <v>118073.41499999668</v>
      </c>
      <c r="AM32" s="403">
        <f t="shared" ca="1" si="54"/>
        <v>8450.8120322547184</v>
      </c>
    </row>
    <row r="33" spans="1:39" s="376" customFormat="1" ht="15.75">
      <c r="A33" s="845"/>
      <c r="B33" s="386">
        <f t="shared" si="55"/>
        <v>46252</v>
      </c>
      <c r="C33" s="387" t="str">
        <f t="shared" si="38"/>
        <v>Sel</v>
      </c>
      <c r="D33" s="388">
        <f t="shared" si="39"/>
        <v>216713.09677419355</v>
      </c>
      <c r="E33" s="389">
        <f t="shared" si="40"/>
        <v>96634.283999999985</v>
      </c>
      <c r="F33" s="389">
        <f t="shared" si="41"/>
        <v>-120078.81277419356</v>
      </c>
      <c r="G33" s="389">
        <f>VLOOKUP($B$10:$B$58,'SO MS'!$B$6:$L$50,4,TRUE)</f>
        <v>142826</v>
      </c>
      <c r="H33" s="389">
        <f>VLOOKUP($B$10:$B$58,'Summary sales'!$A$8:$L$58,4,TRUE)+VLOOKUP($B$10:$B$58,'Summary FOB'!$B$8:$K$41,6,TRUE)</f>
        <v>23494.51</v>
      </c>
      <c r="I33" s="389">
        <f t="shared" si="42"/>
        <v>-119331.49</v>
      </c>
      <c r="J33" s="389">
        <f>VLOOKUP($B$10:$B$58,'SO MS'!$B$6:$L$50,5,TRUE)</f>
        <v>46000</v>
      </c>
      <c r="K33" s="389">
        <f>VLOOKUP($B$10:$B$58,'Summary sales'!$A$8:$L$58,5,TRUE)+VLOOKUP($B$10:$B$58,'Summary FOB'!$B$8:$K$41,8,TRUE)</f>
        <v>41690.29</v>
      </c>
      <c r="L33" s="389">
        <f t="shared" si="43"/>
        <v>-4309.7099999999991</v>
      </c>
      <c r="M33" s="389">
        <f>VLOOKUP($B$10:$B$58,'SO MS'!$B$6:$L$50,6,TRUE)</f>
        <v>10800</v>
      </c>
      <c r="N33" s="389">
        <f>VLOOKUP($B$10:$B$58,'Summary sales'!$A$8:$M$58,6,TRUE)</f>
        <v>11783.78</v>
      </c>
      <c r="O33" s="389">
        <f t="shared" si="44"/>
        <v>983.78000000000065</v>
      </c>
      <c r="P33" s="389">
        <f>VLOOKUP($B$10:$B$58,'SO MS'!$B$6:$AS$50,7,TRUE)</f>
        <v>0</v>
      </c>
      <c r="Q33" s="389">
        <f>VLOOKUP($B$10:$B$58,'Summary sales'!$A$8:$M$58,7,TRUE)</f>
        <v>7758.32</v>
      </c>
      <c r="R33" s="389">
        <f t="shared" si="45"/>
        <v>7758.32</v>
      </c>
      <c r="S33" s="389">
        <f>VLOOKUP($B$10:$B$58,'SO MS'!$B$6:$AS$50,8,TRUE)</f>
        <v>3587.0967741935483</v>
      </c>
      <c r="T33" s="389">
        <f>VLOOKUP($B$10:$B$58,'Summary sales'!$A$8:$M$58,8,TRUE)</f>
        <v>0</v>
      </c>
      <c r="U33" s="389">
        <f t="shared" si="46"/>
        <v>-3587.0967741935483</v>
      </c>
      <c r="V33" s="389">
        <f>VLOOKUP($B$10:$B$58,'SO MS'!$B$6:$AS$50,9,TRUE)</f>
        <v>0</v>
      </c>
      <c r="W33" s="389">
        <f>VLOOKUP($B$10:$B$58,'Summary sales'!$A$8:$M$58,9,TRUE)</f>
        <v>4062.67</v>
      </c>
      <c r="X33" s="389">
        <f t="shared" si="47"/>
        <v>4062.67</v>
      </c>
      <c r="Y33" s="389">
        <f>VLOOKUP($B$10:$B$58,'SO MS'!$B$6:$AS$50,10,TRUE)</f>
        <v>13500</v>
      </c>
      <c r="Z33" s="389">
        <f>VLOOKUP($B$10:$B$58,'Summary sales'!$A$8:$M$58,10,TRUE)</f>
        <v>0</v>
      </c>
      <c r="AA33" s="389">
        <f t="shared" si="48"/>
        <v>-13500</v>
      </c>
      <c r="AB33" s="389">
        <f>VLOOKUP($B$10:$B$58,'SO MS'!$B$6:$AS$50,11,TRUE)</f>
        <v>0</v>
      </c>
      <c r="AC33" s="389">
        <f>VLOOKUP($B$10:$B$58,'Summary sales'!$A$8:$M$58,11,TRUE)</f>
        <v>7844.7139999999999</v>
      </c>
      <c r="AD33" s="389">
        <f t="shared" si="49"/>
        <v>7844.7139999999999</v>
      </c>
      <c r="AE33" s="389">
        <f t="shared" si="50"/>
        <v>187194.13329032253</v>
      </c>
      <c r="AF33" s="389">
        <f t="shared" ca="1" si="51"/>
        <v>166396.52000000072</v>
      </c>
      <c r="AG33" s="389">
        <f t="shared" ca="1" si="52"/>
        <v>-20797.613290321809</v>
      </c>
      <c r="AH33" s="389">
        <f>VLOOKUP($B$10:$B$55,'Summary FOB'!$B$8:$K$37,2,TRUE)</f>
        <v>0</v>
      </c>
      <c r="AI33" s="389">
        <f>VLOOKUP($B$10:$B$55,'Summary FOB'!$B$8:$K$37,3,TRUE)</f>
        <v>0</v>
      </c>
      <c r="AJ33" s="389">
        <f t="shared" si="53"/>
        <v>0</v>
      </c>
      <c r="AK33" s="389">
        <f>VLOOKUP($B$10:$B$55,'Daily Sales'!$B$5:$F$47,3,TRUE)</f>
        <v>187194.13329032253</v>
      </c>
      <c r="AL33" s="389">
        <f ca="1">VLOOKUP($B$10:$B$55,'Daily Sales'!$B$5:$F$47,4,TRUE)</f>
        <v>166396.52000000072</v>
      </c>
      <c r="AM33" s="401">
        <f t="shared" ca="1" si="54"/>
        <v>-20797.613290321809</v>
      </c>
    </row>
    <row r="34" spans="1:39" s="376" customFormat="1" ht="15.75">
      <c r="A34" s="845"/>
      <c r="B34" s="386">
        <f t="shared" si="55"/>
        <v>46253</v>
      </c>
      <c r="C34" s="387" t="str">
        <f t="shared" ref="C34:C43" si="91">TEXT(B34,"ddd")</f>
        <v>Rab</v>
      </c>
      <c r="D34" s="388">
        <f t="shared" si="39"/>
        <v>216713.09677419355</v>
      </c>
      <c r="E34" s="389">
        <f t="shared" si="40"/>
        <v>143135.62100000004</v>
      </c>
      <c r="F34" s="389">
        <f t="shared" si="41"/>
        <v>-73577.475774193503</v>
      </c>
      <c r="G34" s="389">
        <f>VLOOKUP($B$10:$B$58,'SO MS'!$B$6:$L$50,4,TRUE)</f>
        <v>142826</v>
      </c>
      <c r="H34" s="389">
        <f>VLOOKUP($B$10:$B$58,'Summary sales'!$A$8:$L$58,4,TRUE)+VLOOKUP($B$10:$B$58,'Summary FOB'!$B$8:$K$41,6,TRUE)</f>
        <v>69306.110000000015</v>
      </c>
      <c r="I34" s="389">
        <f t="shared" si="42"/>
        <v>-73519.889999999985</v>
      </c>
      <c r="J34" s="389">
        <f>VLOOKUP($B$10:$B$58,'SO MS'!$B$6:$L$50,5,TRUE)</f>
        <v>46000</v>
      </c>
      <c r="K34" s="389">
        <f>VLOOKUP($B$10:$B$58,'Summary sales'!$A$8:$L$58,5,TRUE)+VLOOKUP($B$10:$B$58,'Summary FOB'!$B$8:$K$41,8,TRUE)</f>
        <v>41051.409999999996</v>
      </c>
      <c r="L34" s="389">
        <f t="shared" si="43"/>
        <v>-4948.5900000000038</v>
      </c>
      <c r="M34" s="389">
        <f>VLOOKUP($B$10:$B$58,'SO MS'!$B$6:$L$50,6,TRUE)</f>
        <v>10800</v>
      </c>
      <c r="N34" s="389">
        <f>VLOOKUP($B$10:$B$58,'Summary sales'!$A$8:$M$58,6,TRUE)</f>
        <v>9313.5</v>
      </c>
      <c r="O34" s="389">
        <f t="shared" si="44"/>
        <v>-1486.5</v>
      </c>
      <c r="P34" s="389">
        <f>VLOOKUP($B$10:$B$58,'SO MS'!$B$6:$AS$50,7,TRUE)</f>
        <v>0</v>
      </c>
      <c r="Q34" s="389">
        <f>VLOOKUP($B$10:$B$58,'Summary sales'!$A$8:$M$58,7,TRUE)</f>
        <v>10332.24</v>
      </c>
      <c r="R34" s="389">
        <f t="shared" si="45"/>
        <v>10332.24</v>
      </c>
      <c r="S34" s="389">
        <f>VLOOKUP($B$10:$B$58,'SO MS'!$B$6:$AS$50,8,TRUE)</f>
        <v>3587.0967741935483</v>
      </c>
      <c r="T34" s="389">
        <f>VLOOKUP($B$10:$B$58,'Summary sales'!$A$8:$M$58,8,TRUE)</f>
        <v>5078.3999999999996</v>
      </c>
      <c r="U34" s="389">
        <f t="shared" si="46"/>
        <v>1491.3032258064513</v>
      </c>
      <c r="V34" s="389">
        <f>VLOOKUP($B$10:$B$58,'SO MS'!$B$6:$AS$50,9,TRUE)</f>
        <v>0</v>
      </c>
      <c r="W34" s="389">
        <f>VLOOKUP($B$10:$B$58,'Summary sales'!$A$8:$M$58,9,TRUE)</f>
        <v>0</v>
      </c>
      <c r="X34" s="389">
        <f t="shared" si="47"/>
        <v>0</v>
      </c>
      <c r="Y34" s="389">
        <f>VLOOKUP($B$10:$B$58,'SO MS'!$B$6:$AS$50,10,TRUE)</f>
        <v>13500</v>
      </c>
      <c r="Z34" s="389">
        <f>VLOOKUP($B$10:$B$58,'Summary sales'!$A$8:$M$58,10,TRUE)</f>
        <v>0</v>
      </c>
      <c r="AA34" s="389">
        <f t="shared" si="48"/>
        <v>-13500</v>
      </c>
      <c r="AB34" s="389">
        <f>VLOOKUP($B$10:$B$58,'SO MS'!$B$6:$AS$50,11,TRUE)</f>
        <v>0</v>
      </c>
      <c r="AC34" s="389">
        <f>VLOOKUP($B$10:$B$58,'Summary sales'!$A$8:$M$58,11,TRUE)</f>
        <v>8053.9610000000002</v>
      </c>
      <c r="AD34" s="389">
        <f t="shared" si="49"/>
        <v>8053.9610000000002</v>
      </c>
      <c r="AE34" s="389">
        <f t="shared" si="50"/>
        <v>187194.13329032253</v>
      </c>
      <c r="AF34" s="389">
        <f t="shared" ca="1" si="51"/>
        <v>160114.14799999719</v>
      </c>
      <c r="AG34" s="389">
        <f t="shared" ca="1" si="52"/>
        <v>-27079.985290325334</v>
      </c>
      <c r="AH34" s="389">
        <f>VLOOKUP($B$10:$B$55,'Summary FOB'!$B$8:$K$37,2,TRUE)</f>
        <v>0</v>
      </c>
      <c r="AI34" s="389">
        <f>VLOOKUP($B$10:$B$55,'Summary FOB'!$B$8:$K$37,3,TRUE)</f>
        <v>0</v>
      </c>
      <c r="AJ34" s="389">
        <f t="shared" si="53"/>
        <v>0</v>
      </c>
      <c r="AK34" s="389">
        <f>VLOOKUP($B$10:$B$55,'Daily Sales'!$B$5:$F$47,3,TRUE)</f>
        <v>187194.13329032253</v>
      </c>
      <c r="AL34" s="389">
        <f ca="1">VLOOKUP($B$10:$B$55,'Daily Sales'!$B$5:$F$47,4,TRUE)</f>
        <v>160114.14799999719</v>
      </c>
      <c r="AM34" s="401">
        <f t="shared" ca="1" si="54"/>
        <v>-27079.985290325334</v>
      </c>
    </row>
    <row r="35" spans="1:39" s="376" customFormat="1" ht="15.75">
      <c r="A35" s="844">
        <f>WEEKNUM(B35)</f>
        <v>34</v>
      </c>
      <c r="B35" s="383">
        <f>B34+1</f>
        <v>46254</v>
      </c>
      <c r="C35" s="384" t="str">
        <f t="shared" si="91"/>
        <v>Kam</v>
      </c>
      <c r="D35" s="394">
        <f t="shared" ref="D35:D43" si="92">SUMIF($G$9:$AD$9,$D$9,G35:AD35)</f>
        <v>216713.09677419355</v>
      </c>
      <c r="E35" s="395">
        <f t="shared" ref="E35:E43" si="93">SUMIF($G$9:$AD$9,$E$9,G35:AD35)</f>
        <v>185427.40100000001</v>
      </c>
      <c r="F35" s="395">
        <f t="shared" ref="F35:F43" si="94">E35-D35</f>
        <v>-31285.695774193533</v>
      </c>
      <c r="G35" s="395">
        <f>VLOOKUP($B$10:$B$58,'SO MS'!$B$6:$L$50,4,TRUE)</f>
        <v>142826</v>
      </c>
      <c r="H35" s="395">
        <f>VLOOKUP($B$10:$B$58,'Summary sales'!$A$8:$L$58,4,TRUE)+VLOOKUP($B$10:$B$58,'Summary FOB'!$B$8:$K$41,6,TRUE)</f>
        <v>109794.75099999999</v>
      </c>
      <c r="I35" s="395">
        <f t="shared" ref="I35:I43" si="95">H35-G35</f>
        <v>-33031.249000000011</v>
      </c>
      <c r="J35" s="395">
        <f>VLOOKUP($B$10:$B$58,'SO MS'!$B$6:$L$50,5,TRUE)</f>
        <v>46000</v>
      </c>
      <c r="K35" s="395">
        <f>VLOOKUP($B$10:$B$58,'Summary sales'!$A$8:$L$58,5,TRUE)+VLOOKUP($B$10:$B$58,'Summary FOB'!$B$8:$K$41,8,TRUE)</f>
        <v>41575.99</v>
      </c>
      <c r="L35" s="395">
        <f t="shared" ref="L35:L43" si="96">K35-J35</f>
        <v>-4424.010000000002</v>
      </c>
      <c r="M35" s="395">
        <f>VLOOKUP($B$10:$B$58,'SO MS'!$B$6:$L$50,6,TRUE)</f>
        <v>10800</v>
      </c>
      <c r="N35" s="395">
        <f>VLOOKUP($B$10:$B$58,'Summary sales'!$A$8:$M$58,6,TRUE)</f>
        <v>12656.48</v>
      </c>
      <c r="O35" s="395">
        <f t="shared" ref="O35:O43" si="97">N35-M35</f>
        <v>1856.4799999999996</v>
      </c>
      <c r="P35" s="395">
        <f>VLOOKUP($B$10:$B$58,'SO MS'!$B$6:$AS$50,7,TRUE)</f>
        <v>0</v>
      </c>
      <c r="Q35" s="395">
        <f>VLOOKUP($B$10:$B$58,'Summary sales'!$A$8:$M$58,7,TRUE)</f>
        <v>0</v>
      </c>
      <c r="R35" s="395">
        <f t="shared" ref="R35:R43" si="98">Q35-P35</f>
        <v>0</v>
      </c>
      <c r="S35" s="395">
        <f>VLOOKUP($B$10:$B$58,'SO MS'!$B$6:$AS$50,8,TRUE)</f>
        <v>3587.0967741935483</v>
      </c>
      <c r="T35" s="395">
        <f>VLOOKUP($B$10:$B$58,'Summary sales'!$A$8:$M$58,8,TRUE)</f>
        <v>9909.5400000000009</v>
      </c>
      <c r="U35" s="395">
        <f t="shared" ref="U35:U43" si="99">T35-S35</f>
        <v>6322.4432258064526</v>
      </c>
      <c r="V35" s="395">
        <f>VLOOKUP($B$10:$B$58,'SO MS'!$B$6:$AS$50,9,TRUE)</f>
        <v>0</v>
      </c>
      <c r="W35" s="395">
        <f>VLOOKUP($B$10:$B$58,'Summary sales'!$A$8:$M$58,9,TRUE)</f>
        <v>3332.42</v>
      </c>
      <c r="X35" s="395">
        <f t="shared" ref="X35:X43" si="100">W35-V35</f>
        <v>3332.42</v>
      </c>
      <c r="Y35" s="395">
        <f>VLOOKUP($B$10:$B$58,'SO MS'!$B$6:$AS$50,10,TRUE)</f>
        <v>13500</v>
      </c>
      <c r="Z35" s="395">
        <f>VLOOKUP($B$10:$B$58,'Summary sales'!$A$8:$M$58,10,TRUE)</f>
        <v>0</v>
      </c>
      <c r="AA35" s="395">
        <f t="shared" ref="AA35:AA43" si="101">Z35-Y35</f>
        <v>-13500</v>
      </c>
      <c r="AB35" s="395">
        <f>VLOOKUP($B$10:$B$58,'SO MS'!$B$6:$AS$50,11,TRUE)</f>
        <v>0</v>
      </c>
      <c r="AC35" s="395">
        <f>VLOOKUP($B$10:$B$58,'Summary sales'!$A$8:$M$58,11,TRUE)</f>
        <v>8158.22</v>
      </c>
      <c r="AD35" s="395">
        <f t="shared" ref="AD35:AD43" si="102">AC35-AB35</f>
        <v>8158.22</v>
      </c>
      <c r="AE35" s="395">
        <f t="shared" ref="AE35:AE43" si="103">SUMIF($AH$9:$AM$9,$AE$9,AH35:AM35)</f>
        <v>187194.13329032253</v>
      </c>
      <c r="AF35" s="395">
        <f t="shared" ref="AF35:AF43" ca="1" si="104">SUMIF($AH$9:$AM$9,$AF$9,AH35:AM35)</f>
        <v>187977.84000000195</v>
      </c>
      <c r="AG35" s="395">
        <f t="shared" ref="AG35:AG43" ca="1" si="105">AF35-AE35</f>
        <v>783.70670967941987</v>
      </c>
      <c r="AH35" s="395">
        <f>VLOOKUP($B$10:$B$55,'Summary FOB'!$B$8:$K$37,2,TRUE)</f>
        <v>0</v>
      </c>
      <c r="AI35" s="395">
        <f>VLOOKUP($B$10:$B$55,'Summary FOB'!$B$8:$K$37,3,TRUE)</f>
        <v>0</v>
      </c>
      <c r="AJ35" s="395">
        <f t="shared" ref="AJ35:AJ43" si="106">AI35-AH35</f>
        <v>0</v>
      </c>
      <c r="AK35" s="395">
        <f>VLOOKUP($B$10:$B$55,'Daily Sales'!$B$5:$F$47,3,TRUE)</f>
        <v>187194.13329032253</v>
      </c>
      <c r="AL35" s="395">
        <f ca="1">VLOOKUP($B$10:$B$55,'Daily Sales'!$B$5:$F$47,4,TRUE)</f>
        <v>187977.84000000195</v>
      </c>
      <c r="AM35" s="403">
        <f t="shared" ref="AM35:AM43" ca="1" si="107">AL35-AK35</f>
        <v>783.70670967941987</v>
      </c>
    </row>
    <row r="36" spans="1:39" s="374" customFormat="1" ht="15.75">
      <c r="A36" s="845"/>
      <c r="B36" s="383">
        <f t="shared" ref="B36:B43" si="108">B35+1</f>
        <v>46255</v>
      </c>
      <c r="C36" s="384" t="str">
        <f t="shared" si="91"/>
        <v>Jum</v>
      </c>
      <c r="D36" s="394">
        <f t="shared" si="92"/>
        <v>216713.09677419355</v>
      </c>
      <c r="E36" s="395">
        <f t="shared" si="93"/>
        <v>154278.77800000002</v>
      </c>
      <c r="F36" s="395">
        <f t="shared" si="94"/>
        <v>-62434.318774193525</v>
      </c>
      <c r="G36" s="395">
        <f>VLOOKUP($B$10:$B$58,'SO MS'!$B$6:$L$50,4,TRUE)</f>
        <v>142826</v>
      </c>
      <c r="H36" s="395">
        <f>VLOOKUP($B$10:$B$58,'Summary sales'!$A$8:$L$58,4,TRUE)+VLOOKUP($B$10:$B$58,'Summary FOB'!$B$8:$K$41,6,TRUE)</f>
        <v>97661.74</v>
      </c>
      <c r="I36" s="395">
        <f t="shared" si="95"/>
        <v>-45164.259999999995</v>
      </c>
      <c r="J36" s="395">
        <f>VLOOKUP($B$10:$B$58,'SO MS'!$B$6:$L$50,5,TRUE)</f>
        <v>46000</v>
      </c>
      <c r="K36" s="395">
        <f>VLOOKUP($B$10:$B$58,'Summary sales'!$A$8:$L$58,5,TRUE)+VLOOKUP($B$10:$B$58,'Summary FOB'!$B$8:$K$41,8,TRUE)</f>
        <v>31157.03</v>
      </c>
      <c r="L36" s="395">
        <f t="shared" si="96"/>
        <v>-14842.970000000001</v>
      </c>
      <c r="M36" s="395">
        <f>VLOOKUP($B$10:$B$58,'SO MS'!$B$6:$L$50,6,TRUE)</f>
        <v>10800</v>
      </c>
      <c r="N36" s="395">
        <f>VLOOKUP($B$10:$B$58,'Summary sales'!$A$8:$M$58,6,TRUE)</f>
        <v>5293.55</v>
      </c>
      <c r="O36" s="395">
        <f t="shared" si="97"/>
        <v>-5506.45</v>
      </c>
      <c r="P36" s="395">
        <f>VLOOKUP($B$10:$B$58,'SO MS'!$B$6:$AS$50,7,TRUE)</f>
        <v>0</v>
      </c>
      <c r="Q36" s="395">
        <f>VLOOKUP($B$10:$B$58,'Summary sales'!$A$8:$M$58,7,TRUE)</f>
        <v>0</v>
      </c>
      <c r="R36" s="395">
        <f t="shared" si="98"/>
        <v>0</v>
      </c>
      <c r="S36" s="395">
        <f>VLOOKUP($B$10:$B$58,'SO MS'!$B$6:$AS$50,8,TRUE)</f>
        <v>3587.0967741935483</v>
      </c>
      <c r="T36" s="395">
        <f>VLOOKUP($B$10:$B$58,'Summary sales'!$A$8:$M$58,8,TRUE)</f>
        <v>4702.7</v>
      </c>
      <c r="U36" s="395">
        <f t="shared" si="99"/>
        <v>1115.6032258064515</v>
      </c>
      <c r="V36" s="395">
        <f>VLOOKUP($B$10:$B$58,'SO MS'!$B$6:$AS$50,9,TRUE)</f>
        <v>0</v>
      </c>
      <c r="W36" s="395">
        <f>VLOOKUP($B$10:$B$58,'Summary sales'!$A$8:$M$58,9,TRUE)</f>
        <v>3131.27</v>
      </c>
      <c r="X36" s="395">
        <f t="shared" si="100"/>
        <v>3131.27</v>
      </c>
      <c r="Y36" s="395">
        <f>VLOOKUP($B$10:$B$58,'SO MS'!$B$6:$AS$50,10,TRUE)</f>
        <v>13500</v>
      </c>
      <c r="Z36" s="395">
        <f>VLOOKUP($B$10:$B$58,'Summary sales'!$A$8:$M$58,10,TRUE)</f>
        <v>0</v>
      </c>
      <c r="AA36" s="395">
        <f t="shared" si="101"/>
        <v>-13500</v>
      </c>
      <c r="AB36" s="395">
        <f>VLOOKUP($B$10:$B$58,'SO MS'!$B$6:$AS$50,11,TRUE)</f>
        <v>0</v>
      </c>
      <c r="AC36" s="395">
        <f>VLOOKUP($B$10:$B$58,'Summary sales'!$A$8:$M$58,11,TRUE)</f>
        <v>12332.487999999999</v>
      </c>
      <c r="AD36" s="395">
        <f t="shared" si="102"/>
        <v>12332.487999999999</v>
      </c>
      <c r="AE36" s="395">
        <f t="shared" si="103"/>
        <v>187194.13329032253</v>
      </c>
      <c r="AF36" s="395">
        <f t="shared" ca="1" si="104"/>
        <v>202870.22300000157</v>
      </c>
      <c r="AG36" s="395">
        <f t="shared" ca="1" si="105"/>
        <v>15676.089709679043</v>
      </c>
      <c r="AH36" s="395">
        <f>VLOOKUP($B$10:$B$55,'Summary FOB'!$B$8:$K$37,2,TRUE)</f>
        <v>0</v>
      </c>
      <c r="AI36" s="395">
        <f>VLOOKUP($B$10:$B$55,'Summary FOB'!$B$8:$K$37,3,TRUE)</f>
        <v>0</v>
      </c>
      <c r="AJ36" s="395">
        <f t="shared" si="106"/>
        <v>0</v>
      </c>
      <c r="AK36" s="395">
        <f>VLOOKUP($B$10:$B$55,'Daily Sales'!$B$5:$F$47,3,TRUE)</f>
        <v>187194.13329032253</v>
      </c>
      <c r="AL36" s="395">
        <f ca="1">VLOOKUP($B$10:$B$55,'Daily Sales'!$B$5:$F$47,4,TRUE)</f>
        <v>202870.22300000157</v>
      </c>
      <c r="AM36" s="403">
        <f t="shared" ca="1" si="107"/>
        <v>15676.089709679043</v>
      </c>
    </row>
    <row r="37" spans="1:39" s="374" customFormat="1" ht="15.75">
      <c r="A37" s="845"/>
      <c r="B37" s="383">
        <f t="shared" si="108"/>
        <v>46256</v>
      </c>
      <c r="C37" s="384" t="str">
        <f t="shared" si="91"/>
        <v>Sab</v>
      </c>
      <c r="D37" s="394">
        <f t="shared" si="92"/>
        <v>216713.09677419355</v>
      </c>
      <c r="E37" s="395">
        <f t="shared" si="93"/>
        <v>184887.09600000002</v>
      </c>
      <c r="F37" s="395">
        <f t="shared" si="94"/>
        <v>-31826.000774193526</v>
      </c>
      <c r="G37" s="395">
        <f>VLOOKUP($B$10:$B$58,'SO MS'!$B$6:$L$50,4,TRUE)</f>
        <v>142826</v>
      </c>
      <c r="H37" s="395">
        <f>VLOOKUP($B$10:$B$58,'Summary sales'!$A$8:$L$58,4,TRUE)+VLOOKUP($B$10:$B$58,'Summary FOB'!$B$8:$K$41,6,TRUE)</f>
        <v>103143.66000000002</v>
      </c>
      <c r="I37" s="395">
        <f t="shared" si="95"/>
        <v>-39682.339999999982</v>
      </c>
      <c r="J37" s="395">
        <f>VLOOKUP($B$10:$B$58,'SO MS'!$B$6:$L$50,5,TRUE)</f>
        <v>46000</v>
      </c>
      <c r="K37" s="395">
        <f>VLOOKUP($B$10:$B$58,'Summary sales'!$A$8:$L$58,5,TRUE)+VLOOKUP($B$10:$B$58,'Summary FOB'!$B$8:$K$41,8,TRUE)</f>
        <v>44322.96</v>
      </c>
      <c r="L37" s="395">
        <f t="shared" si="96"/>
        <v>-1677.0400000000009</v>
      </c>
      <c r="M37" s="395">
        <f>VLOOKUP($B$10:$B$58,'SO MS'!$B$6:$L$50,6,TRUE)</f>
        <v>10800</v>
      </c>
      <c r="N37" s="395">
        <f>VLOOKUP($B$10:$B$58,'Summary sales'!$A$8:$M$58,6,TRUE)</f>
        <v>16661.05</v>
      </c>
      <c r="O37" s="395">
        <f t="shared" si="97"/>
        <v>5861.0499999999993</v>
      </c>
      <c r="P37" s="395">
        <f>VLOOKUP($B$10:$B$58,'SO MS'!$B$6:$AS$50,7,TRUE)</f>
        <v>0</v>
      </c>
      <c r="Q37" s="395">
        <f>VLOOKUP($B$10:$B$58,'Summary sales'!$A$8:$M$58,7,TRUE)</f>
        <v>0</v>
      </c>
      <c r="R37" s="395">
        <f t="shared" si="98"/>
        <v>0</v>
      </c>
      <c r="S37" s="395">
        <f>VLOOKUP($B$10:$B$58,'SO MS'!$B$6:$AS$50,8,TRUE)</f>
        <v>3587.0967741935483</v>
      </c>
      <c r="T37" s="395">
        <f>VLOOKUP($B$10:$B$58,'Summary sales'!$A$8:$M$58,8,TRUE)</f>
        <v>4702.7</v>
      </c>
      <c r="U37" s="395">
        <f t="shared" si="99"/>
        <v>1115.6032258064515</v>
      </c>
      <c r="V37" s="395">
        <f>VLOOKUP($B$10:$B$58,'SO MS'!$B$6:$AS$50,9,TRUE)</f>
        <v>0</v>
      </c>
      <c r="W37" s="395">
        <f>VLOOKUP($B$10:$B$58,'Summary sales'!$A$8:$M$58,9,TRUE)</f>
        <v>0</v>
      </c>
      <c r="X37" s="395">
        <f t="shared" si="100"/>
        <v>0</v>
      </c>
      <c r="Y37" s="395">
        <f>VLOOKUP($B$10:$B$58,'SO MS'!$B$6:$AS$50,10,TRUE)</f>
        <v>13500</v>
      </c>
      <c r="Z37" s="395">
        <f>VLOOKUP($B$10:$B$58,'Summary sales'!$A$8:$M$58,10,TRUE)</f>
        <v>0</v>
      </c>
      <c r="AA37" s="395">
        <f t="shared" si="101"/>
        <v>-13500</v>
      </c>
      <c r="AB37" s="395">
        <f>VLOOKUP($B$10:$B$58,'SO MS'!$B$6:$AS$50,11,TRUE)</f>
        <v>0</v>
      </c>
      <c r="AC37" s="395">
        <f>VLOOKUP($B$10:$B$58,'Summary sales'!$A$8:$M$58,11,TRUE)</f>
        <v>16056.726000000001</v>
      </c>
      <c r="AD37" s="395">
        <f t="shared" si="102"/>
        <v>16056.726000000001</v>
      </c>
      <c r="AE37" s="395">
        <f t="shared" si="103"/>
        <v>181272.60296774193</v>
      </c>
      <c r="AF37" s="395">
        <f t="shared" ca="1" si="104"/>
        <v>196568.9920000016</v>
      </c>
      <c r="AG37" s="395">
        <f t="shared" ca="1" si="105"/>
        <v>15296.389032259671</v>
      </c>
      <c r="AH37" s="395">
        <f>VLOOKUP($B$10:$B$55,'Summary FOB'!$B$8:$K$37,2,TRUE)</f>
        <v>0</v>
      </c>
      <c r="AI37" s="395">
        <f>VLOOKUP($B$10:$B$55,'Summary FOB'!$B$8:$K$37,3,TRUE)</f>
        <v>0</v>
      </c>
      <c r="AJ37" s="395">
        <f t="shared" si="106"/>
        <v>0</v>
      </c>
      <c r="AK37" s="395">
        <f>VLOOKUP($B$10:$B$55,'Daily Sales'!$B$5:$F$47,3,TRUE)</f>
        <v>181272.60296774193</v>
      </c>
      <c r="AL37" s="395">
        <f ca="1">VLOOKUP($B$10:$B$55,'Daily Sales'!$B$5:$F$47,4,TRUE)</f>
        <v>196568.9920000016</v>
      </c>
      <c r="AM37" s="403">
        <f t="shared" ca="1" si="107"/>
        <v>15296.389032259671</v>
      </c>
    </row>
    <row r="38" spans="1:39" s="345" customFormat="1" ht="15.75">
      <c r="A38" s="845"/>
      <c r="B38" s="383">
        <f t="shared" si="108"/>
        <v>46257</v>
      </c>
      <c r="C38" s="384" t="str">
        <f t="shared" si="91"/>
        <v>Mgg</v>
      </c>
      <c r="D38" s="394">
        <f t="shared" si="92"/>
        <v>216713.09677419355</v>
      </c>
      <c r="E38" s="395">
        <f t="shared" si="93"/>
        <v>197841.23499999999</v>
      </c>
      <c r="F38" s="395">
        <f t="shared" si="94"/>
        <v>-18871.86177419356</v>
      </c>
      <c r="G38" s="395">
        <f>VLOOKUP($B$10:$B$58,'SO MS'!$B$6:$L$50,4,TRUE)</f>
        <v>142826</v>
      </c>
      <c r="H38" s="395">
        <f>VLOOKUP($B$10:$B$58,'Summary sales'!$A$8:$L$58,4,TRUE)+VLOOKUP($B$10:$B$58,'Summary FOB'!$B$8:$K$41,6,TRUE)</f>
        <v>123447.5</v>
      </c>
      <c r="I38" s="395">
        <f t="shared" si="95"/>
        <v>-19378.5</v>
      </c>
      <c r="J38" s="395">
        <f>VLOOKUP($B$10:$B$58,'SO MS'!$B$6:$L$50,5,TRUE)</f>
        <v>46000</v>
      </c>
      <c r="K38" s="395">
        <f>VLOOKUP($B$10:$B$58,'Summary sales'!$A$8:$L$58,5,TRUE)+VLOOKUP($B$10:$B$58,'Summary FOB'!$B$8:$K$41,8,TRUE)</f>
        <v>47971.750000000015</v>
      </c>
      <c r="L38" s="395">
        <f t="shared" si="96"/>
        <v>1971.7500000000146</v>
      </c>
      <c r="M38" s="395">
        <f>VLOOKUP($B$10:$B$58,'SO MS'!$B$6:$L$50,6,TRUE)</f>
        <v>10800</v>
      </c>
      <c r="N38" s="395">
        <f>VLOOKUP($B$10:$B$58,'Summary sales'!$A$8:$M$58,6,TRUE)</f>
        <v>11452.76</v>
      </c>
      <c r="O38" s="395">
        <f t="shared" si="97"/>
        <v>652.76000000000022</v>
      </c>
      <c r="P38" s="395">
        <f>VLOOKUP($B$10:$B$58,'SO MS'!$B$6:$AS$50,7,TRUE)</f>
        <v>0</v>
      </c>
      <c r="Q38" s="395">
        <f>VLOOKUP($B$10:$B$58,'Summary sales'!$A$8:$M$58,7,TRUE)</f>
        <v>0</v>
      </c>
      <c r="R38" s="395">
        <f t="shared" si="98"/>
        <v>0</v>
      </c>
      <c r="S38" s="395">
        <f>VLOOKUP($B$10:$B$58,'SO MS'!$B$6:$AS$50,8,TRUE)</f>
        <v>3587.0967741935483</v>
      </c>
      <c r="T38" s="395">
        <f>VLOOKUP($B$10:$B$58,'Summary sales'!$A$8:$M$58,8,TRUE)</f>
        <v>0</v>
      </c>
      <c r="U38" s="395">
        <f t="shared" si="99"/>
        <v>-3587.0967741935483</v>
      </c>
      <c r="V38" s="395">
        <f>VLOOKUP($B$10:$B$58,'SO MS'!$B$6:$AS$50,9,TRUE)</f>
        <v>0</v>
      </c>
      <c r="W38" s="395">
        <f>VLOOKUP($B$10:$B$58,'Summary sales'!$A$8:$M$58,9,TRUE)</f>
        <v>2917.52</v>
      </c>
      <c r="X38" s="395">
        <f t="shared" si="100"/>
        <v>2917.52</v>
      </c>
      <c r="Y38" s="395">
        <f>VLOOKUP($B$10:$B$58,'SO MS'!$B$6:$AS$50,10,TRUE)</f>
        <v>13500</v>
      </c>
      <c r="Z38" s="395">
        <f>VLOOKUP($B$10:$B$58,'Summary sales'!$A$8:$M$58,10,TRUE)</f>
        <v>0</v>
      </c>
      <c r="AA38" s="395">
        <f t="shared" si="101"/>
        <v>-13500</v>
      </c>
      <c r="AB38" s="395">
        <f>VLOOKUP($B$10:$B$58,'SO MS'!$B$6:$AS$50,11,TRUE)</f>
        <v>0</v>
      </c>
      <c r="AC38" s="395">
        <f>VLOOKUP($B$10:$B$58,'Summary sales'!$A$8:$M$58,11,TRUE)</f>
        <v>12051.705</v>
      </c>
      <c r="AD38" s="395">
        <f t="shared" si="102"/>
        <v>12051.705</v>
      </c>
      <c r="AE38" s="395">
        <f t="shared" si="103"/>
        <v>148281.52558064513</v>
      </c>
      <c r="AF38" s="395">
        <f t="shared" ca="1" si="104"/>
        <v>163391.91200000024</v>
      </c>
      <c r="AG38" s="395">
        <f t="shared" ca="1" si="105"/>
        <v>15110.386419355113</v>
      </c>
      <c r="AH38" s="395">
        <f>VLOOKUP($B$10:$B$55,'Summary FOB'!$B$8:$K$37,2,TRUE)</f>
        <v>0</v>
      </c>
      <c r="AI38" s="395">
        <f>VLOOKUP($B$10:$B$55,'Summary FOB'!$B$8:$K$37,3,TRUE)</f>
        <v>0</v>
      </c>
      <c r="AJ38" s="395">
        <f t="shared" si="106"/>
        <v>0</v>
      </c>
      <c r="AK38" s="395">
        <f>VLOOKUP($B$10:$B$55,'Daily Sales'!$B$5:$F$47,3,TRUE)</f>
        <v>148281.52558064513</v>
      </c>
      <c r="AL38" s="395">
        <f ca="1">VLOOKUP($B$10:$B$55,'Daily Sales'!$B$5:$F$47,4,TRUE)</f>
        <v>163391.91200000024</v>
      </c>
      <c r="AM38" s="403">
        <f t="shared" ca="1" si="107"/>
        <v>15110.386419355113</v>
      </c>
    </row>
    <row r="39" spans="1:39" s="376" customFormat="1" ht="15.75">
      <c r="A39" s="845"/>
      <c r="B39" s="390" t="s">
        <v>18</v>
      </c>
      <c r="C39" s="384"/>
      <c r="D39" s="391">
        <f>SUM(D32:D38)</f>
        <v>1516991.6774193547</v>
      </c>
      <c r="E39" s="391">
        <f t="shared" ref="E39" si="109">SUM(E32:E38)</f>
        <v>1064182.125</v>
      </c>
      <c r="F39" s="391">
        <f t="shared" ref="F39" si="110">SUM(F32:F38)</f>
        <v>-452809.55241935479</v>
      </c>
      <c r="G39" s="391">
        <f t="shared" ref="G39" si="111">SUM(G32:G38)</f>
        <v>999782</v>
      </c>
      <c r="H39" s="391">
        <f t="shared" ref="H39" si="112">SUM(H32:H38)</f>
        <v>593217.92100000009</v>
      </c>
      <c r="I39" s="391">
        <f t="shared" ref="I39" si="113">SUM(I32:I38)</f>
        <v>-406564.07899999997</v>
      </c>
      <c r="J39" s="391">
        <f t="shared" ref="J39" si="114">SUM(J32:J38)</f>
        <v>322000</v>
      </c>
      <c r="K39" s="391">
        <f t="shared" ref="K39" si="115">SUM(K32:K38)</f>
        <v>264774.05</v>
      </c>
      <c r="L39" s="391">
        <f t="shared" ref="L39" si="116">SUM(L32:L38)</f>
        <v>-57225.94999999999</v>
      </c>
      <c r="M39" s="391">
        <f t="shared" ref="M39" si="117">SUM(M32:M38)</f>
        <v>75600</v>
      </c>
      <c r="N39" s="391">
        <f t="shared" ref="N39" si="118">SUM(N32:N38)</f>
        <v>78271.649999999994</v>
      </c>
      <c r="O39" s="391">
        <f t="shared" ref="O39" si="119">SUM(O32:O38)</f>
        <v>2671.6499999999987</v>
      </c>
      <c r="P39" s="391">
        <f t="shared" ref="P39" si="120">SUM(P32:P38)</f>
        <v>0</v>
      </c>
      <c r="Q39" s="391">
        <f t="shared" ref="Q39" si="121">SUM(Q32:Q38)</f>
        <v>18090.559999999998</v>
      </c>
      <c r="R39" s="391">
        <f t="shared" ref="R39" si="122">SUM(R32:R38)</f>
        <v>18090.559999999998</v>
      </c>
      <c r="S39" s="391">
        <f t="shared" ref="S39" si="123">SUM(S32:S38)</f>
        <v>25109.677419354841</v>
      </c>
      <c r="T39" s="391">
        <f t="shared" ref="T39" si="124">SUM(T32:T38)</f>
        <v>24393.34</v>
      </c>
      <c r="U39" s="391">
        <f t="shared" ref="U39" si="125">SUM(U32:U38)</f>
        <v>-716.33741935483795</v>
      </c>
      <c r="V39" s="391">
        <f t="shared" ref="V39" si="126">SUM(V32:V38)</f>
        <v>0</v>
      </c>
      <c r="W39" s="391">
        <f t="shared" ref="W39" si="127">SUM(W32:W38)</f>
        <v>16572.93</v>
      </c>
      <c r="X39" s="391">
        <f t="shared" ref="X39" si="128">SUM(X32:X38)</f>
        <v>16572.93</v>
      </c>
      <c r="Y39" s="391">
        <f t="shared" ref="Y39" si="129">SUM(Y32:Y38)</f>
        <v>94500</v>
      </c>
      <c r="Z39" s="391">
        <f t="shared" ref="Z39" si="130">SUM(Z32:Z38)</f>
        <v>0</v>
      </c>
      <c r="AA39" s="391">
        <f t="shared" ref="AA39" si="131">SUM(AA32:AA38)</f>
        <v>-94500</v>
      </c>
      <c r="AB39" s="391">
        <f t="shared" ref="AB39" si="132">SUM(AB32:AB38)</f>
        <v>0</v>
      </c>
      <c r="AC39" s="391">
        <f t="shared" ref="AC39" si="133">SUM(AC32:AC38)</f>
        <v>68861.673999999999</v>
      </c>
      <c r="AD39" s="391">
        <f t="shared" ref="AD39" si="134">SUM(AD32:AD38)</f>
        <v>68861.673999999999</v>
      </c>
      <c r="AE39" s="391">
        <f t="shared" ref="AE39" si="135">SUM(AE32:AE38)</f>
        <v>1187953.2646774191</v>
      </c>
      <c r="AF39" s="391">
        <f t="shared" ref="AF39" ca="1" si="136">SUM(AF32:AF38)</f>
        <v>1195393.0499999998</v>
      </c>
      <c r="AG39" s="391">
        <f t="shared" ref="AG39" ca="1" si="137">SUM(AG32:AG38)</f>
        <v>7439.7853225808212</v>
      </c>
      <c r="AH39" s="391">
        <f t="shared" ref="AH39" si="138">SUM(AH32:AH38)</f>
        <v>0</v>
      </c>
      <c r="AI39" s="391">
        <f t="shared" ref="AI39" si="139">SUM(AI32:AI38)</f>
        <v>0</v>
      </c>
      <c r="AJ39" s="391">
        <f t="shared" ref="AJ39" si="140">SUM(AJ32:AJ38)</f>
        <v>0</v>
      </c>
      <c r="AK39" s="391">
        <f t="shared" ref="AK39" si="141">SUM(AK32:AK38)</f>
        <v>1187953.2646774191</v>
      </c>
      <c r="AL39" s="391">
        <f t="shared" ref="AL39" ca="1" si="142">SUM(AL32:AL38)</f>
        <v>1195393.0499999998</v>
      </c>
      <c r="AM39" s="585">
        <f t="shared" ref="AM39" ca="1" si="143">SUM(AM32:AM38)</f>
        <v>7439.7853225808212</v>
      </c>
    </row>
    <row r="40" spans="1:39" s="345" customFormat="1" ht="15.75">
      <c r="A40" s="845"/>
      <c r="B40" s="383"/>
      <c r="C40" s="384"/>
      <c r="D40" s="394"/>
      <c r="E40" s="395"/>
      <c r="F40" s="395"/>
      <c r="G40" s="395"/>
      <c r="H40" s="395"/>
      <c r="I40" s="395"/>
      <c r="J40" s="395"/>
      <c r="K40" s="395"/>
      <c r="L40" s="395"/>
      <c r="M40" s="395"/>
      <c r="N40" s="395"/>
      <c r="O40" s="395"/>
      <c r="P40" s="395"/>
      <c r="Q40" s="395"/>
      <c r="R40" s="395"/>
      <c r="S40" s="395"/>
      <c r="T40" s="395"/>
      <c r="U40" s="395"/>
      <c r="V40" s="395"/>
      <c r="W40" s="395"/>
      <c r="X40" s="395"/>
      <c r="Y40" s="395"/>
      <c r="Z40" s="395"/>
      <c r="AA40" s="395"/>
      <c r="AB40" s="395"/>
      <c r="AC40" s="395"/>
      <c r="AD40" s="395"/>
      <c r="AE40" s="395"/>
      <c r="AF40" s="395"/>
      <c r="AG40" s="395"/>
      <c r="AH40" s="395"/>
      <c r="AI40" s="395"/>
      <c r="AJ40" s="395"/>
      <c r="AK40" s="395"/>
      <c r="AL40" s="395"/>
      <c r="AM40" s="403"/>
    </row>
    <row r="41" spans="1:39" s="375" customFormat="1" ht="15.75">
      <c r="A41" s="845"/>
      <c r="B41" s="383">
        <f>B38+1</f>
        <v>46258</v>
      </c>
      <c r="C41" s="384" t="str">
        <f t="shared" si="91"/>
        <v>Sen</v>
      </c>
      <c r="D41" s="394">
        <f t="shared" si="92"/>
        <v>216713.09677419355</v>
      </c>
      <c r="E41" s="395">
        <f t="shared" si="93"/>
        <v>164219.15699999998</v>
      </c>
      <c r="F41" s="395">
        <f t="shared" si="94"/>
        <v>-52493.939774193568</v>
      </c>
      <c r="G41" s="395">
        <f>VLOOKUP($B$10:$B$58,'SO MS'!$B$6:$L$50,4,TRUE)</f>
        <v>142826</v>
      </c>
      <c r="H41" s="395">
        <f>VLOOKUP($B$10:$B$58,'Summary sales'!$A$8:$L$58,4,TRUE)+VLOOKUP($B$10:$B$58,'Summary FOB'!$B$8:$K$41,6,TRUE)</f>
        <v>95304.31</v>
      </c>
      <c r="I41" s="395">
        <f t="shared" si="95"/>
        <v>-47521.69</v>
      </c>
      <c r="J41" s="395">
        <f>VLOOKUP($B$10:$B$58,'SO MS'!$B$6:$L$50,5,TRUE)</f>
        <v>46000</v>
      </c>
      <c r="K41" s="395">
        <f>VLOOKUP($B$10:$B$58,'Summary sales'!$A$8:$L$58,5,TRUE)+VLOOKUP($B$10:$B$58,'Summary FOB'!$B$8:$K$41,8,TRUE)</f>
        <v>44786.94</v>
      </c>
      <c r="L41" s="395">
        <f t="shared" si="96"/>
        <v>-1213.0599999999977</v>
      </c>
      <c r="M41" s="395">
        <f>VLOOKUP($B$10:$B$58,'SO MS'!$B$6:$L$50,6,TRUE)</f>
        <v>10800</v>
      </c>
      <c r="N41" s="395">
        <f>VLOOKUP($B$10:$B$58,'Summary sales'!$A$8:$M$58,6,TRUE)</f>
        <v>8591.6500000000015</v>
      </c>
      <c r="O41" s="395">
        <f t="shared" si="97"/>
        <v>-2208.3499999999985</v>
      </c>
      <c r="P41" s="395">
        <f>VLOOKUP($B$10:$B$58,'SO MS'!$B$6:$AS$50,7,TRUE)</f>
        <v>0</v>
      </c>
      <c r="Q41" s="395">
        <f>VLOOKUP($B$10:$B$58,'Summary sales'!$A$8:$M$58,7,TRUE)</f>
        <v>0</v>
      </c>
      <c r="R41" s="395">
        <f t="shared" si="98"/>
        <v>0</v>
      </c>
      <c r="S41" s="395">
        <f>VLOOKUP($B$10:$B$58,'SO MS'!$B$6:$AS$50,8,TRUE)</f>
        <v>3587.0967741935483</v>
      </c>
      <c r="T41" s="395">
        <f>VLOOKUP($B$10:$B$58,'Summary sales'!$A$8:$M$58,8,TRUE)</f>
        <v>0</v>
      </c>
      <c r="U41" s="395">
        <f t="shared" si="99"/>
        <v>-3587.0967741935483</v>
      </c>
      <c r="V41" s="395">
        <f>VLOOKUP($B$10:$B$58,'SO MS'!$B$6:$AS$50,9,TRUE)</f>
        <v>0</v>
      </c>
      <c r="W41" s="395">
        <f>VLOOKUP($B$10:$B$58,'Summary sales'!$A$8:$M$58,9,TRUE)</f>
        <v>3544.36</v>
      </c>
      <c r="X41" s="395">
        <f t="shared" si="100"/>
        <v>3544.36</v>
      </c>
      <c r="Y41" s="395">
        <f>VLOOKUP($B$10:$B$58,'SO MS'!$B$6:$AS$50,10,TRUE)</f>
        <v>13500</v>
      </c>
      <c r="Z41" s="395">
        <f>VLOOKUP($B$10:$B$58,'Summary sales'!$A$8:$M$58,10,TRUE)</f>
        <v>0</v>
      </c>
      <c r="AA41" s="395">
        <f t="shared" si="101"/>
        <v>-13500</v>
      </c>
      <c r="AB41" s="395">
        <f>VLOOKUP($B$10:$B$58,'SO MS'!$B$6:$AS$50,11,TRUE)</f>
        <v>0</v>
      </c>
      <c r="AC41" s="395">
        <f>VLOOKUP($B$10:$B$58,'Summary sales'!$A$8:$M$58,11,TRUE)</f>
        <v>11991.897000000001</v>
      </c>
      <c r="AD41" s="395">
        <f t="shared" si="102"/>
        <v>11991.897000000001</v>
      </c>
      <c r="AE41" s="395">
        <f t="shared" si="103"/>
        <v>203194.13329032253</v>
      </c>
      <c r="AF41" s="395">
        <f t="shared" ca="1" si="104"/>
        <v>195058.22499999832</v>
      </c>
      <c r="AG41" s="395">
        <f t="shared" ca="1" si="105"/>
        <v>-8135.9082903242088</v>
      </c>
      <c r="AH41" s="395">
        <f>VLOOKUP($B$10:$B$55,'Summary FOB'!$B$8:$K$37,2,TRUE)</f>
        <v>0</v>
      </c>
      <c r="AI41" s="395">
        <f>VLOOKUP($B$10:$B$55,'Summary FOB'!$B$8:$K$37,3,TRUE)</f>
        <v>0</v>
      </c>
      <c r="AJ41" s="395">
        <f t="shared" si="106"/>
        <v>0</v>
      </c>
      <c r="AK41" s="395">
        <f>VLOOKUP($B$10:$B$55,'Daily Sales'!$B$5:$F$47,3,TRUE)</f>
        <v>203194.13329032253</v>
      </c>
      <c r="AL41" s="395">
        <f ca="1">VLOOKUP($B$10:$B$55,'Daily Sales'!$B$5:$F$47,4,TRUE)</f>
        <v>195058.22499999832</v>
      </c>
      <c r="AM41" s="403">
        <f t="shared" ca="1" si="107"/>
        <v>-8135.9082903242088</v>
      </c>
    </row>
    <row r="42" spans="1:39" s="376" customFormat="1" ht="15.75">
      <c r="A42" s="845"/>
      <c r="B42" s="386">
        <f t="shared" si="108"/>
        <v>46259</v>
      </c>
      <c r="C42" s="387" t="str">
        <f t="shared" si="91"/>
        <v>Sel</v>
      </c>
      <c r="D42" s="388">
        <f t="shared" si="92"/>
        <v>216713.09677419355</v>
      </c>
      <c r="E42" s="389">
        <f t="shared" si="93"/>
        <v>160742.73800000001</v>
      </c>
      <c r="F42" s="389">
        <f t="shared" si="94"/>
        <v>-55970.358774193533</v>
      </c>
      <c r="G42" s="389">
        <f>VLOOKUP($B$10:$B$58,'SO MS'!$B$6:$L$50,4,TRUE)</f>
        <v>142826</v>
      </c>
      <c r="H42" s="389">
        <f>VLOOKUP($B$10:$B$58,'Summary sales'!$A$8:$L$58,4,TRUE)+VLOOKUP($B$10:$B$58,'Summary FOB'!$B$8:$K$41,6,TRUE)</f>
        <v>95667.39</v>
      </c>
      <c r="I42" s="389">
        <f t="shared" si="95"/>
        <v>-47158.61</v>
      </c>
      <c r="J42" s="389">
        <f>VLOOKUP($B$10:$B$58,'SO MS'!$B$6:$L$50,5,TRUE)</f>
        <v>46000</v>
      </c>
      <c r="K42" s="389">
        <f>VLOOKUP($B$10:$B$58,'Summary sales'!$A$8:$L$58,5,TRUE)+VLOOKUP($B$10:$B$58,'Summary FOB'!$B$8:$K$41,8,TRUE)</f>
        <v>34931.39</v>
      </c>
      <c r="L42" s="389">
        <f t="shared" si="96"/>
        <v>-11068.61</v>
      </c>
      <c r="M42" s="389">
        <f>VLOOKUP($B$10:$B$58,'SO MS'!$B$6:$L$50,6,TRUE)</f>
        <v>10800</v>
      </c>
      <c r="N42" s="389">
        <f>VLOOKUP($B$10:$B$58,'Summary sales'!$A$8:$M$58,6,TRUE)</f>
        <v>13232.86</v>
      </c>
      <c r="O42" s="389">
        <f t="shared" si="97"/>
        <v>2432.8600000000006</v>
      </c>
      <c r="P42" s="389">
        <f>VLOOKUP($B$10:$B$58,'SO MS'!$B$6:$AS$50,7,TRUE)</f>
        <v>0</v>
      </c>
      <c r="Q42" s="389">
        <f>VLOOKUP($B$10:$B$58,'Summary sales'!$A$8:$M$58,7,TRUE)</f>
        <v>0</v>
      </c>
      <c r="R42" s="389">
        <f t="shared" si="98"/>
        <v>0</v>
      </c>
      <c r="S42" s="389">
        <f>VLOOKUP($B$10:$B$58,'SO MS'!$B$6:$AS$50,8,TRUE)</f>
        <v>3587.0967741935483</v>
      </c>
      <c r="T42" s="389">
        <f>VLOOKUP($B$10:$B$58,'Summary sales'!$A$8:$M$58,8,TRUE)</f>
        <v>5078.3999999999996</v>
      </c>
      <c r="U42" s="389">
        <f t="shared" si="99"/>
        <v>1491.3032258064513</v>
      </c>
      <c r="V42" s="389">
        <f>VLOOKUP($B$10:$B$58,'SO MS'!$B$6:$AS$50,9,TRUE)</f>
        <v>0</v>
      </c>
      <c r="W42" s="389">
        <f>VLOOKUP($B$10:$B$58,'Summary sales'!$A$8:$M$58,9,TRUE)</f>
        <v>3814.35</v>
      </c>
      <c r="X42" s="389">
        <f t="shared" si="100"/>
        <v>3814.35</v>
      </c>
      <c r="Y42" s="389">
        <f>VLOOKUP($B$10:$B$58,'SO MS'!$B$6:$AS$50,10,TRUE)</f>
        <v>13500</v>
      </c>
      <c r="Z42" s="389">
        <f>VLOOKUP($B$10:$B$58,'Summary sales'!$A$8:$M$58,10,TRUE)</f>
        <v>0</v>
      </c>
      <c r="AA42" s="389">
        <f t="shared" si="101"/>
        <v>-13500</v>
      </c>
      <c r="AB42" s="389">
        <f>VLOOKUP($B$10:$B$58,'SO MS'!$B$6:$AS$50,11,TRUE)</f>
        <v>0</v>
      </c>
      <c r="AC42" s="389">
        <f>VLOOKUP($B$10:$B$58,'Summary sales'!$A$8:$M$58,11,TRUE)</f>
        <v>8018.348</v>
      </c>
      <c r="AD42" s="389">
        <f t="shared" si="102"/>
        <v>8018.348</v>
      </c>
      <c r="AE42" s="389">
        <f t="shared" si="103"/>
        <v>187194.13329032253</v>
      </c>
      <c r="AF42" s="389">
        <f t="shared" ca="1" si="104"/>
        <v>152811.94699999911</v>
      </c>
      <c r="AG42" s="389">
        <f t="shared" ca="1" si="105"/>
        <v>-34382.186290323414</v>
      </c>
      <c r="AH42" s="389">
        <f>VLOOKUP($B$10:$B$55,'Summary FOB'!$B$8:$K$37,2,TRUE)</f>
        <v>0</v>
      </c>
      <c r="AI42" s="389">
        <f>VLOOKUP($B$10:$B$55,'Summary FOB'!$B$8:$K$37,3,TRUE)</f>
        <v>0</v>
      </c>
      <c r="AJ42" s="389">
        <f t="shared" si="106"/>
        <v>0</v>
      </c>
      <c r="AK42" s="389">
        <f>VLOOKUP($B$10:$B$55,'Daily Sales'!$B$5:$F$47,3,TRUE)</f>
        <v>187194.13329032253</v>
      </c>
      <c r="AL42" s="389">
        <f ca="1">VLOOKUP($B$10:$B$55,'Daily Sales'!$B$5:$F$47,4,TRUE)</f>
        <v>152811.94699999911</v>
      </c>
      <c r="AM42" s="401">
        <f t="shared" ca="1" si="107"/>
        <v>-34382.186290323414</v>
      </c>
    </row>
    <row r="43" spans="1:39" s="376" customFormat="1" ht="15.75">
      <c r="A43" s="845"/>
      <c r="B43" s="386">
        <f t="shared" si="108"/>
        <v>46260</v>
      </c>
      <c r="C43" s="387" t="str">
        <f t="shared" si="91"/>
        <v>Rab</v>
      </c>
      <c r="D43" s="388">
        <f t="shared" si="92"/>
        <v>216713.09677419355</v>
      </c>
      <c r="E43" s="389">
        <f t="shared" si="93"/>
        <v>153050.25000000003</v>
      </c>
      <c r="F43" s="389">
        <f t="shared" si="94"/>
        <v>-63662.846774193516</v>
      </c>
      <c r="G43" s="389">
        <f>VLOOKUP($B$10:$B$58,'SO MS'!$B$6:$L$50,4,TRUE)</f>
        <v>142826</v>
      </c>
      <c r="H43" s="389">
        <f>VLOOKUP($B$10:$B$58,'Summary sales'!$A$8:$L$58,4,TRUE)+VLOOKUP($B$10:$B$58,'Summary FOB'!$B$8:$K$41,6,TRUE)</f>
        <v>96042.110000000015</v>
      </c>
      <c r="I43" s="389">
        <f t="shared" si="95"/>
        <v>-46783.889999999985</v>
      </c>
      <c r="J43" s="389">
        <f>VLOOKUP($B$10:$B$58,'SO MS'!$B$6:$L$50,5,TRUE)</f>
        <v>46000</v>
      </c>
      <c r="K43" s="389">
        <f>VLOOKUP($B$10:$B$58,'Summary sales'!$A$8:$L$58,5,TRUE)+VLOOKUP($B$10:$B$58,'Summary FOB'!$B$8:$K$41,8,TRUE)</f>
        <v>31127.97</v>
      </c>
      <c r="L43" s="389">
        <f t="shared" si="96"/>
        <v>-14872.029999999999</v>
      </c>
      <c r="M43" s="389">
        <f>VLOOKUP($B$10:$B$58,'SO MS'!$B$6:$L$50,6,TRUE)</f>
        <v>10800</v>
      </c>
      <c r="N43" s="389">
        <f>VLOOKUP($B$10:$B$58,'Summary sales'!$A$8:$M$58,6,TRUE)</f>
        <v>16676.099999999999</v>
      </c>
      <c r="O43" s="389">
        <f t="shared" si="97"/>
        <v>5876.0999999999985</v>
      </c>
      <c r="P43" s="389">
        <f>VLOOKUP($B$10:$B$58,'SO MS'!$B$6:$AS$50,7,TRUE)</f>
        <v>0</v>
      </c>
      <c r="Q43" s="389">
        <f>VLOOKUP($B$10:$B$58,'Summary sales'!$A$8:$M$58,7,TRUE)</f>
        <v>0</v>
      </c>
      <c r="R43" s="389">
        <f t="shared" si="98"/>
        <v>0</v>
      </c>
      <c r="S43" s="389">
        <f>VLOOKUP($B$10:$B$58,'SO MS'!$B$6:$AS$50,8,TRUE)</f>
        <v>3587.0967741935483</v>
      </c>
      <c r="T43" s="389">
        <f>VLOOKUP($B$10:$B$58,'Summary sales'!$A$8:$M$58,8,TRUE)</f>
        <v>5078.3999999999996</v>
      </c>
      <c r="U43" s="389">
        <f t="shared" si="99"/>
        <v>1491.3032258064513</v>
      </c>
      <c r="V43" s="389">
        <f>VLOOKUP($B$10:$B$58,'SO MS'!$B$6:$AS$50,9,TRUE)</f>
        <v>0</v>
      </c>
      <c r="W43" s="389">
        <f>VLOOKUP($B$10:$B$58,'Summary sales'!$A$8:$M$58,9,TRUE)</f>
        <v>0</v>
      </c>
      <c r="X43" s="389">
        <f t="shared" si="100"/>
        <v>0</v>
      </c>
      <c r="Y43" s="389">
        <f>VLOOKUP($B$10:$B$58,'SO MS'!$B$6:$AS$50,10,TRUE)</f>
        <v>13500</v>
      </c>
      <c r="Z43" s="389">
        <f>VLOOKUP($B$10:$B$58,'Summary sales'!$A$8:$M$58,10,TRUE)</f>
        <v>0</v>
      </c>
      <c r="AA43" s="389">
        <f t="shared" si="101"/>
        <v>-13500</v>
      </c>
      <c r="AB43" s="389">
        <f>VLOOKUP($B$10:$B$58,'SO MS'!$B$6:$AS$50,11,TRUE)</f>
        <v>0</v>
      </c>
      <c r="AC43" s="389">
        <f>VLOOKUP($B$10:$B$58,'Summary sales'!$A$8:$M$58,11,TRUE)</f>
        <v>4125.67</v>
      </c>
      <c r="AD43" s="389">
        <f t="shared" si="102"/>
        <v>4125.67</v>
      </c>
      <c r="AE43" s="389">
        <f t="shared" si="103"/>
        <v>203194.13329032253</v>
      </c>
      <c r="AF43" s="389">
        <f t="shared" ca="1" si="104"/>
        <v>204969.31100000191</v>
      </c>
      <c r="AG43" s="389">
        <f t="shared" ca="1" si="105"/>
        <v>1775.1777096793812</v>
      </c>
      <c r="AH43" s="389">
        <f>VLOOKUP($B$10:$B$55,'Summary FOB'!$B$8:$K$37,2,TRUE)</f>
        <v>0</v>
      </c>
      <c r="AI43" s="389">
        <f>VLOOKUP($B$10:$B$55,'Summary FOB'!$B$8:$K$37,3,TRUE)</f>
        <v>0</v>
      </c>
      <c r="AJ43" s="389">
        <f t="shared" si="106"/>
        <v>0</v>
      </c>
      <c r="AK43" s="389">
        <f>VLOOKUP($B$10:$B$55,'Daily Sales'!$B$5:$F$47,3,TRUE)</f>
        <v>203194.13329032253</v>
      </c>
      <c r="AL43" s="389">
        <f ca="1">VLOOKUP($B$10:$B$55,'Daily Sales'!$B$5:$F$47,4,TRUE)</f>
        <v>204969.31100000191</v>
      </c>
      <c r="AM43" s="401">
        <f t="shared" ca="1" si="107"/>
        <v>1775.1777096793812</v>
      </c>
    </row>
    <row r="44" spans="1:39" s="376" customFormat="1" ht="15.75">
      <c r="A44" s="844">
        <f>WEEKNUM(B44)</f>
        <v>35</v>
      </c>
      <c r="B44" s="383">
        <f>B43+1</f>
        <v>46261</v>
      </c>
      <c r="C44" s="384" t="str">
        <f t="shared" ref="C44:C50" si="144">TEXT(B44,"ddd")</f>
        <v>Kam</v>
      </c>
      <c r="D44" s="394">
        <f t="shared" ref="D44:D50" si="145">SUMIF($G$9:$AD$9,$D$9,G44:AD44)</f>
        <v>216713.09677419355</v>
      </c>
      <c r="E44" s="395">
        <f t="shared" ref="E44:E50" si="146">SUMIF($G$9:$AD$9,$E$9,G44:AD44)</f>
        <v>168631.77000000002</v>
      </c>
      <c r="F44" s="395">
        <f t="shared" ref="F44:F50" si="147">E44-D44</f>
        <v>-48081.326774193527</v>
      </c>
      <c r="G44" s="395">
        <f>VLOOKUP($B$10:$B$58,'SO MS'!$B$6:$L$50,4,TRUE)</f>
        <v>142826</v>
      </c>
      <c r="H44" s="395">
        <f>VLOOKUP($B$10:$B$58,'Summary sales'!$A$8:$L$58,4,TRUE)+VLOOKUP($B$10:$B$58,'Summary FOB'!$B$8:$K$41,6,TRUE)</f>
        <v>103713.21000000004</v>
      </c>
      <c r="I44" s="395">
        <f t="shared" ref="I44:I50" si="148">H44-G44</f>
        <v>-39112.789999999964</v>
      </c>
      <c r="J44" s="395">
        <f>VLOOKUP($B$10:$B$58,'SO MS'!$B$6:$L$50,5,TRUE)</f>
        <v>46000</v>
      </c>
      <c r="K44" s="395">
        <f>VLOOKUP($B$10:$B$58,'Summary sales'!$A$8:$L$58,5,TRUE)+VLOOKUP($B$10:$B$58,'Summary FOB'!$B$8:$K$41,8,TRUE)</f>
        <v>39804.119999999995</v>
      </c>
      <c r="L44" s="395">
        <f t="shared" ref="L44:L50" si="149">K44-J44</f>
        <v>-6195.8800000000047</v>
      </c>
      <c r="M44" s="395">
        <f>VLOOKUP($B$10:$B$58,'SO MS'!$B$6:$L$50,6,TRUE)</f>
        <v>10800</v>
      </c>
      <c r="N44" s="395">
        <f>VLOOKUP($B$10:$B$58,'Summary sales'!$A$8:$M$58,6,TRUE)</f>
        <v>7699.71</v>
      </c>
      <c r="O44" s="395">
        <f t="shared" ref="O44:O50" si="150">N44-M44</f>
        <v>-3100.29</v>
      </c>
      <c r="P44" s="395">
        <f>VLOOKUP($B$10:$B$58,'SO MS'!$B$6:$AS$50,7,TRUE)</f>
        <v>0</v>
      </c>
      <c r="Q44" s="395">
        <f>VLOOKUP($B$10:$B$58,'Summary sales'!$A$8:$M$58,7,TRUE)</f>
        <v>0</v>
      </c>
      <c r="R44" s="395">
        <f t="shared" ref="R44:R50" si="151">Q44-P44</f>
        <v>0</v>
      </c>
      <c r="S44" s="395">
        <f>VLOOKUP($B$10:$B$58,'SO MS'!$B$6:$AS$50,8,TRUE)</f>
        <v>3587.0967741935483</v>
      </c>
      <c r="T44" s="395">
        <f>VLOOKUP($B$10:$B$58,'Summary sales'!$A$8:$M$58,8,TRUE)</f>
        <v>10155.040000000001</v>
      </c>
      <c r="U44" s="395">
        <f t="shared" ref="U44:U50" si="152">T44-S44</f>
        <v>6567.9432258064526</v>
      </c>
      <c r="V44" s="395">
        <f>VLOOKUP($B$10:$B$58,'SO MS'!$B$6:$AS$50,9,TRUE)</f>
        <v>0</v>
      </c>
      <c r="W44" s="395">
        <f>VLOOKUP($B$10:$B$58,'Summary sales'!$A$8:$M$58,9,TRUE)</f>
        <v>3027.91</v>
      </c>
      <c r="X44" s="395">
        <f t="shared" ref="X44:X50" si="153">W44-V44</f>
        <v>3027.91</v>
      </c>
      <c r="Y44" s="395">
        <f>VLOOKUP($B$10:$B$58,'SO MS'!$B$6:$AS$50,10,TRUE)</f>
        <v>13500</v>
      </c>
      <c r="Z44" s="395">
        <f>VLOOKUP($B$10:$B$58,'Summary sales'!$A$8:$M$58,10,TRUE)</f>
        <v>0</v>
      </c>
      <c r="AA44" s="395">
        <f t="shared" ref="AA44:AA50" si="154">Z44-Y44</f>
        <v>-13500</v>
      </c>
      <c r="AB44" s="395">
        <f>VLOOKUP($B$10:$B$58,'SO MS'!$B$6:$AS$50,11,TRUE)</f>
        <v>0</v>
      </c>
      <c r="AC44" s="395">
        <f>VLOOKUP($B$10:$B$58,'Summary sales'!$A$8:$M$58,11,TRUE)</f>
        <v>4231.78</v>
      </c>
      <c r="AD44" s="395">
        <f t="shared" ref="AD44:AD50" si="155">AC44-AB44</f>
        <v>4231.78</v>
      </c>
      <c r="AE44" s="395">
        <f t="shared" ref="AE44:AE50" si="156">SUMIF($AH$9:$AM$9,$AE$9,AH44:AM44)</f>
        <v>203194.13329032253</v>
      </c>
      <c r="AF44" s="395">
        <f t="shared" ref="AF44:AF50" ca="1" si="157">SUMIF($AH$9:$AM$9,$AF$9,AH44:AM44)</f>
        <v>200689.78200000335</v>
      </c>
      <c r="AG44" s="395">
        <f t="shared" ref="AG44:AG50" ca="1" si="158">AF44-AE44</f>
        <v>-2504.3512903191731</v>
      </c>
      <c r="AH44" s="395">
        <f>VLOOKUP($B$10:$B$55,'Summary FOB'!$B$8:$K$37,2,TRUE)</f>
        <v>0</v>
      </c>
      <c r="AI44" s="395">
        <f>VLOOKUP($B$10:$B$55,'Summary FOB'!$B$8:$K$37,3,TRUE)</f>
        <v>0</v>
      </c>
      <c r="AJ44" s="395">
        <f t="shared" ref="AJ44:AJ50" si="159">AI44-AH44</f>
        <v>0</v>
      </c>
      <c r="AK44" s="395">
        <f>VLOOKUP($B$10:$B$55,'Daily Sales'!$B$5:$F$47,3,TRUE)</f>
        <v>203194.13329032253</v>
      </c>
      <c r="AL44" s="395">
        <f ca="1">VLOOKUP($B$10:$B$55,'Daily Sales'!$B$5:$F$47,4,TRUE)</f>
        <v>200689.78200000335</v>
      </c>
      <c r="AM44" s="403">
        <f t="shared" ref="AM44:AM50" ca="1" si="160">AL44-AK44</f>
        <v>-2504.3512903191731</v>
      </c>
    </row>
    <row r="45" spans="1:39" s="374" customFormat="1" ht="15.75">
      <c r="A45" s="845"/>
      <c r="B45" s="383">
        <f t="shared" ref="B45:B47" si="161">B44+1</f>
        <v>46262</v>
      </c>
      <c r="C45" s="384" t="str">
        <f t="shared" si="144"/>
        <v>Jum</v>
      </c>
      <c r="D45" s="394">
        <f t="shared" si="145"/>
        <v>216713.09677419355</v>
      </c>
      <c r="E45" s="395">
        <f t="shared" si="146"/>
        <v>177133.28200000004</v>
      </c>
      <c r="F45" s="395">
        <f t="shared" si="147"/>
        <v>-39579.81477419351</v>
      </c>
      <c r="G45" s="395">
        <f>VLOOKUP($B$10:$B$58,'SO MS'!$B$6:$L$50,4,TRUE)</f>
        <v>142826</v>
      </c>
      <c r="H45" s="395">
        <f>VLOOKUP($B$10:$B$58,'Summary sales'!$A$8:$L$58,4,TRUE)+VLOOKUP($B$10:$B$58,'Summary FOB'!$B$8:$K$41,6,TRUE)</f>
        <v>111798.78000000003</v>
      </c>
      <c r="I45" s="395">
        <f t="shared" si="148"/>
        <v>-31027.219999999972</v>
      </c>
      <c r="J45" s="395">
        <f>VLOOKUP($B$10:$B$58,'SO MS'!$B$6:$L$50,5,TRUE)</f>
        <v>46000</v>
      </c>
      <c r="K45" s="395">
        <f>VLOOKUP($B$10:$B$58,'Summary sales'!$A$8:$L$58,5,TRUE)+VLOOKUP($B$10:$B$58,'Summary FOB'!$B$8:$K$41,8,TRUE)</f>
        <v>35793.33</v>
      </c>
      <c r="L45" s="395">
        <f t="shared" si="149"/>
        <v>-10206.669999999998</v>
      </c>
      <c r="M45" s="395">
        <f>VLOOKUP($B$10:$B$58,'SO MS'!$B$6:$L$50,6,TRUE)</f>
        <v>10800</v>
      </c>
      <c r="N45" s="395">
        <f>VLOOKUP($B$10:$B$58,'Summary sales'!$A$8:$M$58,6,TRUE)</f>
        <v>14216.560000000001</v>
      </c>
      <c r="O45" s="395">
        <f t="shared" si="150"/>
        <v>3416.5600000000013</v>
      </c>
      <c r="P45" s="395">
        <f>VLOOKUP($B$10:$B$58,'SO MS'!$B$6:$AS$50,7,TRUE)</f>
        <v>0</v>
      </c>
      <c r="Q45" s="395">
        <f>VLOOKUP($B$10:$B$58,'Summary sales'!$A$8:$M$58,7,TRUE)</f>
        <v>0</v>
      </c>
      <c r="R45" s="395">
        <f t="shared" si="151"/>
        <v>0</v>
      </c>
      <c r="S45" s="395">
        <f>VLOOKUP($B$10:$B$58,'SO MS'!$B$6:$AS$50,8,TRUE)</f>
        <v>3587.0967741935483</v>
      </c>
      <c r="T45" s="395">
        <f>VLOOKUP($B$10:$B$58,'Summary sales'!$A$8:$M$58,8,TRUE)</f>
        <v>0</v>
      </c>
      <c r="U45" s="395">
        <f t="shared" si="152"/>
        <v>-3587.0967741935483</v>
      </c>
      <c r="V45" s="395">
        <f>VLOOKUP($B$10:$B$58,'SO MS'!$B$6:$AS$50,9,TRUE)</f>
        <v>0</v>
      </c>
      <c r="W45" s="395">
        <f>VLOOKUP($B$10:$B$58,'Summary sales'!$A$8:$M$58,9,TRUE)</f>
        <v>3199.28</v>
      </c>
      <c r="X45" s="395">
        <f t="shared" si="153"/>
        <v>3199.28</v>
      </c>
      <c r="Y45" s="395">
        <f>VLOOKUP($B$10:$B$58,'SO MS'!$B$6:$AS$50,10,TRUE)</f>
        <v>13500</v>
      </c>
      <c r="Z45" s="395">
        <f>VLOOKUP($B$10:$B$58,'Summary sales'!$A$8:$M$58,10,TRUE)</f>
        <v>0</v>
      </c>
      <c r="AA45" s="395">
        <f t="shared" si="154"/>
        <v>-13500</v>
      </c>
      <c r="AB45" s="395">
        <f>VLOOKUP($B$10:$B$58,'SO MS'!$B$6:$AS$50,11,TRUE)</f>
        <v>0</v>
      </c>
      <c r="AC45" s="395">
        <f>VLOOKUP($B$10:$B$58,'Summary sales'!$A$8:$M$58,11,TRUE)</f>
        <v>12125.332</v>
      </c>
      <c r="AD45" s="395">
        <f t="shared" si="155"/>
        <v>12125.332</v>
      </c>
      <c r="AE45" s="395">
        <f t="shared" si="156"/>
        <v>203194.13329032253</v>
      </c>
      <c r="AF45" s="395">
        <f t="shared" ca="1" si="157"/>
        <v>192620.28899999443</v>
      </c>
      <c r="AG45" s="395">
        <f t="shared" ca="1" si="158"/>
        <v>-10573.844290328096</v>
      </c>
      <c r="AH45" s="395">
        <f>VLOOKUP($B$10:$B$55,'Summary FOB'!$B$8:$K$37,2,TRUE)</f>
        <v>0</v>
      </c>
      <c r="AI45" s="395">
        <f>VLOOKUP($B$10:$B$55,'Summary FOB'!$B$8:$K$37,3,TRUE)</f>
        <v>0</v>
      </c>
      <c r="AJ45" s="395">
        <f t="shared" si="159"/>
        <v>0</v>
      </c>
      <c r="AK45" s="395">
        <f>VLOOKUP($B$10:$B$55,'Daily Sales'!$B$5:$F$47,3,TRUE)</f>
        <v>203194.13329032253</v>
      </c>
      <c r="AL45" s="395">
        <f ca="1">VLOOKUP($B$10:$B$55,'Daily Sales'!$B$5:$F$47,4,TRUE)</f>
        <v>192620.28899999443</v>
      </c>
      <c r="AM45" s="403">
        <f t="shared" ca="1" si="160"/>
        <v>-10573.844290328096</v>
      </c>
    </row>
    <row r="46" spans="1:39" s="374" customFormat="1" ht="15.75">
      <c r="A46" s="845"/>
      <c r="B46" s="383">
        <f t="shared" si="161"/>
        <v>46263</v>
      </c>
      <c r="C46" s="384" t="str">
        <f t="shared" si="144"/>
        <v>Sab</v>
      </c>
      <c r="D46" s="394">
        <f t="shared" si="145"/>
        <v>216713.09677419355</v>
      </c>
      <c r="E46" s="395">
        <f t="shared" si="146"/>
        <v>181538.28500000003</v>
      </c>
      <c r="F46" s="395">
        <f t="shared" si="147"/>
        <v>-35174.811774193513</v>
      </c>
      <c r="G46" s="395">
        <f>VLOOKUP($B$10:$B$58,'SO MS'!$B$6:$L$50,4,TRUE)</f>
        <v>142826</v>
      </c>
      <c r="H46" s="395">
        <f>VLOOKUP($B$10:$B$58,'Summary sales'!$A$8:$L$58,4,TRUE)+VLOOKUP($B$10:$B$58,'Summary FOB'!$B$8:$K$41,6,TRUE)</f>
        <v>114949.62000000002</v>
      </c>
      <c r="I46" s="395">
        <f t="shared" si="148"/>
        <v>-27876.379999999976</v>
      </c>
      <c r="J46" s="395">
        <f>VLOOKUP($B$10:$B$58,'SO MS'!$B$6:$L$50,5,TRUE)</f>
        <v>46000</v>
      </c>
      <c r="K46" s="395">
        <f>VLOOKUP($B$10:$B$58,'Summary sales'!$A$8:$L$58,5,TRUE)+VLOOKUP($B$10:$B$58,'Summary FOB'!$B$8:$K$41,8,TRUE)</f>
        <v>39308.35</v>
      </c>
      <c r="L46" s="395">
        <f t="shared" si="149"/>
        <v>-6691.6500000000015</v>
      </c>
      <c r="M46" s="395">
        <f>VLOOKUP($B$10:$B$58,'SO MS'!$B$6:$L$50,6,TRUE)</f>
        <v>10800</v>
      </c>
      <c r="N46" s="395">
        <f>VLOOKUP($B$10:$B$58,'Summary sales'!$A$8:$M$58,6,TRUE)</f>
        <v>5324.71</v>
      </c>
      <c r="O46" s="395">
        <f t="shared" si="150"/>
        <v>-5475.29</v>
      </c>
      <c r="P46" s="395">
        <f>VLOOKUP($B$10:$B$58,'SO MS'!$B$6:$AS$50,7,TRUE)</f>
        <v>0</v>
      </c>
      <c r="Q46" s="395">
        <f>VLOOKUP($B$10:$B$58,'Summary sales'!$A$8:$M$58,7,TRUE)</f>
        <v>0</v>
      </c>
      <c r="R46" s="395">
        <f t="shared" si="151"/>
        <v>0</v>
      </c>
      <c r="S46" s="395">
        <f>VLOOKUP($B$10:$B$58,'SO MS'!$B$6:$AS$50,8,TRUE)</f>
        <v>3587.0967741935483</v>
      </c>
      <c r="T46" s="395">
        <f>VLOOKUP($B$10:$B$58,'Summary sales'!$A$8:$M$58,8,TRUE)</f>
        <v>9909.5400000000009</v>
      </c>
      <c r="U46" s="395">
        <f t="shared" si="152"/>
        <v>6322.4432258064526</v>
      </c>
      <c r="V46" s="395">
        <f>VLOOKUP($B$10:$B$58,'SO MS'!$B$6:$AS$50,9,TRUE)</f>
        <v>0</v>
      </c>
      <c r="W46" s="395">
        <f>VLOOKUP($B$10:$B$58,'Summary sales'!$A$8:$M$58,9,TRUE)</f>
        <v>0</v>
      </c>
      <c r="X46" s="395">
        <f t="shared" si="153"/>
        <v>0</v>
      </c>
      <c r="Y46" s="395">
        <f>VLOOKUP($B$10:$B$58,'SO MS'!$B$6:$AS$50,10,TRUE)</f>
        <v>13500</v>
      </c>
      <c r="Z46" s="395">
        <f>VLOOKUP($B$10:$B$58,'Summary sales'!$A$8:$M$58,10,TRUE)</f>
        <v>0</v>
      </c>
      <c r="AA46" s="395">
        <f t="shared" si="154"/>
        <v>-13500</v>
      </c>
      <c r="AB46" s="395">
        <f>VLOOKUP($B$10:$B$58,'SO MS'!$B$6:$AS$50,11,TRUE)</f>
        <v>0</v>
      </c>
      <c r="AC46" s="395">
        <f>VLOOKUP($B$10:$B$58,'Summary sales'!$A$8:$M$58,11,TRUE)</f>
        <v>12046.065000000001</v>
      </c>
      <c r="AD46" s="395">
        <f t="shared" si="155"/>
        <v>12046.065000000001</v>
      </c>
      <c r="AE46" s="395">
        <f t="shared" si="156"/>
        <v>181272.60296774193</v>
      </c>
      <c r="AF46" s="395">
        <f t="shared" ca="1" si="157"/>
        <v>160169.45899999831</v>
      </c>
      <c r="AG46" s="395">
        <f t="shared" ca="1" si="158"/>
        <v>-21103.143967743614</v>
      </c>
      <c r="AH46" s="395">
        <f>VLOOKUP($B$10:$B$55,'Summary FOB'!$B$8:$K$37,2,TRUE)</f>
        <v>0</v>
      </c>
      <c r="AI46" s="395">
        <f>VLOOKUP($B$10:$B$55,'Summary FOB'!$B$8:$K$37,3,TRUE)</f>
        <v>0</v>
      </c>
      <c r="AJ46" s="395">
        <f t="shared" si="159"/>
        <v>0</v>
      </c>
      <c r="AK46" s="395">
        <f>VLOOKUP($B$10:$B$55,'Daily Sales'!$B$5:$F$47,3,TRUE)</f>
        <v>181272.60296774193</v>
      </c>
      <c r="AL46" s="395">
        <f ca="1">VLOOKUP($B$10:$B$55,'Daily Sales'!$B$5:$F$47,4,TRUE)</f>
        <v>160169.45899999831</v>
      </c>
      <c r="AM46" s="403">
        <f t="shared" ca="1" si="160"/>
        <v>-21103.143967743614</v>
      </c>
    </row>
    <row r="47" spans="1:39" s="345" customFormat="1" ht="15.75">
      <c r="A47" s="845"/>
      <c r="B47" s="383">
        <f t="shared" si="161"/>
        <v>46264</v>
      </c>
      <c r="C47" s="384" t="str">
        <f t="shared" si="144"/>
        <v>Mgg</v>
      </c>
      <c r="D47" s="394">
        <f t="shared" si="145"/>
        <v>216713.09677419355</v>
      </c>
      <c r="E47" s="395">
        <f t="shared" si="146"/>
        <v>167577.35299999997</v>
      </c>
      <c r="F47" s="395">
        <f t="shared" si="147"/>
        <v>-49135.743774193572</v>
      </c>
      <c r="G47" s="395">
        <f>VLOOKUP($B$10:$B$58,'SO MS'!$B$6:$L$50,4,TRUE)</f>
        <v>142826</v>
      </c>
      <c r="H47" s="395">
        <f>VLOOKUP($B$10:$B$58,'Summary sales'!$A$8:$L$58,4,TRUE)+VLOOKUP($B$10:$B$58,'Summary FOB'!$B$8:$K$41,6,TRUE)</f>
        <v>105774.55999999997</v>
      </c>
      <c r="I47" s="395">
        <f t="shared" si="148"/>
        <v>-37051.440000000031</v>
      </c>
      <c r="J47" s="395">
        <f>VLOOKUP($B$10:$B$58,'SO MS'!$B$6:$L$50,5,TRUE)</f>
        <v>46000</v>
      </c>
      <c r="K47" s="395">
        <f>VLOOKUP($B$10:$B$58,'Summary sales'!$A$8:$L$58,5,TRUE)+VLOOKUP($B$10:$B$58,'Summary FOB'!$B$8:$K$41,8,TRUE)</f>
        <v>47353.390000000007</v>
      </c>
      <c r="L47" s="395">
        <f t="shared" si="149"/>
        <v>1353.3900000000067</v>
      </c>
      <c r="M47" s="395">
        <f>VLOOKUP($B$10:$B$58,'SO MS'!$B$6:$L$50,6,TRUE)</f>
        <v>10800</v>
      </c>
      <c r="N47" s="395">
        <f>VLOOKUP($B$10:$B$58,'Summary sales'!$A$8:$M$58,6,TRUE)</f>
        <v>6128.31</v>
      </c>
      <c r="O47" s="395">
        <f t="shared" si="150"/>
        <v>-4671.6899999999996</v>
      </c>
      <c r="P47" s="395">
        <f>VLOOKUP($B$10:$B$58,'SO MS'!$B$6:$AS$50,7,TRUE)</f>
        <v>0</v>
      </c>
      <c r="Q47" s="395">
        <f>VLOOKUP($B$10:$B$58,'Summary sales'!$A$8:$M$58,7,TRUE)</f>
        <v>0</v>
      </c>
      <c r="R47" s="395">
        <f t="shared" si="151"/>
        <v>0</v>
      </c>
      <c r="S47" s="395">
        <f>VLOOKUP($B$10:$B$58,'SO MS'!$B$6:$AS$50,8,TRUE)</f>
        <v>3587.0967741935483</v>
      </c>
      <c r="T47" s="395">
        <f>VLOOKUP($B$10:$B$58,'Summary sales'!$A$8:$M$58,8,TRUE)</f>
        <v>0</v>
      </c>
      <c r="U47" s="395">
        <f t="shared" si="152"/>
        <v>-3587.0967741935483</v>
      </c>
      <c r="V47" s="395">
        <f>VLOOKUP($B$10:$B$58,'SO MS'!$B$6:$AS$50,9,TRUE)</f>
        <v>0</v>
      </c>
      <c r="W47" s="395">
        <f>VLOOKUP($B$10:$B$58,'Summary sales'!$A$8:$M$58,9,TRUE)</f>
        <v>4106.38</v>
      </c>
      <c r="X47" s="395">
        <f t="shared" si="153"/>
        <v>4106.38</v>
      </c>
      <c r="Y47" s="395">
        <f>VLOOKUP($B$10:$B$58,'SO MS'!$B$6:$AS$50,10,TRUE)</f>
        <v>13500</v>
      </c>
      <c r="Z47" s="395">
        <f>VLOOKUP($B$10:$B$58,'Summary sales'!$A$8:$M$58,10,TRUE)</f>
        <v>0</v>
      </c>
      <c r="AA47" s="395">
        <f t="shared" si="154"/>
        <v>-13500</v>
      </c>
      <c r="AB47" s="395">
        <f>VLOOKUP($B$10:$B$58,'SO MS'!$B$6:$AS$50,11,TRUE)</f>
        <v>0</v>
      </c>
      <c r="AC47" s="395">
        <f>VLOOKUP($B$10:$B$58,'Summary sales'!$A$8:$M$58,11,TRUE)</f>
        <v>4214.7129999999997</v>
      </c>
      <c r="AD47" s="395">
        <f t="shared" si="155"/>
        <v>4214.7129999999997</v>
      </c>
      <c r="AE47" s="395">
        <f t="shared" si="156"/>
        <v>149281.52558064513</v>
      </c>
      <c r="AF47" s="395">
        <f t="shared" ca="1" si="157"/>
        <v>145822.76900000277</v>
      </c>
      <c r="AG47" s="395">
        <f t="shared" ca="1" si="158"/>
        <v>-3458.7565806423663</v>
      </c>
      <c r="AH47" s="395">
        <f>VLOOKUP($B$10:$B$55,'Summary FOB'!$B$8:$K$37,2,TRUE)</f>
        <v>0</v>
      </c>
      <c r="AI47" s="395">
        <f>VLOOKUP($B$10:$B$55,'Summary FOB'!$B$8:$K$37,3,TRUE)</f>
        <v>0</v>
      </c>
      <c r="AJ47" s="395">
        <f t="shared" si="159"/>
        <v>0</v>
      </c>
      <c r="AK47" s="395">
        <f>VLOOKUP($B$10:$B$55,'Daily Sales'!$B$5:$F$47,3,TRUE)</f>
        <v>149281.52558064513</v>
      </c>
      <c r="AL47" s="395">
        <f ca="1">VLOOKUP($B$10:$B$55,'Daily Sales'!$B$5:$F$47,4,TRUE)</f>
        <v>145822.76900000277</v>
      </c>
      <c r="AM47" s="403">
        <f t="shared" ca="1" si="160"/>
        <v>-3458.7565806423663</v>
      </c>
    </row>
    <row r="48" spans="1:39" s="376" customFormat="1" ht="15.75">
      <c r="A48" s="845"/>
      <c r="B48" s="390" t="s">
        <v>18</v>
      </c>
      <c r="C48" s="384"/>
      <c r="D48" s="391">
        <f>SUM(D41:D47)</f>
        <v>1516991.6774193547</v>
      </c>
      <c r="E48" s="391">
        <f t="shared" ref="E48" si="162">SUM(E41:E47)</f>
        <v>1172892.835</v>
      </c>
      <c r="F48" s="391">
        <f t="shared" ref="F48" si="163">SUM(F41:F47)</f>
        <v>-344098.84241935471</v>
      </c>
      <c r="G48" s="391">
        <f t="shared" ref="G48" si="164">SUM(G41:G47)</f>
        <v>999782</v>
      </c>
      <c r="H48" s="391">
        <f t="shared" ref="H48" si="165">SUM(H41:H47)</f>
        <v>723249.9800000001</v>
      </c>
      <c r="I48" s="391">
        <f t="shared" ref="I48" si="166">SUM(I41:I47)</f>
        <v>-276532.01999999996</v>
      </c>
      <c r="J48" s="391">
        <f t="shared" ref="J48" si="167">SUM(J41:J47)</f>
        <v>322000</v>
      </c>
      <c r="K48" s="391">
        <f t="shared" ref="K48" si="168">SUM(K41:K47)</f>
        <v>273105.49</v>
      </c>
      <c r="L48" s="391">
        <f t="shared" ref="L48" si="169">SUM(L41:L47)</f>
        <v>-48894.509999999995</v>
      </c>
      <c r="M48" s="391">
        <f t="shared" ref="M48" si="170">SUM(M41:M47)</f>
        <v>75600</v>
      </c>
      <c r="N48" s="391">
        <f t="shared" ref="N48" si="171">SUM(N41:N47)</f>
        <v>71869.900000000009</v>
      </c>
      <c r="O48" s="391">
        <f t="shared" ref="O48" si="172">SUM(O41:O47)</f>
        <v>-3730.0999999999976</v>
      </c>
      <c r="P48" s="391">
        <f t="shared" ref="P48" si="173">SUM(P41:P47)</f>
        <v>0</v>
      </c>
      <c r="Q48" s="391">
        <f t="shared" ref="Q48" si="174">SUM(Q41:Q47)</f>
        <v>0</v>
      </c>
      <c r="R48" s="391">
        <f t="shared" ref="R48" si="175">SUM(R41:R47)</f>
        <v>0</v>
      </c>
      <c r="S48" s="391">
        <f t="shared" ref="S48" si="176">SUM(S41:S47)</f>
        <v>25109.677419354841</v>
      </c>
      <c r="T48" s="391">
        <f t="shared" ref="T48" si="177">SUM(T41:T47)</f>
        <v>30221.38</v>
      </c>
      <c r="U48" s="391">
        <f t="shared" ref="U48" si="178">SUM(U41:U47)</f>
        <v>5111.7025806451629</v>
      </c>
      <c r="V48" s="391">
        <f t="shared" ref="V48" si="179">SUM(V41:V47)</f>
        <v>0</v>
      </c>
      <c r="W48" s="391">
        <f t="shared" ref="W48" si="180">SUM(W41:W47)</f>
        <v>17692.28</v>
      </c>
      <c r="X48" s="391">
        <f t="shared" ref="X48" si="181">SUM(X41:X47)</f>
        <v>17692.28</v>
      </c>
      <c r="Y48" s="391">
        <f t="shared" ref="Y48" si="182">SUM(Y41:Y47)</f>
        <v>94500</v>
      </c>
      <c r="Z48" s="391">
        <f t="shared" ref="Z48" si="183">SUM(Z41:Z47)</f>
        <v>0</v>
      </c>
      <c r="AA48" s="391">
        <f t="shared" ref="AA48" si="184">SUM(AA41:AA47)</f>
        <v>-94500</v>
      </c>
      <c r="AB48" s="391">
        <f t="shared" ref="AB48" si="185">SUM(AB41:AB47)</f>
        <v>0</v>
      </c>
      <c r="AC48" s="391">
        <f t="shared" ref="AC48" si="186">SUM(AC41:AC47)</f>
        <v>56753.805000000008</v>
      </c>
      <c r="AD48" s="391">
        <f t="shared" ref="AD48" si="187">SUM(AD41:AD47)</f>
        <v>56753.805000000008</v>
      </c>
      <c r="AE48" s="391">
        <f t="shared" ref="AE48" si="188">SUM(AE41:AE47)</f>
        <v>1330524.7949999997</v>
      </c>
      <c r="AF48" s="391">
        <f t="shared" ref="AF48" ca="1" si="189">SUM(AF41:AF47)</f>
        <v>1252141.7819999983</v>
      </c>
      <c r="AG48" s="391">
        <f t="shared" ref="AG48" ca="1" si="190">SUM(AG41:AG47)</f>
        <v>-78383.013000001491</v>
      </c>
      <c r="AH48" s="391">
        <f t="shared" ref="AH48" si="191">SUM(AH41:AH47)</f>
        <v>0</v>
      </c>
      <c r="AI48" s="391">
        <f t="shared" ref="AI48" si="192">SUM(AI41:AI47)</f>
        <v>0</v>
      </c>
      <c r="AJ48" s="391">
        <f t="shared" ref="AJ48" si="193">SUM(AJ41:AJ47)</f>
        <v>0</v>
      </c>
      <c r="AK48" s="391">
        <f t="shared" ref="AK48" si="194">SUM(AK41:AK47)</f>
        <v>1330524.7949999997</v>
      </c>
      <c r="AL48" s="391">
        <f t="shared" ref="AL48" ca="1" si="195">SUM(AL41:AL47)</f>
        <v>1252141.7819999983</v>
      </c>
      <c r="AM48" s="585">
        <f t="shared" ref="AM48" ca="1" si="196">SUM(AM41:AM47)</f>
        <v>-78383.013000001491</v>
      </c>
    </row>
    <row r="49" spans="1:39" s="345" customFormat="1" ht="15.75">
      <c r="A49" s="845"/>
      <c r="B49" s="383"/>
      <c r="C49" s="384"/>
      <c r="D49" s="394"/>
      <c r="E49" s="395"/>
      <c r="F49" s="395"/>
      <c r="G49" s="395"/>
      <c r="H49" s="395"/>
      <c r="I49" s="395"/>
      <c r="J49" s="395"/>
      <c r="K49" s="395"/>
      <c r="L49" s="395"/>
      <c r="M49" s="395"/>
      <c r="N49" s="395"/>
      <c r="O49" s="395"/>
      <c r="P49" s="395"/>
      <c r="Q49" s="395"/>
      <c r="R49" s="395"/>
      <c r="S49" s="395"/>
      <c r="T49" s="395"/>
      <c r="U49" s="395"/>
      <c r="V49" s="395"/>
      <c r="W49" s="395"/>
      <c r="X49" s="395"/>
      <c r="Y49" s="395"/>
      <c r="Z49" s="395"/>
      <c r="AA49" s="395"/>
      <c r="AB49" s="395"/>
      <c r="AC49" s="395"/>
      <c r="AD49" s="395"/>
      <c r="AE49" s="395"/>
      <c r="AF49" s="395"/>
      <c r="AG49" s="395"/>
      <c r="AH49" s="395"/>
      <c r="AI49" s="395"/>
      <c r="AJ49" s="395"/>
      <c r="AK49" s="395"/>
      <c r="AL49" s="395"/>
      <c r="AM49" s="403"/>
    </row>
    <row r="50" spans="1:39" s="375" customFormat="1" ht="15.75">
      <c r="A50" s="845"/>
      <c r="B50" s="383">
        <f>B47+1</f>
        <v>46265</v>
      </c>
      <c r="C50" s="384" t="str">
        <f t="shared" si="144"/>
        <v>Sen</v>
      </c>
      <c r="D50" s="394">
        <f t="shared" si="145"/>
        <v>216713.09677419355</v>
      </c>
      <c r="E50" s="395">
        <f t="shared" si="146"/>
        <v>148832.72399999999</v>
      </c>
      <c r="F50" s="395">
        <f t="shared" si="147"/>
        <v>-67880.372774193558</v>
      </c>
      <c r="G50" s="395">
        <f>VLOOKUP($B$10:$B$58,'SO MS'!$B$6:$L$50,4,TRUE)</f>
        <v>142826</v>
      </c>
      <c r="H50" s="395">
        <f>VLOOKUP($B$10:$B$58,'Summary sales'!$A$8:$L$58,4,TRUE)+VLOOKUP($B$10:$B$58,'Summary FOB'!$B$8:$K$41,6,TRUE)</f>
        <v>95739.633999999991</v>
      </c>
      <c r="I50" s="395">
        <f t="shared" si="148"/>
        <v>-47086.366000000009</v>
      </c>
      <c r="J50" s="395">
        <f>VLOOKUP($B$10:$B$58,'SO MS'!$B$6:$L$50,5,TRUE)</f>
        <v>46000</v>
      </c>
      <c r="K50" s="395">
        <f>VLOOKUP($B$10:$B$58,'Summary sales'!$A$8:$L$58,5,TRUE)+VLOOKUP($B$10:$B$58,'Summary FOB'!$B$8:$K$41,8,TRUE)</f>
        <v>42237.139999999992</v>
      </c>
      <c r="L50" s="395">
        <f t="shared" si="149"/>
        <v>-3762.8600000000079</v>
      </c>
      <c r="M50" s="395">
        <f>VLOOKUP($B$10:$B$58,'SO MS'!$B$6:$L$50,6,TRUE)</f>
        <v>10800</v>
      </c>
      <c r="N50" s="395">
        <f>VLOOKUP($B$10:$B$58,'Summary sales'!$A$8:$M$58,6,TRUE)</f>
        <v>7352.2000000000007</v>
      </c>
      <c r="O50" s="395">
        <f t="shared" si="150"/>
        <v>-3447.7999999999993</v>
      </c>
      <c r="P50" s="395">
        <f>VLOOKUP($B$10:$B$58,'SO MS'!$B$6:$AS$50,7,TRUE)</f>
        <v>0</v>
      </c>
      <c r="Q50" s="395">
        <f>VLOOKUP($B$10:$B$58,'Summary sales'!$A$8:$M$58,7,TRUE)</f>
        <v>0</v>
      </c>
      <c r="R50" s="395">
        <f t="shared" si="151"/>
        <v>0</v>
      </c>
      <c r="S50" s="395">
        <f>VLOOKUP($B$10:$B$58,'SO MS'!$B$6:$AS$50,8,TRUE)</f>
        <v>3587.0967741935483</v>
      </c>
      <c r="T50" s="395">
        <f>VLOOKUP($B$10:$B$58,'Summary sales'!$A$8:$M$58,8,TRUE)</f>
        <v>0</v>
      </c>
      <c r="U50" s="395">
        <f t="shared" si="152"/>
        <v>-3587.0967741935483</v>
      </c>
      <c r="V50" s="395">
        <f>VLOOKUP($B$10:$B$58,'SO MS'!$B$6:$AS$50,9,TRUE)</f>
        <v>0</v>
      </c>
      <c r="W50" s="395">
        <f>VLOOKUP($B$10:$B$58,'Summary sales'!$A$8:$M$58,9,TRUE)</f>
        <v>3503.75</v>
      </c>
      <c r="X50" s="395">
        <f t="shared" si="153"/>
        <v>3503.75</v>
      </c>
      <c r="Y50" s="395">
        <f>VLOOKUP($B$10:$B$58,'SO MS'!$B$6:$AS$50,10,TRUE)</f>
        <v>13500</v>
      </c>
      <c r="Z50" s="395">
        <f>VLOOKUP($B$10:$B$58,'Summary sales'!$A$8:$M$58,10,TRUE)</f>
        <v>0</v>
      </c>
      <c r="AA50" s="395">
        <f t="shared" si="154"/>
        <v>-13500</v>
      </c>
      <c r="AB50" s="395">
        <f>VLOOKUP($B$10:$B$58,'SO MS'!$B$6:$AS$50,11,TRUE)</f>
        <v>0</v>
      </c>
      <c r="AC50" s="395">
        <f>VLOOKUP($B$10:$B$58,'Summary sales'!$A$8:$M$58,11,TRUE)</f>
        <v>0</v>
      </c>
      <c r="AD50" s="395">
        <f t="shared" si="155"/>
        <v>0</v>
      </c>
      <c r="AE50" s="395">
        <f t="shared" si="156"/>
        <v>196194.13329032253</v>
      </c>
      <c r="AF50" s="395">
        <f t="shared" ca="1" si="157"/>
        <v>201982.73099999892</v>
      </c>
      <c r="AG50" s="395">
        <f t="shared" ca="1" si="158"/>
        <v>5788.5977096763963</v>
      </c>
      <c r="AH50" s="395">
        <f>VLOOKUP($B$10:$B$55,'Summary FOB'!$B$8:$K$37,2,TRUE)</f>
        <v>0</v>
      </c>
      <c r="AI50" s="395">
        <f>VLOOKUP($B$10:$B$55,'Summary FOB'!$B$8:$K$37,3,TRUE)</f>
        <v>0</v>
      </c>
      <c r="AJ50" s="395">
        <f t="shared" si="159"/>
        <v>0</v>
      </c>
      <c r="AK50" s="395">
        <f>VLOOKUP($B$10:$B$55,'Daily Sales'!$B$5:$F$47,3,TRUE)</f>
        <v>196194.13329032253</v>
      </c>
      <c r="AL50" s="395">
        <f ca="1">VLOOKUP($B$10:$B$55,'Daily Sales'!$B$5:$F$47,4,TRUE)</f>
        <v>201982.73099999892</v>
      </c>
      <c r="AM50" s="403">
        <f t="shared" ca="1" si="160"/>
        <v>5788.5977096763963</v>
      </c>
    </row>
    <row r="51" spans="1:39" s="345" customFormat="1" ht="15.75">
      <c r="A51" s="846"/>
      <c r="B51" s="390" t="s">
        <v>18</v>
      </c>
      <c r="C51" s="384"/>
      <c r="D51" s="391">
        <f>SUM(D49:D50)</f>
        <v>216713.09677419355</v>
      </c>
      <c r="E51" s="391">
        <f t="shared" ref="E51:AM51" si="197">SUM(E49:E50)</f>
        <v>148832.72399999999</v>
      </c>
      <c r="F51" s="391">
        <f t="shared" si="197"/>
        <v>-67880.372774193558</v>
      </c>
      <c r="G51" s="391">
        <f t="shared" si="197"/>
        <v>142826</v>
      </c>
      <c r="H51" s="391">
        <f t="shared" si="197"/>
        <v>95739.633999999991</v>
      </c>
      <c r="I51" s="391">
        <f t="shared" si="197"/>
        <v>-47086.366000000009</v>
      </c>
      <c r="J51" s="391">
        <f t="shared" si="197"/>
        <v>46000</v>
      </c>
      <c r="K51" s="391">
        <f t="shared" si="197"/>
        <v>42237.139999999992</v>
      </c>
      <c r="L51" s="391">
        <f t="shared" si="197"/>
        <v>-3762.8600000000079</v>
      </c>
      <c r="M51" s="391">
        <f t="shared" si="197"/>
        <v>10800</v>
      </c>
      <c r="N51" s="391">
        <f t="shared" si="197"/>
        <v>7352.2000000000007</v>
      </c>
      <c r="O51" s="391">
        <f t="shared" si="197"/>
        <v>-3447.7999999999993</v>
      </c>
      <c r="P51" s="391">
        <f t="shared" si="197"/>
        <v>0</v>
      </c>
      <c r="Q51" s="391">
        <f t="shared" si="197"/>
        <v>0</v>
      </c>
      <c r="R51" s="391">
        <f t="shared" si="197"/>
        <v>0</v>
      </c>
      <c r="S51" s="391">
        <f t="shared" si="197"/>
        <v>3587.0967741935483</v>
      </c>
      <c r="T51" s="391">
        <f t="shared" si="197"/>
        <v>0</v>
      </c>
      <c r="U51" s="391">
        <f t="shared" si="197"/>
        <v>-3587.0967741935483</v>
      </c>
      <c r="V51" s="391">
        <f t="shared" si="197"/>
        <v>0</v>
      </c>
      <c r="W51" s="391">
        <f t="shared" si="197"/>
        <v>3503.75</v>
      </c>
      <c r="X51" s="391">
        <f t="shared" si="197"/>
        <v>3503.75</v>
      </c>
      <c r="Y51" s="391">
        <f t="shared" si="197"/>
        <v>13500</v>
      </c>
      <c r="Z51" s="391">
        <f t="shared" si="197"/>
        <v>0</v>
      </c>
      <c r="AA51" s="391">
        <f t="shared" si="197"/>
        <v>-13500</v>
      </c>
      <c r="AB51" s="391">
        <f t="shared" si="197"/>
        <v>0</v>
      </c>
      <c r="AC51" s="391">
        <f t="shared" si="197"/>
        <v>0</v>
      </c>
      <c r="AD51" s="391">
        <f t="shared" si="197"/>
        <v>0</v>
      </c>
      <c r="AE51" s="391">
        <f t="shared" si="197"/>
        <v>196194.13329032253</v>
      </c>
      <c r="AF51" s="391">
        <f t="shared" ca="1" si="197"/>
        <v>201982.73099999892</v>
      </c>
      <c r="AG51" s="391">
        <f t="shared" ca="1" si="197"/>
        <v>5788.5977096763963</v>
      </c>
      <c r="AH51" s="391">
        <f t="shared" si="197"/>
        <v>0</v>
      </c>
      <c r="AI51" s="391">
        <f t="shared" si="197"/>
        <v>0</v>
      </c>
      <c r="AJ51" s="391">
        <f t="shared" si="197"/>
        <v>0</v>
      </c>
      <c r="AK51" s="391">
        <f t="shared" si="197"/>
        <v>196194.13329032253</v>
      </c>
      <c r="AL51" s="391">
        <f t="shared" ca="1" si="197"/>
        <v>201982.73099999892</v>
      </c>
      <c r="AM51" s="585">
        <f t="shared" ca="1" si="197"/>
        <v>5788.5977096763963</v>
      </c>
    </row>
    <row r="52" spans="1:39" s="375" customFormat="1" ht="16.5" thickBot="1">
      <c r="A52" s="562"/>
      <c r="B52" s="383"/>
      <c r="C52" s="384"/>
      <c r="D52" s="392"/>
      <c r="E52" s="393"/>
      <c r="F52" s="393"/>
      <c r="G52" s="393"/>
      <c r="H52" s="393"/>
      <c r="I52" s="393"/>
      <c r="J52" s="393"/>
      <c r="K52" s="393"/>
      <c r="L52" s="393"/>
      <c r="M52" s="393"/>
      <c r="N52" s="393"/>
      <c r="O52" s="393"/>
      <c r="P52" s="393"/>
      <c r="Q52" s="393"/>
      <c r="R52" s="393"/>
      <c r="S52" s="393"/>
      <c r="T52" s="393"/>
      <c r="U52" s="393"/>
      <c r="V52" s="393"/>
      <c r="W52" s="393"/>
      <c r="X52" s="393"/>
      <c r="Y52" s="393"/>
      <c r="Z52" s="393"/>
      <c r="AA52" s="393"/>
      <c r="AB52" s="393"/>
      <c r="AC52" s="393"/>
      <c r="AD52" s="393"/>
      <c r="AE52" s="393"/>
      <c r="AF52" s="393"/>
      <c r="AG52" s="393"/>
      <c r="AH52" s="393"/>
      <c r="AI52" s="393"/>
      <c r="AJ52" s="393"/>
      <c r="AK52" s="393"/>
      <c r="AL52" s="393"/>
      <c r="AM52" s="402"/>
    </row>
    <row r="53" spans="1:39" ht="16.5" thickTop="1">
      <c r="A53" s="581"/>
      <c r="B53" s="390" t="s">
        <v>18</v>
      </c>
      <c r="C53" s="384"/>
      <c r="D53" s="770">
        <f>D12+D21+D30+D39+D48+D51</f>
        <v>6452831.9999999991</v>
      </c>
      <c r="E53" s="770">
        <f t="shared" ref="E53:AM53" si="198">E12+E21+E30+E39+E48+E51</f>
        <v>4886187.1887398157</v>
      </c>
      <c r="F53" s="396">
        <f t="shared" si="198"/>
        <v>-1566644.8112601843</v>
      </c>
      <c r="G53" s="396">
        <f t="shared" si="198"/>
        <v>4219772</v>
      </c>
      <c r="H53" s="396">
        <f t="shared" si="198"/>
        <v>2771156.1550000003</v>
      </c>
      <c r="I53" s="396">
        <f t="shared" si="198"/>
        <v>-1448615.845</v>
      </c>
      <c r="J53" s="396">
        <f t="shared" si="198"/>
        <v>1368560</v>
      </c>
      <c r="K53" s="396">
        <f t="shared" si="198"/>
        <v>1247102.9799999997</v>
      </c>
      <c r="L53" s="396">
        <f t="shared" si="198"/>
        <v>-121457.01999999999</v>
      </c>
      <c r="M53" s="396">
        <f t="shared" si="198"/>
        <v>334800</v>
      </c>
      <c r="N53" s="396">
        <f t="shared" si="198"/>
        <v>327288.26</v>
      </c>
      <c r="O53" s="396">
        <f t="shared" si="198"/>
        <v>-7511.7399999999971</v>
      </c>
      <c r="P53" s="396">
        <f t="shared" si="198"/>
        <v>0</v>
      </c>
      <c r="Q53" s="396">
        <f t="shared" si="198"/>
        <v>43955.45</v>
      </c>
      <c r="R53" s="396">
        <f t="shared" si="198"/>
        <v>43955.45</v>
      </c>
      <c r="S53" s="396">
        <f t="shared" si="198"/>
        <v>111200</v>
      </c>
      <c r="T53" s="396">
        <f t="shared" si="198"/>
        <v>132313.53373981552</v>
      </c>
      <c r="U53" s="396">
        <f t="shared" si="198"/>
        <v>21113.533739815539</v>
      </c>
      <c r="V53" s="396">
        <f t="shared" si="198"/>
        <v>0</v>
      </c>
      <c r="W53" s="396">
        <f t="shared" si="198"/>
        <v>48107.65</v>
      </c>
      <c r="X53" s="396">
        <f t="shared" si="198"/>
        <v>48107.65</v>
      </c>
      <c r="Y53" s="396">
        <f t="shared" si="198"/>
        <v>418500</v>
      </c>
      <c r="Z53" s="396">
        <f t="shared" si="198"/>
        <v>0</v>
      </c>
      <c r="AA53" s="396">
        <f t="shared" si="198"/>
        <v>-418500</v>
      </c>
      <c r="AB53" s="396">
        <f t="shared" si="198"/>
        <v>0</v>
      </c>
      <c r="AC53" s="396">
        <f t="shared" si="198"/>
        <v>316263.15999999997</v>
      </c>
      <c r="AD53" s="396">
        <f t="shared" si="198"/>
        <v>316263.15999999997</v>
      </c>
      <c r="AE53" s="396">
        <f t="shared" si="198"/>
        <v>5698372.0973225804</v>
      </c>
      <c r="AF53" s="396">
        <f t="shared" ca="1" si="198"/>
        <v>5272683.5144335851</v>
      </c>
      <c r="AG53" s="396">
        <f t="shared" ca="1" si="198"/>
        <v>-425688.5828889939</v>
      </c>
      <c r="AH53" s="396">
        <f t="shared" si="198"/>
        <v>0</v>
      </c>
      <c r="AI53" s="396">
        <f t="shared" si="198"/>
        <v>0</v>
      </c>
      <c r="AJ53" s="396">
        <f t="shared" si="198"/>
        <v>0</v>
      </c>
      <c r="AK53" s="396">
        <f t="shared" si="198"/>
        <v>5698372.0973225804</v>
      </c>
      <c r="AL53" s="396">
        <f t="shared" ca="1" si="198"/>
        <v>5272683.5144335851</v>
      </c>
      <c r="AM53" s="577">
        <f t="shared" ca="1" si="198"/>
        <v>-425688.5828889939</v>
      </c>
    </row>
    <row r="54" spans="1:39" ht="16.5" thickBot="1">
      <c r="A54" s="582"/>
      <c r="B54" s="583" t="s">
        <v>19</v>
      </c>
      <c r="C54" s="584"/>
      <c r="D54" s="771">
        <f>SUM(D41:D47,D32:D38,D22:D29,D13:D20,D10:D11)+D50</f>
        <v>6452831.9999999981</v>
      </c>
      <c r="E54" s="771">
        <f t="shared" ref="E54:AM54" si="199">SUM(E41:E47,E32:E38,E22:E29,E13:E20,E10:E11)+E50</f>
        <v>4886187.1887398157</v>
      </c>
      <c r="F54" s="579">
        <f t="shared" si="199"/>
        <v>-1566644.8112601845</v>
      </c>
      <c r="G54" s="579">
        <f t="shared" si="199"/>
        <v>4219772</v>
      </c>
      <c r="H54" s="579">
        <f t="shared" si="199"/>
        <v>2771156.1550000003</v>
      </c>
      <c r="I54" s="579">
        <f t="shared" si="199"/>
        <v>-1448615.8449999997</v>
      </c>
      <c r="J54" s="579">
        <f t="shared" si="199"/>
        <v>1368560</v>
      </c>
      <c r="K54" s="579">
        <f t="shared" si="199"/>
        <v>1247102.9799999997</v>
      </c>
      <c r="L54" s="579">
        <f t="shared" si="199"/>
        <v>-121457.01999999999</v>
      </c>
      <c r="M54" s="579">
        <f t="shared" si="199"/>
        <v>334800</v>
      </c>
      <c r="N54" s="579">
        <f t="shared" si="199"/>
        <v>327288.25999999995</v>
      </c>
      <c r="O54" s="579">
        <f t="shared" si="199"/>
        <v>-7511.7399999999961</v>
      </c>
      <c r="P54" s="579">
        <f t="shared" si="199"/>
        <v>0</v>
      </c>
      <c r="Q54" s="579">
        <f t="shared" si="199"/>
        <v>43955.45</v>
      </c>
      <c r="R54" s="579">
        <f t="shared" si="199"/>
        <v>43955.45</v>
      </c>
      <c r="S54" s="579">
        <f t="shared" si="199"/>
        <v>111199.99999999994</v>
      </c>
      <c r="T54" s="579">
        <f t="shared" si="199"/>
        <v>132313.53373981552</v>
      </c>
      <c r="U54" s="579">
        <f t="shared" si="199"/>
        <v>21113.533739815539</v>
      </c>
      <c r="V54" s="579">
        <f t="shared" si="199"/>
        <v>0</v>
      </c>
      <c r="W54" s="579">
        <f t="shared" si="199"/>
        <v>48107.649999999994</v>
      </c>
      <c r="X54" s="579">
        <f t="shared" si="199"/>
        <v>48107.649999999994</v>
      </c>
      <c r="Y54" s="579">
        <f t="shared" si="199"/>
        <v>418500</v>
      </c>
      <c r="Z54" s="579">
        <f t="shared" si="199"/>
        <v>0</v>
      </c>
      <c r="AA54" s="579">
        <f t="shared" si="199"/>
        <v>-418500</v>
      </c>
      <c r="AB54" s="579">
        <f t="shared" si="199"/>
        <v>0</v>
      </c>
      <c r="AC54" s="579">
        <f t="shared" si="199"/>
        <v>316263.15999999997</v>
      </c>
      <c r="AD54" s="579">
        <f t="shared" si="199"/>
        <v>316263.15999999997</v>
      </c>
      <c r="AE54" s="579">
        <f t="shared" si="199"/>
        <v>5698372.0973225785</v>
      </c>
      <c r="AF54" s="579">
        <f t="shared" ca="1" si="199"/>
        <v>5272683.514433586</v>
      </c>
      <c r="AG54" s="579">
        <f t="shared" ca="1" si="199"/>
        <v>-425688.58288899402</v>
      </c>
      <c r="AH54" s="579">
        <f t="shared" si="199"/>
        <v>0</v>
      </c>
      <c r="AI54" s="579">
        <f t="shared" si="199"/>
        <v>0</v>
      </c>
      <c r="AJ54" s="579">
        <f t="shared" si="199"/>
        <v>0</v>
      </c>
      <c r="AK54" s="579">
        <f t="shared" si="199"/>
        <v>5698372.0973225785</v>
      </c>
      <c r="AL54" s="579">
        <f t="shared" ca="1" si="199"/>
        <v>5272683.514433586</v>
      </c>
      <c r="AM54" s="580">
        <f t="shared" ca="1" si="199"/>
        <v>-425688.58288899402</v>
      </c>
    </row>
    <row r="55" spans="1:39" ht="15.75" thickTop="1"/>
    <row r="58" spans="1:39">
      <c r="E58" s="839"/>
    </row>
  </sheetData>
  <mergeCells count="24">
    <mergeCell ref="AE7:AM7"/>
    <mergeCell ref="D8:F8"/>
    <mergeCell ref="G8:I8"/>
    <mergeCell ref="J8:L8"/>
    <mergeCell ref="M8:O8"/>
    <mergeCell ref="P8:R8"/>
    <mergeCell ref="S8:U8"/>
    <mergeCell ref="V8:X8"/>
    <mergeCell ref="Y8:AA8"/>
    <mergeCell ref="AB8:AD8"/>
    <mergeCell ref="AE8:AG8"/>
    <mergeCell ref="AH8:AJ8"/>
    <mergeCell ref="AK8:AM8"/>
    <mergeCell ref="B8:B9"/>
    <mergeCell ref="C8:C9"/>
    <mergeCell ref="A1:C5"/>
    <mergeCell ref="A6:C6"/>
    <mergeCell ref="A8:A9"/>
    <mergeCell ref="A7:AD7"/>
    <mergeCell ref="A10:A16"/>
    <mergeCell ref="A17:A25"/>
    <mergeCell ref="A26:A34"/>
    <mergeCell ref="A35:A43"/>
    <mergeCell ref="A44:A51"/>
  </mergeCells>
  <conditionalFormatting sqref="B10 C10:C11 B11:C44 B44:B47 C45:C47 B48:C48 C49:C50 B49:B51">
    <cfRule type="cellIs" dxfId="8" priority="106" operator="lessThan">
      <formula>0</formula>
    </cfRule>
  </conditionalFormatting>
  <conditionalFormatting sqref="B51:C54">
    <cfRule type="cellIs" dxfId="7" priority="11" operator="lessThan">
      <formula>0</formula>
    </cfRule>
  </conditionalFormatting>
  <conditionalFormatting sqref="C56">
    <cfRule type="cellIs" dxfId="6" priority="128" operator="lessThan">
      <formula>0</formula>
    </cfRule>
  </conditionalFormatting>
  <conditionalFormatting sqref="D10:AM54">
    <cfRule type="cellIs" dxfId="5" priority="4" operator="lessThan">
      <formula>0</formula>
    </cfRule>
  </conditionalFormatting>
  <hyperlinks>
    <hyperlink ref="AK3" location="'Summary sales'!A1" display="SUMMARY SALES"/>
    <hyperlink ref="L3" location="'SO MS'!A1" display="SO MS"/>
    <hyperlink ref="AI3" location="'Summary FOB'!A1" display="SUMMARY FOB"/>
  </hyperlinks>
  <pageMargins left="0.7" right="0.7" top="0.75" bottom="0.75" header="0.3" footer="0.3"/>
  <pageSetup paperSize="9" orientation="portrait" horizontalDpi="360" verticalDpi="36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43"/>
  <sheetViews>
    <sheetView zoomScale="85" zoomScaleNormal="85" workbookViewId="0">
      <pane xSplit="2" ySplit="7" topLeftCell="C8" activePane="bottomRight" state="frozenSplit"/>
      <selection pane="topRight"/>
      <selection pane="bottomLeft"/>
      <selection pane="bottomRight" activeCell="A28" sqref="A28"/>
    </sheetView>
  </sheetViews>
  <sheetFormatPr defaultColWidth="9.140625" defaultRowHeight="15"/>
  <cols>
    <col min="1" max="1" width="4.7109375" style="1" customWidth="1"/>
    <col min="2" max="2" width="21.5703125" style="1" customWidth="1"/>
    <col min="3" max="11" width="21.5703125" style="347" customWidth="1"/>
    <col min="12" max="13" width="16.28515625" style="1" customWidth="1"/>
    <col min="14" max="14" width="20.7109375" style="1" customWidth="1"/>
    <col min="15" max="15" width="15" style="1" customWidth="1"/>
    <col min="16" max="16" width="15.5703125" style="1" customWidth="1"/>
    <col min="17" max="18" width="15" style="1" customWidth="1"/>
    <col min="19" max="19" width="15.5703125" style="1" customWidth="1"/>
    <col min="20" max="21" width="15" style="1" customWidth="1"/>
    <col min="22" max="22" width="15.5703125" style="1" customWidth="1"/>
    <col min="23" max="24" width="15" style="1" customWidth="1"/>
    <col min="25" max="25" width="15.5703125" style="1" customWidth="1"/>
    <col min="26" max="27" width="15" style="1" customWidth="1"/>
    <col min="28" max="28" width="15.5703125" style="1" customWidth="1"/>
    <col min="29" max="30" width="15" style="1" customWidth="1"/>
    <col min="31" max="31" width="15.5703125" style="1" customWidth="1"/>
    <col min="32" max="33" width="15" style="1" customWidth="1"/>
    <col min="34" max="34" width="15.5703125" style="1" customWidth="1"/>
    <col min="35" max="36" width="15" style="1" customWidth="1"/>
    <col min="37" max="37" width="15.5703125" style="1" customWidth="1"/>
    <col min="38" max="38" width="18" style="1" customWidth="1"/>
    <col min="39" max="39" width="15" style="1" customWidth="1"/>
    <col min="40" max="40" width="15.5703125" style="1" customWidth="1"/>
    <col min="41" max="41" width="18" style="1" customWidth="1"/>
    <col min="42" max="44" width="16.42578125" style="1" customWidth="1"/>
    <col min="45" max="45" width="15.5703125" style="1" customWidth="1"/>
    <col min="46" max="46" width="13" style="1" customWidth="1"/>
    <col min="47" max="47" width="16.42578125" style="1" customWidth="1"/>
    <col min="48" max="48" width="15.5703125" style="1" customWidth="1"/>
    <col min="49" max="49" width="13" style="1" customWidth="1"/>
    <col min="50" max="50" width="16.42578125" style="1" customWidth="1"/>
    <col min="51" max="51" width="15.5703125" style="1" customWidth="1"/>
    <col min="52" max="52" width="13" style="1" customWidth="1"/>
    <col min="53" max="53" width="16.42578125" style="1" customWidth="1"/>
    <col min="54" max="16384" width="9.140625" style="1"/>
  </cols>
  <sheetData>
    <row r="1" spans="1:53">
      <c r="C1" s="1"/>
      <c r="D1" s="1"/>
      <c r="E1" s="1"/>
      <c r="F1" s="1"/>
      <c r="G1" s="1"/>
      <c r="H1" s="3"/>
      <c r="I1" s="1"/>
      <c r="J1" s="1"/>
      <c r="K1" s="1"/>
      <c r="O1" s="3"/>
      <c r="P1" s="3"/>
      <c r="Q1" s="2"/>
      <c r="R1" s="3"/>
      <c r="S1" s="3"/>
      <c r="T1" s="2"/>
      <c r="U1" s="3"/>
      <c r="V1" s="3"/>
      <c r="W1" s="2"/>
      <c r="X1" s="3"/>
      <c r="Y1" s="3"/>
      <c r="Z1" s="2"/>
      <c r="AA1" s="3"/>
      <c r="AB1" s="3"/>
      <c r="AC1" s="2"/>
      <c r="AD1" s="3"/>
      <c r="AE1" s="3"/>
      <c r="AF1" s="2"/>
      <c r="AG1" s="3"/>
      <c r="AH1" s="3"/>
      <c r="AI1" s="2"/>
      <c r="AJ1" s="3"/>
      <c r="AK1" s="3"/>
      <c r="AL1" s="2"/>
      <c r="AM1" s="3"/>
      <c r="AN1" s="3"/>
      <c r="AO1" s="2"/>
      <c r="AP1" s="2"/>
      <c r="AQ1" s="2"/>
      <c r="AR1" s="2"/>
      <c r="AU1" s="2"/>
      <c r="AX1" s="2"/>
      <c r="BA1" s="2"/>
    </row>
    <row r="2" spans="1:53" ht="45.6" customHeight="1">
      <c r="B2" s="348" t="s">
        <v>110</v>
      </c>
      <c r="C2" s="1"/>
      <c r="D2" s="1"/>
      <c r="E2" s="1"/>
      <c r="F2" s="1"/>
      <c r="G2" s="1"/>
      <c r="H2" s="3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</row>
    <row r="3" spans="1:53" ht="15" customHeight="1">
      <c r="C3" s="1"/>
      <c r="D3" s="1"/>
      <c r="E3" s="1"/>
      <c r="F3" s="1"/>
      <c r="G3" s="1"/>
      <c r="H3" s="3"/>
      <c r="I3" s="1"/>
      <c r="J3" s="1"/>
      <c r="K3" s="1"/>
      <c r="BA3" s="2"/>
    </row>
    <row r="4" spans="1:53" ht="15.75" customHeight="1">
      <c r="B4" s="349">
        <f>'SO FOB Agustus 2026'!A4</f>
        <v>46235</v>
      </c>
      <c r="C4" s="349"/>
      <c r="D4" s="349"/>
      <c r="E4" s="350"/>
      <c r="F4" s="350"/>
      <c r="G4" s="350"/>
      <c r="H4" s="76"/>
      <c r="I4" s="350"/>
      <c r="J4" s="350"/>
      <c r="K4" s="350"/>
      <c r="AK4" s="76"/>
      <c r="AL4" s="174"/>
      <c r="AM4" s="76"/>
      <c r="AN4" s="76"/>
      <c r="AO4" s="174"/>
      <c r="AP4" s="76"/>
      <c r="AQ4" s="76"/>
      <c r="AR4" s="76"/>
      <c r="AU4" s="76"/>
      <c r="AX4" s="76"/>
      <c r="BA4" s="76"/>
    </row>
    <row r="5" spans="1:53" ht="15.75" customHeight="1">
      <c r="A5" s="906" t="s">
        <v>111</v>
      </c>
      <c r="B5" s="909" t="s">
        <v>112</v>
      </c>
      <c r="C5" s="914" t="s">
        <v>3</v>
      </c>
      <c r="D5" s="914"/>
      <c r="E5" s="914" t="s">
        <v>113</v>
      </c>
      <c r="F5" s="925" t="s">
        <v>114</v>
      </c>
      <c r="G5" s="925"/>
      <c r="H5" s="926" t="s">
        <v>115</v>
      </c>
      <c r="I5" s="926"/>
      <c r="J5" s="927" t="s">
        <v>116</v>
      </c>
      <c r="K5" s="928"/>
      <c r="L5" s="929" t="s">
        <v>110</v>
      </c>
      <c r="M5" s="930"/>
      <c r="N5" s="930"/>
      <c r="O5" s="930"/>
      <c r="P5" s="930"/>
      <c r="Q5" s="930"/>
      <c r="R5" s="930"/>
      <c r="S5" s="930"/>
      <c r="T5" s="930"/>
      <c r="U5" s="930"/>
      <c r="V5" s="930"/>
      <c r="W5" s="930"/>
      <c r="X5" s="930"/>
      <c r="Y5" s="930"/>
      <c r="Z5" s="930"/>
      <c r="AA5" s="930"/>
      <c r="AB5" s="930"/>
      <c r="AC5" s="930"/>
      <c r="AD5" s="930"/>
      <c r="AE5" s="930"/>
      <c r="AF5" s="930"/>
      <c r="AG5" s="930"/>
      <c r="AH5" s="930"/>
      <c r="AI5" s="930"/>
      <c r="AJ5" s="930"/>
      <c r="AK5" s="930"/>
      <c r="AL5" s="930"/>
      <c r="AM5" s="930"/>
      <c r="AN5" s="930"/>
      <c r="AO5" s="930"/>
      <c r="AP5" s="930"/>
      <c r="AQ5" s="930"/>
      <c r="AR5" s="930"/>
      <c r="AS5" s="930"/>
      <c r="AT5" s="930"/>
      <c r="AU5" s="930"/>
      <c r="AV5" s="930"/>
      <c r="AW5" s="930"/>
      <c r="AX5" s="930"/>
      <c r="AY5" s="930"/>
      <c r="AZ5" s="930"/>
      <c r="BA5" s="930"/>
    </row>
    <row r="6" spans="1:53" ht="15" customHeight="1">
      <c r="A6" s="907"/>
      <c r="B6" s="910"/>
      <c r="C6" s="912" t="s">
        <v>91</v>
      </c>
      <c r="D6" s="912" t="s">
        <v>92</v>
      </c>
      <c r="E6" s="912"/>
      <c r="F6" s="915" t="s">
        <v>91</v>
      </c>
      <c r="G6" s="915" t="s">
        <v>92</v>
      </c>
      <c r="H6" s="917" t="s">
        <v>91</v>
      </c>
      <c r="I6" s="917" t="s">
        <v>92</v>
      </c>
      <c r="J6" s="919" t="s">
        <v>91</v>
      </c>
      <c r="K6" s="921" t="s">
        <v>92</v>
      </c>
      <c r="L6" s="924" t="s">
        <v>4</v>
      </c>
      <c r="M6" s="923"/>
      <c r="N6" s="923"/>
      <c r="O6" s="923" t="s">
        <v>5</v>
      </c>
      <c r="P6" s="923"/>
      <c r="Q6" s="923"/>
      <c r="R6" s="923" t="s">
        <v>6</v>
      </c>
      <c r="S6" s="923"/>
      <c r="T6" s="923"/>
      <c r="U6" s="923" t="s">
        <v>7</v>
      </c>
      <c r="V6" s="923"/>
      <c r="W6" s="923"/>
      <c r="X6" s="923" t="s">
        <v>8</v>
      </c>
      <c r="Y6" s="923"/>
      <c r="Z6" s="923"/>
      <c r="AA6" s="923" t="s">
        <v>9</v>
      </c>
      <c r="AB6" s="923"/>
      <c r="AC6" s="923"/>
      <c r="AD6" s="923" t="s">
        <v>10</v>
      </c>
      <c r="AE6" s="923"/>
      <c r="AF6" s="923"/>
      <c r="AG6" s="923" t="s">
        <v>11</v>
      </c>
      <c r="AH6" s="923"/>
      <c r="AI6" s="923"/>
      <c r="AJ6" s="923" t="s">
        <v>12</v>
      </c>
      <c r="AK6" s="923"/>
      <c r="AL6" s="923"/>
      <c r="AM6" s="923" t="s">
        <v>13</v>
      </c>
      <c r="AN6" s="923"/>
      <c r="AO6" s="923"/>
      <c r="AP6" s="905" t="s">
        <v>14</v>
      </c>
      <c r="AQ6" s="905"/>
      <c r="AR6" s="905"/>
      <c r="AS6" s="905" t="s">
        <v>15</v>
      </c>
      <c r="AT6" s="905"/>
      <c r="AU6" s="905"/>
      <c r="AV6" s="905" t="s">
        <v>16</v>
      </c>
      <c r="AW6" s="905"/>
      <c r="AX6" s="905"/>
      <c r="AY6" s="905" t="s">
        <v>17</v>
      </c>
      <c r="AZ6" s="905"/>
      <c r="BA6" s="905"/>
    </row>
    <row r="7" spans="1:53" ht="15" customHeight="1">
      <c r="A7" s="908"/>
      <c r="B7" s="911"/>
      <c r="C7" s="913"/>
      <c r="D7" s="913"/>
      <c r="E7" s="913"/>
      <c r="F7" s="916"/>
      <c r="G7" s="916"/>
      <c r="H7" s="918"/>
      <c r="I7" s="918"/>
      <c r="J7" s="920"/>
      <c r="K7" s="922"/>
      <c r="L7" s="367" t="s">
        <v>91</v>
      </c>
      <c r="M7" s="368" t="s">
        <v>92</v>
      </c>
      <c r="N7" s="368" t="s">
        <v>93</v>
      </c>
      <c r="O7" s="368" t="s">
        <v>91</v>
      </c>
      <c r="P7" s="368" t="s">
        <v>92</v>
      </c>
      <c r="Q7" s="368" t="s">
        <v>93</v>
      </c>
      <c r="R7" s="368" t="s">
        <v>91</v>
      </c>
      <c r="S7" s="368" t="s">
        <v>92</v>
      </c>
      <c r="T7" s="368" t="s">
        <v>93</v>
      </c>
      <c r="U7" s="368" t="s">
        <v>91</v>
      </c>
      <c r="V7" s="368" t="s">
        <v>92</v>
      </c>
      <c r="W7" s="368" t="s">
        <v>93</v>
      </c>
      <c r="X7" s="368" t="s">
        <v>91</v>
      </c>
      <c r="Y7" s="368" t="s">
        <v>92</v>
      </c>
      <c r="Z7" s="368" t="s">
        <v>93</v>
      </c>
      <c r="AA7" s="368" t="s">
        <v>91</v>
      </c>
      <c r="AB7" s="368" t="s">
        <v>92</v>
      </c>
      <c r="AC7" s="368" t="s">
        <v>93</v>
      </c>
      <c r="AD7" s="368" t="s">
        <v>91</v>
      </c>
      <c r="AE7" s="368" t="s">
        <v>92</v>
      </c>
      <c r="AF7" s="368" t="s">
        <v>93</v>
      </c>
      <c r="AG7" s="368" t="s">
        <v>91</v>
      </c>
      <c r="AH7" s="368" t="s">
        <v>92</v>
      </c>
      <c r="AI7" s="368" t="s">
        <v>93</v>
      </c>
      <c r="AJ7" s="368" t="s">
        <v>91</v>
      </c>
      <c r="AK7" s="368" t="s">
        <v>92</v>
      </c>
      <c r="AL7" s="368" t="s">
        <v>93</v>
      </c>
      <c r="AM7" s="368" t="s">
        <v>91</v>
      </c>
      <c r="AN7" s="368" t="s">
        <v>92</v>
      </c>
      <c r="AO7" s="368" t="s">
        <v>93</v>
      </c>
      <c r="AP7" s="373" t="s">
        <v>91</v>
      </c>
      <c r="AQ7" s="373" t="s">
        <v>92</v>
      </c>
      <c r="AR7" s="373" t="s">
        <v>93</v>
      </c>
      <c r="AS7" s="373" t="s">
        <v>91</v>
      </c>
      <c r="AT7" s="373" t="s">
        <v>92</v>
      </c>
      <c r="AU7" s="373" t="s">
        <v>93</v>
      </c>
      <c r="AV7" s="373" t="s">
        <v>91</v>
      </c>
      <c r="AW7" s="373" t="s">
        <v>92</v>
      </c>
      <c r="AX7" s="373" t="s">
        <v>93</v>
      </c>
      <c r="AY7" s="373" t="s">
        <v>91</v>
      </c>
      <c r="AZ7" s="373" t="s">
        <v>92</v>
      </c>
      <c r="BA7" s="373" t="s">
        <v>93</v>
      </c>
    </row>
    <row r="8" spans="1:53" ht="15" customHeight="1">
      <c r="A8" s="351">
        <v>1</v>
      </c>
      <c r="B8" s="352">
        <f>B4</f>
        <v>46235</v>
      </c>
      <c r="C8" s="353">
        <f>F8+H8+J8</f>
        <v>0</v>
      </c>
      <c r="D8" s="353">
        <f>G8+I8+K8</f>
        <v>0</v>
      </c>
      <c r="E8" s="354">
        <f>D8-C8</f>
        <v>0</v>
      </c>
      <c r="F8" s="353">
        <f t="shared" ref="F8:F37" si="0">SUMIF($L$7:$AO$7,$F$6,L8:AO8)</f>
        <v>0</v>
      </c>
      <c r="G8" s="353">
        <f t="shared" ref="G8:G37" si="1">SUMIF($L$7:$AO$7,$G$6,L8:AO8)</f>
        <v>0</v>
      </c>
      <c r="H8" s="353">
        <f t="shared" ref="H8:H37" si="2">SUMIF($AP$7:$BA$7,$H$6,AP8:BA8)</f>
        <v>0</v>
      </c>
      <c r="I8" s="353">
        <f t="shared" ref="I8:I37" si="3">SUMIF($AP$7:$BA$7,$I$6,AP8:BA8)</f>
        <v>0</v>
      </c>
      <c r="J8" s="353"/>
      <c r="K8" s="353"/>
      <c r="L8" s="354">
        <f>INDEX('SO FOB Agustus 2026'!$E$6:$O$51,MATCH(B8,'SO FOB Agustus 2026'!$B$6:$B$51,0),MATCH($L$6,'SO FOB Agustus 2026'!$E$6:$O$6,0))</f>
        <v>0</v>
      </c>
      <c r="M8" s="369">
        <v>0</v>
      </c>
      <c r="N8" s="354">
        <f t="shared" ref="N8" si="4">M8-L8</f>
        <v>0</v>
      </c>
      <c r="O8" s="354">
        <f>INDEX('SO FOB Agustus 2026'!$E$6:$O$51,MATCH(B8,'SO FOB Agustus 2026'!$B$6:$B$51,0),MATCH($O$6,'SO FOB Agustus 2026'!$E$6:$O$6,0))</f>
        <v>0</v>
      </c>
      <c r="P8" s="369">
        <v>0</v>
      </c>
      <c r="Q8" s="354">
        <f t="shared" ref="Q8" si="5">P8-O8</f>
        <v>0</v>
      </c>
      <c r="R8" s="354">
        <f>INDEX('SO FOB Agustus 2026'!$E$6:$O$51,MATCH(B8,'SO FOB Agustus 2026'!$B$6:$B$51,0),MATCH($R$6,'SO FOB Agustus 2026'!$E$6:$O$6,0))</f>
        <v>0</v>
      </c>
      <c r="S8" s="369">
        <v>0</v>
      </c>
      <c r="T8" s="354">
        <f t="shared" ref="T8" si="6">S8-R8</f>
        <v>0</v>
      </c>
      <c r="U8" s="354">
        <f>INDEX('SO FOB Agustus 2026'!$E$6:$O$51,MATCH(B8,'SO FOB Agustus 2026'!$B$6:$B$51,0),MATCH($U$6,'SO FOB Agustus 2026'!$E$6:$O$6,0))</f>
        <v>0</v>
      </c>
      <c r="V8" s="369">
        <v>0</v>
      </c>
      <c r="W8" s="354">
        <f t="shared" ref="W8" si="7">V8-U8</f>
        <v>0</v>
      </c>
      <c r="X8" s="354">
        <f>INDEX('SO FOB Agustus 2026'!$E$6:$O$51,MATCH(B8,'SO FOB Agustus 2026'!$B$6:$B$51,0),MATCH($X$6,'SO FOB Agustus 2026'!$E$6:$O$6,0))</f>
        <v>0</v>
      </c>
      <c r="Y8" s="369">
        <v>0</v>
      </c>
      <c r="Z8" s="354">
        <f t="shared" ref="Z8" si="8">Y8-X8</f>
        <v>0</v>
      </c>
      <c r="AA8" s="354">
        <f>INDEX('SO FOB Agustus 2026'!$E$6:$O$51,MATCH(B8,'SO FOB Agustus 2026'!$B$6:$B$51,0),MATCH($AA$6,'SO FOB Agustus 2026'!$E$6:$O$6,0))</f>
        <v>0</v>
      </c>
      <c r="AB8" s="369">
        <v>0</v>
      </c>
      <c r="AC8" s="354">
        <f t="shared" ref="AC8" si="9">AB8-AA8</f>
        <v>0</v>
      </c>
      <c r="AD8" s="354">
        <f>INDEX('SO FOB Agustus 2026'!$E$6:$O$51,MATCH(B8,'SO FOB Agustus 2026'!$B$6:$B$51,0),MATCH($AD$6,'SO FOB Agustus 2026'!$E$6:$O$6,0))</f>
        <v>0</v>
      </c>
      <c r="AE8" s="369">
        <v>0</v>
      </c>
      <c r="AF8" s="354">
        <f t="shared" ref="AF8" si="10">AE8-AD8</f>
        <v>0</v>
      </c>
      <c r="AG8" s="354">
        <f>INDEX('SO FOB Agustus 2026'!$E$6:$O$51,MATCH(B8,'SO FOB Agustus 2026'!$B$6:$B$51,0),MATCH($AG$6,'SO FOB Agustus 2026'!$E$6:$O$6,0))</f>
        <v>0</v>
      </c>
      <c r="AH8" s="369">
        <v>0</v>
      </c>
      <c r="AI8" s="354">
        <f t="shared" ref="AI8" si="11">AH8-AG8</f>
        <v>0</v>
      </c>
      <c r="AJ8" s="354">
        <f>INDEX('SO FOB Agustus 2026'!$E$6:$O$51,MATCH(B8,'SO FOB Agustus 2026'!$B$6:$B$51,0),MATCH($AJ$6,'SO FOB Agustus 2026'!$E$6:$O$6,0))</f>
        <v>0</v>
      </c>
      <c r="AK8" s="369">
        <v>0</v>
      </c>
      <c r="AL8" s="354">
        <f t="shared" ref="AL8" si="12">AK8-AJ8</f>
        <v>0</v>
      </c>
      <c r="AM8" s="354">
        <f>INDEX('SO FOB Agustus 2026'!$E$6:$O$51,MATCH(B8,'SO FOB Agustus 2026'!$B$6:$B$51,0),MATCH($AM$6,'SO FOB Agustus 2026'!$E$6:$O$6,0))</f>
        <v>0</v>
      </c>
      <c r="AN8" s="369">
        <v>0</v>
      </c>
      <c r="AO8" s="354">
        <f t="shared" ref="AO8" si="13">AN8-AM8</f>
        <v>0</v>
      </c>
      <c r="AP8" s="354">
        <f>INDEX('SO FOB Agustus 2026'!$E$6:$AF$51,MATCH(B8,'SO FOB Agustus 2026'!$B$6:$B$51,0),MATCH($AP$6,'SO FOB Agustus 2026'!$E$6:$AF$6,0))</f>
        <v>0</v>
      </c>
      <c r="AQ8" s="369">
        <v>0</v>
      </c>
      <c r="AR8" s="354">
        <f t="shared" ref="AR8" si="14">AQ8-AP8</f>
        <v>0</v>
      </c>
      <c r="AS8" s="354">
        <f>INDEX('SO FOB Agustus 2026'!$E$6:$AF$51,MATCH(B8,'SO FOB Agustus 2026'!$B$6:$B$51,0),MATCH($AS$6,'SO FOB Agustus 2026'!$E$6:$AF$6,0))</f>
        <v>0</v>
      </c>
      <c r="AT8" s="369">
        <v>0</v>
      </c>
      <c r="AU8" s="354">
        <f t="shared" ref="AU8" si="15">AT8-AS8</f>
        <v>0</v>
      </c>
      <c r="AV8" s="354">
        <f>INDEX('SO FOB Agustus 2026'!$E$6:$AF$51,MATCH(B8,'SO FOB Agustus 2026'!$B$6:$B$51,0),MATCH($AV$6,'SO FOB Agustus 2026'!$E$6:$AF$6,0))</f>
        <v>0</v>
      </c>
      <c r="AW8" s="369">
        <v>0</v>
      </c>
      <c r="AX8" s="354">
        <f t="shared" ref="AX8" si="16">AW8-AV8</f>
        <v>0</v>
      </c>
      <c r="AY8" s="354">
        <f>INDEX('SO FOB Agustus 2026'!$E$6:$AF$51,MATCH(B8,'SO FOB Agustus 2026'!$B$6:$B$51,0),MATCH($AY$6,'SO FOB Agustus 2026'!$E$6:$AF$6,0))</f>
        <v>0</v>
      </c>
      <c r="AZ8" s="369">
        <v>0</v>
      </c>
      <c r="BA8" s="354">
        <f t="shared" ref="BA8" si="17">AZ8-AY8</f>
        <v>0</v>
      </c>
    </row>
    <row r="9" spans="1:53">
      <c r="A9" s="355">
        <f>A8+1</f>
        <v>2</v>
      </c>
      <c r="B9" s="356">
        <f>B8+1</f>
        <v>46236</v>
      </c>
      <c r="C9" s="357">
        <f t="shared" ref="C9:D35" si="18">F9+H9+J9</f>
        <v>0</v>
      </c>
      <c r="D9" s="357">
        <f t="shared" si="18"/>
        <v>0</v>
      </c>
      <c r="E9" s="357">
        <f t="shared" ref="E9:E35" si="19">D9-C9</f>
        <v>0</v>
      </c>
      <c r="F9" s="357">
        <f t="shared" si="0"/>
        <v>0</v>
      </c>
      <c r="G9" s="357">
        <f t="shared" si="1"/>
        <v>0</v>
      </c>
      <c r="H9" s="357">
        <f t="shared" si="2"/>
        <v>0</v>
      </c>
      <c r="I9" s="357">
        <f t="shared" si="3"/>
        <v>0</v>
      </c>
      <c r="J9" s="357"/>
      <c r="K9" s="357"/>
      <c r="L9" s="370">
        <f>INDEX('SO FOB Agustus 2026'!$E$6:$O$51,MATCH(B9,'SO FOB Agustus 2026'!$B$6:$B$51,0),MATCH($L$6,'SO FOB Agustus 2026'!$E$6:$O$6,0))</f>
        <v>0</v>
      </c>
      <c r="M9" s="371">
        <v>0</v>
      </c>
      <c r="N9" s="370">
        <f t="shared" ref="N9:N37" si="20">M9-L9</f>
        <v>0</v>
      </c>
      <c r="O9" s="370">
        <f>INDEX('SO FOB Agustus 2026'!$E$6:$O$51,MATCH(B9,'SO FOB Agustus 2026'!$B$6:$B$51,0),MATCH($O$6,'SO FOB Agustus 2026'!$E$6:$O$6,0))</f>
        <v>0</v>
      </c>
      <c r="P9" s="371">
        <v>0</v>
      </c>
      <c r="Q9" s="370">
        <f t="shared" ref="Q9:Q37" si="21">P9-O9</f>
        <v>0</v>
      </c>
      <c r="R9" s="370">
        <f>INDEX('SO FOB Agustus 2026'!$E$6:$O$51,MATCH(B9,'SO FOB Agustus 2026'!$B$6:$B$51,0),MATCH($R$6,'SO FOB Agustus 2026'!$E$6:$O$6,0))</f>
        <v>0</v>
      </c>
      <c r="S9" s="371">
        <v>0</v>
      </c>
      <c r="T9" s="370">
        <f t="shared" ref="T9:T37" si="22">S9-R9</f>
        <v>0</v>
      </c>
      <c r="U9" s="370">
        <f>INDEX('SO FOB Agustus 2026'!$E$6:$O$51,MATCH(B9,'SO FOB Agustus 2026'!$B$6:$B$51,0),MATCH($U$6,'SO FOB Agustus 2026'!$E$6:$O$6,0))</f>
        <v>0</v>
      </c>
      <c r="V9" s="371">
        <v>0</v>
      </c>
      <c r="W9" s="370">
        <f t="shared" ref="W9:W37" si="23">V9-U9</f>
        <v>0</v>
      </c>
      <c r="X9" s="370">
        <f>INDEX('SO FOB Agustus 2026'!$E$6:$O$51,MATCH(B9,'SO FOB Agustus 2026'!$B$6:$B$51,0),MATCH($X$6,'SO FOB Agustus 2026'!$E$6:$O$6,0))</f>
        <v>0</v>
      </c>
      <c r="Y9" s="371">
        <v>0</v>
      </c>
      <c r="Z9" s="370">
        <f t="shared" ref="Z9:Z37" si="24">Y9-X9</f>
        <v>0</v>
      </c>
      <c r="AA9" s="370">
        <f>INDEX('SO FOB Agustus 2026'!$E$6:$O$51,MATCH(B9,'SO FOB Agustus 2026'!$B$6:$B$51,0),MATCH($AA$6,'SO FOB Agustus 2026'!$E$6:$O$6,0))</f>
        <v>0</v>
      </c>
      <c r="AB9" s="371">
        <v>0</v>
      </c>
      <c r="AC9" s="370">
        <f t="shared" ref="AC9:AC37" si="25">AB9-AA9</f>
        <v>0</v>
      </c>
      <c r="AD9" s="370">
        <f>INDEX('SO FOB Agustus 2026'!$E$6:$O$51,MATCH(B9,'SO FOB Agustus 2026'!$B$6:$B$51,0),MATCH($AD$6,'SO FOB Agustus 2026'!$E$6:$O$6,0))</f>
        <v>0</v>
      </c>
      <c r="AE9" s="371">
        <v>0</v>
      </c>
      <c r="AF9" s="370">
        <f t="shared" ref="AF9:AF37" si="26">AE9-AD9</f>
        <v>0</v>
      </c>
      <c r="AG9" s="370">
        <f>INDEX('SO FOB Agustus 2026'!$E$6:$O$51,MATCH(B9,'SO FOB Agustus 2026'!$B$6:$B$51,0),MATCH($AG$6,'SO FOB Agustus 2026'!$E$6:$O$6,0))</f>
        <v>0</v>
      </c>
      <c r="AH9" s="371">
        <v>0</v>
      </c>
      <c r="AI9" s="370">
        <f t="shared" ref="AI9:AI37" si="27">AH9-AG9</f>
        <v>0</v>
      </c>
      <c r="AJ9" s="370">
        <f>INDEX('SO FOB Agustus 2026'!$E$6:$O$51,MATCH(B9,'SO FOB Agustus 2026'!$B$6:$B$51,0),MATCH($AJ$6,'SO FOB Agustus 2026'!$E$6:$O$6,0))</f>
        <v>0</v>
      </c>
      <c r="AK9" s="371">
        <v>0</v>
      </c>
      <c r="AL9" s="370">
        <f t="shared" ref="AL9:AL37" si="28">AK9-AJ9</f>
        <v>0</v>
      </c>
      <c r="AM9" s="370">
        <f>INDEX('SO FOB Agustus 2026'!$E$6:$O$51,MATCH(B9,'SO FOB Agustus 2026'!$B$6:$B$51,0),MATCH($AM$6,'SO FOB Agustus 2026'!$E$6:$O$6,0))</f>
        <v>0</v>
      </c>
      <c r="AN9" s="371">
        <v>0</v>
      </c>
      <c r="AO9" s="370">
        <f t="shared" ref="AO9:AO37" si="29">AN9-AM9</f>
        <v>0</v>
      </c>
      <c r="AP9" s="370">
        <f>INDEX('SO FOB Agustus 2026'!$E$6:$AF$51,MATCH(B9,'SO FOB Agustus 2026'!$B$6:$B$51,0),MATCH($AP$6,'SO FOB Agustus 2026'!$E$6:$AF$6,0))</f>
        <v>0</v>
      </c>
      <c r="AQ9" s="371">
        <v>0</v>
      </c>
      <c r="AR9" s="370">
        <f t="shared" ref="AR9:AR37" si="30">AQ9-AP9</f>
        <v>0</v>
      </c>
      <c r="AS9" s="370">
        <f>INDEX('SO FOB Agustus 2026'!$E$6:$AF$51,MATCH(B9,'SO FOB Agustus 2026'!$B$6:$B$51,0),MATCH($AS$6,'SO FOB Agustus 2026'!$E$6:$AF$6,0))</f>
        <v>0</v>
      </c>
      <c r="AT9" s="371">
        <v>0</v>
      </c>
      <c r="AU9" s="370">
        <f t="shared" ref="AU9:AU37" si="31">AT9-AS9</f>
        <v>0</v>
      </c>
      <c r="AV9" s="370">
        <f>INDEX('SO FOB Agustus 2026'!$E$6:$AF$51,MATCH(B9,'SO FOB Agustus 2026'!$B$6:$B$51,0),MATCH($AV$6,'SO FOB Agustus 2026'!$E$6:$AF$6,0))</f>
        <v>0</v>
      </c>
      <c r="AW9" s="371">
        <v>0</v>
      </c>
      <c r="AX9" s="370">
        <f t="shared" ref="AX9:AX37" si="32">AW9-AV9</f>
        <v>0</v>
      </c>
      <c r="AY9" s="370">
        <f>INDEX('SO FOB Agustus 2026'!$E$6:$AF$51,MATCH(B9,'SO FOB Agustus 2026'!$B$6:$B$51,0),MATCH($AY$6,'SO FOB Agustus 2026'!$E$6:$AF$6,0))</f>
        <v>0</v>
      </c>
      <c r="AZ9" s="371">
        <v>0</v>
      </c>
      <c r="BA9" s="370">
        <f t="shared" ref="BA9:BA37" si="33">AZ9-AY9</f>
        <v>0</v>
      </c>
    </row>
    <row r="10" spans="1:53">
      <c r="A10" s="355">
        <f t="shared" ref="A10:B25" si="34">A9+1</f>
        <v>3</v>
      </c>
      <c r="B10" s="356">
        <f t="shared" si="34"/>
        <v>46237</v>
      </c>
      <c r="C10" s="357">
        <f t="shared" si="18"/>
        <v>0</v>
      </c>
      <c r="D10" s="357">
        <f t="shared" si="18"/>
        <v>0</v>
      </c>
      <c r="E10" s="357">
        <f t="shared" si="19"/>
        <v>0</v>
      </c>
      <c r="F10" s="357">
        <f t="shared" si="0"/>
        <v>0</v>
      </c>
      <c r="G10" s="357">
        <f t="shared" si="1"/>
        <v>0</v>
      </c>
      <c r="H10" s="357">
        <f t="shared" si="2"/>
        <v>0</v>
      </c>
      <c r="I10" s="357">
        <f t="shared" si="3"/>
        <v>0</v>
      </c>
      <c r="J10" s="357"/>
      <c r="K10" s="357"/>
      <c r="L10" s="370">
        <f>INDEX('SO FOB Agustus 2026'!$E$6:$O$51,MATCH(B10,'SO FOB Agustus 2026'!$B$6:$B$51,0),MATCH($L$6,'SO FOB Agustus 2026'!$E$6:$O$6,0))</f>
        <v>0</v>
      </c>
      <c r="M10" s="371">
        <v>0</v>
      </c>
      <c r="N10" s="370">
        <f t="shared" si="20"/>
        <v>0</v>
      </c>
      <c r="O10" s="370">
        <f>INDEX('SO FOB Agustus 2026'!$E$6:$O$51,MATCH(B10,'SO FOB Agustus 2026'!$B$6:$B$51,0),MATCH($O$6,'SO FOB Agustus 2026'!$E$6:$O$6,0))</f>
        <v>0</v>
      </c>
      <c r="P10" s="371">
        <v>0</v>
      </c>
      <c r="Q10" s="370">
        <f t="shared" si="21"/>
        <v>0</v>
      </c>
      <c r="R10" s="370">
        <f>INDEX('SO FOB Agustus 2026'!$E$6:$O$51,MATCH(B10,'SO FOB Agustus 2026'!$B$6:$B$51,0),MATCH($R$6,'SO FOB Agustus 2026'!$E$6:$O$6,0))</f>
        <v>0</v>
      </c>
      <c r="S10" s="371">
        <v>0</v>
      </c>
      <c r="T10" s="370">
        <f t="shared" si="22"/>
        <v>0</v>
      </c>
      <c r="U10" s="370">
        <f>INDEX('SO FOB Agustus 2026'!$E$6:$O$51,MATCH(B10,'SO FOB Agustus 2026'!$B$6:$B$51,0),MATCH($U$6,'SO FOB Agustus 2026'!$E$6:$O$6,0))</f>
        <v>0</v>
      </c>
      <c r="V10" s="371">
        <v>0</v>
      </c>
      <c r="W10" s="370">
        <f t="shared" si="23"/>
        <v>0</v>
      </c>
      <c r="X10" s="370">
        <f>INDEX('SO FOB Agustus 2026'!$E$6:$O$51,MATCH(B10,'SO FOB Agustus 2026'!$B$6:$B$51,0),MATCH($X$6,'SO FOB Agustus 2026'!$E$6:$O$6,0))</f>
        <v>0</v>
      </c>
      <c r="Y10" s="371">
        <v>0</v>
      </c>
      <c r="Z10" s="370">
        <f t="shared" si="24"/>
        <v>0</v>
      </c>
      <c r="AA10" s="370">
        <f>INDEX('SO FOB Agustus 2026'!$E$6:$O$51,MATCH(B10,'SO FOB Agustus 2026'!$B$6:$B$51,0),MATCH($AA$6,'SO FOB Agustus 2026'!$E$6:$O$6,0))</f>
        <v>0</v>
      </c>
      <c r="AB10" s="371">
        <v>0</v>
      </c>
      <c r="AC10" s="370">
        <f t="shared" si="25"/>
        <v>0</v>
      </c>
      <c r="AD10" s="370">
        <f>INDEX('SO FOB Agustus 2026'!$E$6:$O$51,MATCH(B10,'SO FOB Agustus 2026'!$B$6:$B$51,0),MATCH($AD$6,'SO FOB Agustus 2026'!$E$6:$O$6,0))</f>
        <v>0</v>
      </c>
      <c r="AE10" s="371">
        <v>0</v>
      </c>
      <c r="AF10" s="370">
        <f t="shared" si="26"/>
        <v>0</v>
      </c>
      <c r="AG10" s="370">
        <f>INDEX('SO FOB Agustus 2026'!$E$6:$O$51,MATCH(B10,'SO FOB Agustus 2026'!$B$6:$B$51,0),MATCH($AG$6,'SO FOB Agustus 2026'!$E$6:$O$6,0))</f>
        <v>0</v>
      </c>
      <c r="AH10" s="371">
        <v>0</v>
      </c>
      <c r="AI10" s="370">
        <f t="shared" si="27"/>
        <v>0</v>
      </c>
      <c r="AJ10" s="370">
        <f>INDEX('SO FOB Agustus 2026'!$E$6:$O$51,MATCH(B10,'SO FOB Agustus 2026'!$B$6:$B$51,0),MATCH($AJ$6,'SO FOB Agustus 2026'!$E$6:$O$6,0))</f>
        <v>0</v>
      </c>
      <c r="AK10" s="371">
        <v>0</v>
      </c>
      <c r="AL10" s="370">
        <f t="shared" si="28"/>
        <v>0</v>
      </c>
      <c r="AM10" s="370">
        <f>INDEX('SO FOB Agustus 2026'!$E$6:$O$51,MATCH(B10,'SO FOB Agustus 2026'!$B$6:$B$51,0),MATCH($AM$6,'SO FOB Agustus 2026'!$E$6:$O$6,0))</f>
        <v>0</v>
      </c>
      <c r="AN10" s="371">
        <v>0</v>
      </c>
      <c r="AO10" s="370">
        <f t="shared" si="29"/>
        <v>0</v>
      </c>
      <c r="AP10" s="370">
        <f>INDEX('SO FOB Agustus 2026'!$E$6:$AF$51,MATCH(B10,'SO FOB Agustus 2026'!$B$6:$B$51,0),MATCH($AP$6,'SO FOB Agustus 2026'!$E$6:$AF$6,0))</f>
        <v>0</v>
      </c>
      <c r="AQ10" s="371">
        <v>0</v>
      </c>
      <c r="AR10" s="370">
        <f t="shared" si="30"/>
        <v>0</v>
      </c>
      <c r="AS10" s="370">
        <f>INDEX('SO FOB Agustus 2026'!$E$6:$AF$51,MATCH(B10,'SO FOB Agustus 2026'!$B$6:$B$51,0),MATCH($AS$6,'SO FOB Agustus 2026'!$E$6:$AF$6,0))</f>
        <v>0</v>
      </c>
      <c r="AT10" s="371">
        <v>0</v>
      </c>
      <c r="AU10" s="370">
        <f t="shared" si="31"/>
        <v>0</v>
      </c>
      <c r="AV10" s="370">
        <f>INDEX('SO FOB Agustus 2026'!$E$6:$AF$51,MATCH(B10,'SO FOB Agustus 2026'!$B$6:$B$51,0),MATCH($AV$6,'SO FOB Agustus 2026'!$E$6:$AF$6,0))</f>
        <v>0</v>
      </c>
      <c r="AW10" s="371">
        <v>0</v>
      </c>
      <c r="AX10" s="370">
        <f t="shared" si="32"/>
        <v>0</v>
      </c>
      <c r="AY10" s="370">
        <f>INDEX('SO FOB Agustus 2026'!$E$6:$AF$51,MATCH(B10,'SO FOB Agustus 2026'!$B$6:$B$51,0),MATCH($AY$6,'SO FOB Agustus 2026'!$E$6:$AF$6,0))</f>
        <v>0</v>
      </c>
      <c r="AZ10" s="371">
        <v>0</v>
      </c>
      <c r="BA10" s="370">
        <f t="shared" si="33"/>
        <v>0</v>
      </c>
    </row>
    <row r="11" spans="1:53">
      <c r="A11" s="355">
        <f t="shared" si="34"/>
        <v>4</v>
      </c>
      <c r="B11" s="356">
        <f t="shared" si="34"/>
        <v>46238</v>
      </c>
      <c r="C11" s="357">
        <f t="shared" si="18"/>
        <v>0</v>
      </c>
      <c r="D11" s="357">
        <f t="shared" si="18"/>
        <v>0</v>
      </c>
      <c r="E11" s="357">
        <f t="shared" si="19"/>
        <v>0</v>
      </c>
      <c r="F11" s="357">
        <f t="shared" si="0"/>
        <v>0</v>
      </c>
      <c r="G11" s="357">
        <f t="shared" si="1"/>
        <v>0</v>
      </c>
      <c r="H11" s="357">
        <f t="shared" si="2"/>
        <v>0</v>
      </c>
      <c r="I11" s="357">
        <f t="shared" si="3"/>
        <v>0</v>
      </c>
      <c r="J11" s="357"/>
      <c r="K11" s="357"/>
      <c r="L11" s="370">
        <f>INDEX('SO FOB Agustus 2026'!$E$6:$O$51,MATCH(B11,'SO FOB Agustus 2026'!$B$6:$B$51,0),MATCH($L$6,'SO FOB Agustus 2026'!$E$6:$O$6,0))</f>
        <v>0</v>
      </c>
      <c r="M11" s="371">
        <v>0</v>
      </c>
      <c r="N11" s="370">
        <f t="shared" si="20"/>
        <v>0</v>
      </c>
      <c r="O11" s="370">
        <f>INDEX('SO FOB Agustus 2026'!$E$6:$O$51,MATCH(B11,'SO FOB Agustus 2026'!$B$6:$B$51,0),MATCH($O$6,'SO FOB Agustus 2026'!$E$6:$O$6,0))</f>
        <v>0</v>
      </c>
      <c r="P11" s="371">
        <v>0</v>
      </c>
      <c r="Q11" s="370">
        <f t="shared" si="21"/>
        <v>0</v>
      </c>
      <c r="R11" s="370">
        <f>INDEX('SO FOB Agustus 2026'!$E$6:$O$51,MATCH(B11,'SO FOB Agustus 2026'!$B$6:$B$51,0),MATCH($R$6,'SO FOB Agustus 2026'!$E$6:$O$6,0))</f>
        <v>0</v>
      </c>
      <c r="S11" s="371">
        <v>0</v>
      </c>
      <c r="T11" s="370">
        <f t="shared" si="22"/>
        <v>0</v>
      </c>
      <c r="U11" s="370">
        <f>INDEX('SO FOB Agustus 2026'!$E$6:$O$51,MATCH(B11,'SO FOB Agustus 2026'!$B$6:$B$51,0),MATCH($U$6,'SO FOB Agustus 2026'!$E$6:$O$6,0))</f>
        <v>0</v>
      </c>
      <c r="V11" s="371">
        <v>0</v>
      </c>
      <c r="W11" s="370">
        <f t="shared" si="23"/>
        <v>0</v>
      </c>
      <c r="X11" s="370">
        <f>INDEX('SO FOB Agustus 2026'!$E$6:$O$51,MATCH(B11,'SO FOB Agustus 2026'!$B$6:$B$51,0),MATCH($X$6,'SO FOB Agustus 2026'!$E$6:$O$6,0))</f>
        <v>0</v>
      </c>
      <c r="Y11" s="371">
        <v>0</v>
      </c>
      <c r="Z11" s="370">
        <f t="shared" si="24"/>
        <v>0</v>
      </c>
      <c r="AA11" s="370">
        <f>INDEX('SO FOB Agustus 2026'!$E$6:$O$51,MATCH(B11,'SO FOB Agustus 2026'!$B$6:$B$51,0),MATCH($AA$6,'SO FOB Agustus 2026'!$E$6:$O$6,0))</f>
        <v>0</v>
      </c>
      <c r="AB11" s="371">
        <v>0</v>
      </c>
      <c r="AC11" s="370">
        <f t="shared" si="25"/>
        <v>0</v>
      </c>
      <c r="AD11" s="370">
        <f>INDEX('SO FOB Agustus 2026'!$E$6:$O$51,MATCH(B11,'SO FOB Agustus 2026'!$B$6:$B$51,0),MATCH($AD$6,'SO FOB Agustus 2026'!$E$6:$O$6,0))</f>
        <v>0</v>
      </c>
      <c r="AE11" s="371">
        <v>0</v>
      </c>
      <c r="AF11" s="370">
        <f t="shared" si="26"/>
        <v>0</v>
      </c>
      <c r="AG11" s="370">
        <f>INDEX('SO FOB Agustus 2026'!$E$6:$O$51,MATCH(B11,'SO FOB Agustus 2026'!$B$6:$B$51,0),MATCH($AG$6,'SO FOB Agustus 2026'!$E$6:$O$6,0))</f>
        <v>0</v>
      </c>
      <c r="AH11" s="371">
        <v>0</v>
      </c>
      <c r="AI11" s="370">
        <f t="shared" si="27"/>
        <v>0</v>
      </c>
      <c r="AJ11" s="370">
        <f>INDEX('SO FOB Agustus 2026'!$E$6:$O$51,MATCH(B11,'SO FOB Agustus 2026'!$B$6:$B$51,0),MATCH($AJ$6,'SO FOB Agustus 2026'!$E$6:$O$6,0))</f>
        <v>0</v>
      </c>
      <c r="AK11" s="371">
        <v>0</v>
      </c>
      <c r="AL11" s="370">
        <f t="shared" si="28"/>
        <v>0</v>
      </c>
      <c r="AM11" s="370">
        <f>INDEX('SO FOB Agustus 2026'!$E$6:$O$51,MATCH(B11,'SO FOB Agustus 2026'!$B$6:$B$51,0),MATCH($AM$6,'SO FOB Agustus 2026'!$E$6:$O$6,0))</f>
        <v>0</v>
      </c>
      <c r="AN11" s="371">
        <v>0</v>
      </c>
      <c r="AO11" s="370">
        <f t="shared" si="29"/>
        <v>0</v>
      </c>
      <c r="AP11" s="370">
        <f>INDEX('SO FOB Agustus 2026'!$E$6:$AF$51,MATCH(B11,'SO FOB Agustus 2026'!$B$6:$B$51,0),MATCH($AP$6,'SO FOB Agustus 2026'!$E$6:$AF$6,0))</f>
        <v>0</v>
      </c>
      <c r="AQ11" s="371">
        <v>0</v>
      </c>
      <c r="AR11" s="370">
        <f t="shared" si="30"/>
        <v>0</v>
      </c>
      <c r="AS11" s="370">
        <f>INDEX('SO FOB Agustus 2026'!$E$6:$AF$51,MATCH(B11,'SO FOB Agustus 2026'!$B$6:$B$51,0),MATCH($AS$6,'SO FOB Agustus 2026'!$E$6:$AF$6,0))</f>
        <v>0</v>
      </c>
      <c r="AT11" s="371">
        <v>0</v>
      </c>
      <c r="AU11" s="370">
        <f t="shared" si="31"/>
        <v>0</v>
      </c>
      <c r="AV11" s="370">
        <f>INDEX('SO FOB Agustus 2026'!$E$6:$AF$51,MATCH(B11,'SO FOB Agustus 2026'!$B$6:$B$51,0),MATCH($AV$6,'SO FOB Agustus 2026'!$E$6:$AF$6,0))</f>
        <v>0</v>
      </c>
      <c r="AW11" s="371">
        <v>0</v>
      </c>
      <c r="AX11" s="370">
        <f t="shared" si="32"/>
        <v>0</v>
      </c>
      <c r="AY11" s="370">
        <f>INDEX('SO FOB Agustus 2026'!$E$6:$AF$51,MATCH(B11,'SO FOB Agustus 2026'!$B$6:$B$51,0),MATCH($AY$6,'SO FOB Agustus 2026'!$E$6:$AF$6,0))</f>
        <v>0</v>
      </c>
      <c r="AZ11" s="371">
        <v>0</v>
      </c>
      <c r="BA11" s="370">
        <f t="shared" si="33"/>
        <v>0</v>
      </c>
    </row>
    <row r="12" spans="1:53">
      <c r="A12" s="355">
        <f t="shared" si="34"/>
        <v>5</v>
      </c>
      <c r="B12" s="356">
        <f t="shared" si="34"/>
        <v>46239</v>
      </c>
      <c r="C12" s="357">
        <f t="shared" si="18"/>
        <v>0</v>
      </c>
      <c r="D12" s="357">
        <f t="shared" si="18"/>
        <v>0</v>
      </c>
      <c r="E12" s="357">
        <f t="shared" si="19"/>
        <v>0</v>
      </c>
      <c r="F12" s="357">
        <f t="shared" si="0"/>
        <v>0</v>
      </c>
      <c r="G12" s="357">
        <f t="shared" si="1"/>
        <v>0</v>
      </c>
      <c r="H12" s="357">
        <f t="shared" si="2"/>
        <v>0</v>
      </c>
      <c r="I12" s="357">
        <f t="shared" si="3"/>
        <v>0</v>
      </c>
      <c r="J12" s="357"/>
      <c r="K12" s="357"/>
      <c r="L12" s="370">
        <f>INDEX('SO FOB Agustus 2026'!$E$6:$O$51,MATCH(B12,'SO FOB Agustus 2026'!$B$6:$B$51,0),MATCH($L$6,'SO FOB Agustus 2026'!$E$6:$O$6,0))</f>
        <v>0</v>
      </c>
      <c r="M12" s="371">
        <v>0</v>
      </c>
      <c r="N12" s="370">
        <f t="shared" si="20"/>
        <v>0</v>
      </c>
      <c r="O12" s="370">
        <f>INDEX('SO FOB Agustus 2026'!$E$6:$O$51,MATCH(B12,'SO FOB Agustus 2026'!$B$6:$B$51,0),MATCH($O$6,'SO FOB Agustus 2026'!$E$6:$O$6,0))</f>
        <v>0</v>
      </c>
      <c r="P12" s="371">
        <v>0</v>
      </c>
      <c r="Q12" s="370">
        <f t="shared" si="21"/>
        <v>0</v>
      </c>
      <c r="R12" s="370">
        <f>INDEX('SO FOB Agustus 2026'!$E$6:$O$51,MATCH(B12,'SO FOB Agustus 2026'!$B$6:$B$51,0),MATCH($R$6,'SO FOB Agustus 2026'!$E$6:$O$6,0))</f>
        <v>0</v>
      </c>
      <c r="S12" s="371">
        <v>0</v>
      </c>
      <c r="T12" s="370">
        <f t="shared" si="22"/>
        <v>0</v>
      </c>
      <c r="U12" s="370">
        <f>INDEX('SO FOB Agustus 2026'!$E$6:$O$51,MATCH(B12,'SO FOB Agustus 2026'!$B$6:$B$51,0),MATCH($U$6,'SO FOB Agustus 2026'!$E$6:$O$6,0))</f>
        <v>0</v>
      </c>
      <c r="V12" s="371">
        <v>0</v>
      </c>
      <c r="W12" s="370">
        <f t="shared" si="23"/>
        <v>0</v>
      </c>
      <c r="X12" s="370">
        <f>INDEX('SO FOB Agustus 2026'!$E$6:$O$51,MATCH(B12,'SO FOB Agustus 2026'!$B$6:$B$51,0),MATCH($X$6,'SO FOB Agustus 2026'!$E$6:$O$6,0))</f>
        <v>0</v>
      </c>
      <c r="Y12" s="371">
        <v>0</v>
      </c>
      <c r="Z12" s="370">
        <f t="shared" si="24"/>
        <v>0</v>
      </c>
      <c r="AA12" s="370">
        <f>INDEX('SO FOB Agustus 2026'!$E$6:$O$51,MATCH(B12,'SO FOB Agustus 2026'!$B$6:$B$51,0),MATCH($AA$6,'SO FOB Agustus 2026'!$E$6:$O$6,0))</f>
        <v>0</v>
      </c>
      <c r="AB12" s="371">
        <v>0</v>
      </c>
      <c r="AC12" s="370">
        <f t="shared" si="25"/>
        <v>0</v>
      </c>
      <c r="AD12" s="370">
        <f>INDEX('SO FOB Agustus 2026'!$E$6:$O$51,MATCH(B12,'SO FOB Agustus 2026'!$B$6:$B$51,0),MATCH($AD$6,'SO FOB Agustus 2026'!$E$6:$O$6,0))</f>
        <v>0</v>
      </c>
      <c r="AE12" s="371">
        <v>0</v>
      </c>
      <c r="AF12" s="370">
        <f t="shared" si="26"/>
        <v>0</v>
      </c>
      <c r="AG12" s="370">
        <f>INDEX('SO FOB Agustus 2026'!$E$6:$O$51,MATCH(B12,'SO FOB Agustus 2026'!$B$6:$B$51,0),MATCH($AG$6,'SO FOB Agustus 2026'!$E$6:$O$6,0))</f>
        <v>0</v>
      </c>
      <c r="AH12" s="371">
        <v>0</v>
      </c>
      <c r="AI12" s="370">
        <f t="shared" si="27"/>
        <v>0</v>
      </c>
      <c r="AJ12" s="370">
        <f>INDEX('SO FOB Agustus 2026'!$E$6:$O$51,MATCH(B12,'SO FOB Agustus 2026'!$B$6:$B$51,0),MATCH($AJ$6,'SO FOB Agustus 2026'!$E$6:$O$6,0))</f>
        <v>0</v>
      </c>
      <c r="AK12" s="371">
        <v>0</v>
      </c>
      <c r="AL12" s="370">
        <f t="shared" si="28"/>
        <v>0</v>
      </c>
      <c r="AM12" s="370">
        <f>INDEX('SO FOB Agustus 2026'!$E$6:$O$51,MATCH(B12,'SO FOB Agustus 2026'!$B$6:$B$51,0),MATCH($AM$6,'SO FOB Agustus 2026'!$E$6:$O$6,0))</f>
        <v>0</v>
      </c>
      <c r="AN12" s="371">
        <v>0</v>
      </c>
      <c r="AO12" s="370">
        <f t="shared" si="29"/>
        <v>0</v>
      </c>
      <c r="AP12" s="370">
        <f>INDEX('SO FOB Agustus 2026'!$E$6:$AF$51,MATCH(B12,'SO FOB Agustus 2026'!$B$6:$B$51,0),MATCH($AP$6,'SO FOB Agustus 2026'!$E$6:$AF$6,0))</f>
        <v>0</v>
      </c>
      <c r="AQ12" s="371">
        <v>0</v>
      </c>
      <c r="AR12" s="370">
        <f t="shared" si="30"/>
        <v>0</v>
      </c>
      <c r="AS12" s="370">
        <f>INDEX('SO FOB Agustus 2026'!$E$6:$AF$51,MATCH(B12,'SO FOB Agustus 2026'!$B$6:$B$51,0),MATCH($AS$6,'SO FOB Agustus 2026'!$E$6:$AF$6,0))</f>
        <v>0</v>
      </c>
      <c r="AT12" s="371">
        <v>0</v>
      </c>
      <c r="AU12" s="370">
        <f t="shared" si="31"/>
        <v>0</v>
      </c>
      <c r="AV12" s="370">
        <f>INDEX('SO FOB Agustus 2026'!$E$6:$AF$51,MATCH(B12,'SO FOB Agustus 2026'!$B$6:$B$51,0),MATCH($AV$6,'SO FOB Agustus 2026'!$E$6:$AF$6,0))</f>
        <v>0</v>
      </c>
      <c r="AW12" s="371">
        <v>0</v>
      </c>
      <c r="AX12" s="370">
        <f t="shared" si="32"/>
        <v>0</v>
      </c>
      <c r="AY12" s="370">
        <f>INDEX('SO FOB Agustus 2026'!$E$6:$AF$51,MATCH(B12,'SO FOB Agustus 2026'!$B$6:$B$51,0),MATCH($AY$6,'SO FOB Agustus 2026'!$E$6:$AF$6,0))</f>
        <v>0</v>
      </c>
      <c r="AZ12" s="371">
        <v>0</v>
      </c>
      <c r="BA12" s="370">
        <f t="shared" si="33"/>
        <v>0</v>
      </c>
    </row>
    <row r="13" spans="1:53">
      <c r="A13" s="355">
        <f t="shared" si="34"/>
        <v>6</v>
      </c>
      <c r="B13" s="356">
        <f t="shared" si="34"/>
        <v>46240</v>
      </c>
      <c r="C13" s="357">
        <f t="shared" si="18"/>
        <v>0</v>
      </c>
      <c r="D13" s="357">
        <f t="shared" si="18"/>
        <v>0</v>
      </c>
      <c r="E13" s="357">
        <f t="shared" si="19"/>
        <v>0</v>
      </c>
      <c r="F13" s="357">
        <f t="shared" si="0"/>
        <v>0</v>
      </c>
      <c r="G13" s="357">
        <f t="shared" si="1"/>
        <v>0</v>
      </c>
      <c r="H13" s="357">
        <f t="shared" si="2"/>
        <v>0</v>
      </c>
      <c r="I13" s="357">
        <f t="shared" si="3"/>
        <v>0</v>
      </c>
      <c r="J13" s="357"/>
      <c r="K13" s="357"/>
      <c r="L13" s="370">
        <f>INDEX('SO FOB Agustus 2026'!$E$6:$O$51,MATCH(B13,'SO FOB Agustus 2026'!$B$6:$B$51,0),MATCH($L$6,'SO FOB Agustus 2026'!$E$6:$O$6,0))</f>
        <v>0</v>
      </c>
      <c r="M13" s="371">
        <v>0</v>
      </c>
      <c r="N13" s="370">
        <f t="shared" si="20"/>
        <v>0</v>
      </c>
      <c r="O13" s="370">
        <f>INDEX('SO FOB Agustus 2026'!$E$6:$O$51,MATCH(B13,'SO FOB Agustus 2026'!$B$6:$B$51,0),MATCH($O$6,'SO FOB Agustus 2026'!$E$6:$O$6,0))</f>
        <v>0</v>
      </c>
      <c r="P13" s="371">
        <v>0</v>
      </c>
      <c r="Q13" s="370">
        <f t="shared" si="21"/>
        <v>0</v>
      </c>
      <c r="R13" s="370">
        <f>INDEX('SO FOB Agustus 2026'!$E$6:$O$51,MATCH(B13,'SO FOB Agustus 2026'!$B$6:$B$51,0),MATCH($R$6,'SO FOB Agustus 2026'!$E$6:$O$6,0))</f>
        <v>0</v>
      </c>
      <c r="S13" s="371">
        <v>0</v>
      </c>
      <c r="T13" s="370">
        <f t="shared" si="22"/>
        <v>0</v>
      </c>
      <c r="U13" s="370">
        <f>INDEX('SO FOB Agustus 2026'!$E$6:$O$51,MATCH(B13,'SO FOB Agustus 2026'!$B$6:$B$51,0),MATCH($U$6,'SO FOB Agustus 2026'!$E$6:$O$6,0))</f>
        <v>0</v>
      </c>
      <c r="V13" s="371">
        <v>0</v>
      </c>
      <c r="W13" s="370">
        <f t="shared" si="23"/>
        <v>0</v>
      </c>
      <c r="X13" s="370">
        <f>INDEX('SO FOB Agustus 2026'!$E$6:$O$51,MATCH(B13,'SO FOB Agustus 2026'!$B$6:$B$51,0),MATCH($X$6,'SO FOB Agustus 2026'!$E$6:$O$6,0))</f>
        <v>0</v>
      </c>
      <c r="Y13" s="371">
        <v>0</v>
      </c>
      <c r="Z13" s="370">
        <f t="shared" si="24"/>
        <v>0</v>
      </c>
      <c r="AA13" s="370">
        <f>INDEX('SO FOB Agustus 2026'!$E$6:$O$51,MATCH(B13,'SO FOB Agustus 2026'!$B$6:$B$51,0),MATCH($AA$6,'SO FOB Agustus 2026'!$E$6:$O$6,0))</f>
        <v>0</v>
      </c>
      <c r="AB13" s="371">
        <v>0</v>
      </c>
      <c r="AC13" s="370">
        <f t="shared" si="25"/>
        <v>0</v>
      </c>
      <c r="AD13" s="370">
        <f>INDEX('SO FOB Agustus 2026'!$E$6:$O$51,MATCH(B13,'SO FOB Agustus 2026'!$B$6:$B$51,0),MATCH($AD$6,'SO FOB Agustus 2026'!$E$6:$O$6,0))</f>
        <v>0</v>
      </c>
      <c r="AE13" s="371">
        <v>0</v>
      </c>
      <c r="AF13" s="370">
        <f t="shared" si="26"/>
        <v>0</v>
      </c>
      <c r="AG13" s="370">
        <f>INDEX('SO FOB Agustus 2026'!$E$6:$O$51,MATCH(B13,'SO FOB Agustus 2026'!$B$6:$B$51,0),MATCH($AG$6,'SO FOB Agustus 2026'!$E$6:$O$6,0))</f>
        <v>0</v>
      </c>
      <c r="AH13" s="371">
        <v>0</v>
      </c>
      <c r="AI13" s="370">
        <f t="shared" si="27"/>
        <v>0</v>
      </c>
      <c r="AJ13" s="370">
        <f>INDEX('SO FOB Agustus 2026'!$E$6:$O$51,MATCH(B13,'SO FOB Agustus 2026'!$B$6:$B$51,0),MATCH($AJ$6,'SO FOB Agustus 2026'!$E$6:$O$6,0))</f>
        <v>0</v>
      </c>
      <c r="AK13" s="371">
        <v>0</v>
      </c>
      <c r="AL13" s="370">
        <f t="shared" si="28"/>
        <v>0</v>
      </c>
      <c r="AM13" s="370">
        <f>INDEX('SO FOB Agustus 2026'!$E$6:$O$51,MATCH(B13,'SO FOB Agustus 2026'!$B$6:$B$51,0),MATCH($AM$6,'SO FOB Agustus 2026'!$E$6:$O$6,0))</f>
        <v>0</v>
      </c>
      <c r="AN13" s="371">
        <v>0</v>
      </c>
      <c r="AO13" s="370">
        <f t="shared" si="29"/>
        <v>0</v>
      </c>
      <c r="AP13" s="370">
        <f>INDEX('SO FOB Agustus 2026'!$E$6:$AF$51,MATCH(B13,'SO FOB Agustus 2026'!$B$6:$B$51,0),MATCH($AP$6,'SO FOB Agustus 2026'!$E$6:$AF$6,0))</f>
        <v>0</v>
      </c>
      <c r="AQ13" s="371">
        <v>0</v>
      </c>
      <c r="AR13" s="370">
        <f t="shared" si="30"/>
        <v>0</v>
      </c>
      <c r="AS13" s="370">
        <f>INDEX('SO FOB Agustus 2026'!$E$6:$AF$51,MATCH(B13,'SO FOB Agustus 2026'!$B$6:$B$51,0),MATCH($AS$6,'SO FOB Agustus 2026'!$E$6:$AF$6,0))</f>
        <v>0</v>
      </c>
      <c r="AT13" s="371">
        <v>0</v>
      </c>
      <c r="AU13" s="370">
        <f t="shared" si="31"/>
        <v>0</v>
      </c>
      <c r="AV13" s="370">
        <f>INDEX('SO FOB Agustus 2026'!$E$6:$AF$51,MATCH(B13,'SO FOB Agustus 2026'!$B$6:$B$51,0),MATCH($AV$6,'SO FOB Agustus 2026'!$E$6:$AF$6,0))</f>
        <v>0</v>
      </c>
      <c r="AW13" s="371">
        <v>0</v>
      </c>
      <c r="AX13" s="370">
        <f t="shared" si="32"/>
        <v>0</v>
      </c>
      <c r="AY13" s="370">
        <f>INDEX('SO FOB Agustus 2026'!$E$6:$AF$51,MATCH(B13,'SO FOB Agustus 2026'!$B$6:$B$51,0),MATCH($AY$6,'SO FOB Agustus 2026'!$E$6:$AF$6,0))</f>
        <v>0</v>
      </c>
      <c r="AZ13" s="371">
        <v>0</v>
      </c>
      <c r="BA13" s="370">
        <f t="shared" si="33"/>
        <v>0</v>
      </c>
    </row>
    <row r="14" spans="1:53">
      <c r="A14" s="355">
        <f t="shared" si="34"/>
        <v>7</v>
      </c>
      <c r="B14" s="356">
        <f t="shared" si="34"/>
        <v>46241</v>
      </c>
      <c r="C14" s="357">
        <f t="shared" si="18"/>
        <v>0</v>
      </c>
      <c r="D14" s="357">
        <f t="shared" si="18"/>
        <v>0</v>
      </c>
      <c r="E14" s="357">
        <f t="shared" si="19"/>
        <v>0</v>
      </c>
      <c r="F14" s="357">
        <f t="shared" si="0"/>
        <v>0</v>
      </c>
      <c r="G14" s="357">
        <f t="shared" si="1"/>
        <v>0</v>
      </c>
      <c r="H14" s="357">
        <f t="shared" si="2"/>
        <v>0</v>
      </c>
      <c r="I14" s="357">
        <f t="shared" si="3"/>
        <v>0</v>
      </c>
      <c r="J14" s="357"/>
      <c r="K14" s="357"/>
      <c r="L14" s="370">
        <f>INDEX('SO FOB Agustus 2026'!$E$6:$O$51,MATCH(B14,'SO FOB Agustus 2026'!$B$6:$B$51,0),MATCH($L$6,'SO FOB Agustus 2026'!$E$6:$O$6,0))</f>
        <v>0</v>
      </c>
      <c r="M14" s="371">
        <v>0</v>
      </c>
      <c r="N14" s="370">
        <f t="shared" si="20"/>
        <v>0</v>
      </c>
      <c r="O14" s="370">
        <f>INDEX('SO FOB Agustus 2026'!$E$6:$O$51,MATCH(B14,'SO FOB Agustus 2026'!$B$6:$B$51,0),MATCH($O$6,'SO FOB Agustus 2026'!$E$6:$O$6,0))</f>
        <v>0</v>
      </c>
      <c r="P14" s="371">
        <v>0</v>
      </c>
      <c r="Q14" s="370">
        <f t="shared" si="21"/>
        <v>0</v>
      </c>
      <c r="R14" s="370">
        <f>INDEX('SO FOB Agustus 2026'!$E$6:$O$51,MATCH(B14,'SO FOB Agustus 2026'!$B$6:$B$51,0),MATCH($R$6,'SO FOB Agustus 2026'!$E$6:$O$6,0))</f>
        <v>0</v>
      </c>
      <c r="S14" s="371">
        <v>0</v>
      </c>
      <c r="T14" s="370">
        <f t="shared" si="22"/>
        <v>0</v>
      </c>
      <c r="U14" s="370">
        <f>INDEX('SO FOB Agustus 2026'!$E$6:$O$51,MATCH(B14,'SO FOB Agustus 2026'!$B$6:$B$51,0),MATCH($U$6,'SO FOB Agustus 2026'!$E$6:$O$6,0))</f>
        <v>0</v>
      </c>
      <c r="V14" s="371">
        <v>0</v>
      </c>
      <c r="W14" s="370">
        <f t="shared" si="23"/>
        <v>0</v>
      </c>
      <c r="X14" s="370">
        <f>INDEX('SO FOB Agustus 2026'!$E$6:$O$51,MATCH(B14,'SO FOB Agustus 2026'!$B$6:$B$51,0),MATCH($X$6,'SO FOB Agustus 2026'!$E$6:$O$6,0))</f>
        <v>0</v>
      </c>
      <c r="Y14" s="371">
        <v>0</v>
      </c>
      <c r="Z14" s="370">
        <f t="shared" si="24"/>
        <v>0</v>
      </c>
      <c r="AA14" s="370">
        <f>INDEX('SO FOB Agustus 2026'!$E$6:$O$51,MATCH(B14,'SO FOB Agustus 2026'!$B$6:$B$51,0),MATCH($AA$6,'SO FOB Agustus 2026'!$E$6:$O$6,0))</f>
        <v>0</v>
      </c>
      <c r="AB14" s="371">
        <v>0</v>
      </c>
      <c r="AC14" s="370">
        <f t="shared" si="25"/>
        <v>0</v>
      </c>
      <c r="AD14" s="370">
        <f>INDEX('SO FOB Agustus 2026'!$E$6:$O$51,MATCH(B14,'SO FOB Agustus 2026'!$B$6:$B$51,0),MATCH($AD$6,'SO FOB Agustus 2026'!$E$6:$O$6,0))</f>
        <v>0</v>
      </c>
      <c r="AE14" s="371">
        <v>0</v>
      </c>
      <c r="AF14" s="370">
        <f t="shared" si="26"/>
        <v>0</v>
      </c>
      <c r="AG14" s="370">
        <f>INDEX('SO FOB Agustus 2026'!$E$6:$O$51,MATCH(B14,'SO FOB Agustus 2026'!$B$6:$B$51,0),MATCH($AG$6,'SO FOB Agustus 2026'!$E$6:$O$6,0))</f>
        <v>0</v>
      </c>
      <c r="AH14" s="371">
        <v>0</v>
      </c>
      <c r="AI14" s="370">
        <f t="shared" si="27"/>
        <v>0</v>
      </c>
      <c r="AJ14" s="370">
        <f>INDEX('SO FOB Agustus 2026'!$E$6:$O$51,MATCH(B14,'SO FOB Agustus 2026'!$B$6:$B$51,0),MATCH($AJ$6,'SO FOB Agustus 2026'!$E$6:$O$6,0))</f>
        <v>0</v>
      </c>
      <c r="AK14" s="371">
        <v>0</v>
      </c>
      <c r="AL14" s="370">
        <f t="shared" si="28"/>
        <v>0</v>
      </c>
      <c r="AM14" s="370">
        <f>INDEX('SO FOB Agustus 2026'!$E$6:$O$51,MATCH(B14,'SO FOB Agustus 2026'!$B$6:$B$51,0),MATCH($AM$6,'SO FOB Agustus 2026'!$E$6:$O$6,0))</f>
        <v>0</v>
      </c>
      <c r="AN14" s="371">
        <v>0</v>
      </c>
      <c r="AO14" s="370">
        <f t="shared" si="29"/>
        <v>0</v>
      </c>
      <c r="AP14" s="370">
        <f>INDEX('SO FOB Agustus 2026'!$E$6:$AF$51,MATCH(B14,'SO FOB Agustus 2026'!$B$6:$B$51,0),MATCH($AP$6,'SO FOB Agustus 2026'!$E$6:$AF$6,0))</f>
        <v>0</v>
      </c>
      <c r="AQ14" s="371">
        <v>0</v>
      </c>
      <c r="AR14" s="370">
        <f t="shared" si="30"/>
        <v>0</v>
      </c>
      <c r="AS14" s="370">
        <f>INDEX('SO FOB Agustus 2026'!$E$6:$AF$51,MATCH(B14,'SO FOB Agustus 2026'!$B$6:$B$51,0),MATCH($AS$6,'SO FOB Agustus 2026'!$E$6:$AF$6,0))</f>
        <v>0</v>
      </c>
      <c r="AT14" s="371">
        <v>0</v>
      </c>
      <c r="AU14" s="370">
        <f t="shared" si="31"/>
        <v>0</v>
      </c>
      <c r="AV14" s="370">
        <f>INDEX('SO FOB Agustus 2026'!$E$6:$AF$51,MATCH(B14,'SO FOB Agustus 2026'!$B$6:$B$51,0),MATCH($AV$6,'SO FOB Agustus 2026'!$E$6:$AF$6,0))</f>
        <v>0</v>
      </c>
      <c r="AW14" s="371">
        <v>0</v>
      </c>
      <c r="AX14" s="370">
        <f t="shared" si="32"/>
        <v>0</v>
      </c>
      <c r="AY14" s="370">
        <f>INDEX('SO FOB Agustus 2026'!$E$6:$AF$51,MATCH(B14,'SO FOB Agustus 2026'!$B$6:$B$51,0),MATCH($AY$6,'SO FOB Agustus 2026'!$E$6:$AF$6,0))</f>
        <v>0</v>
      </c>
      <c r="AZ14" s="371">
        <v>0</v>
      </c>
      <c r="BA14" s="370">
        <f t="shared" si="33"/>
        <v>0</v>
      </c>
    </row>
    <row r="15" spans="1:53">
      <c r="A15" s="355">
        <f t="shared" si="34"/>
        <v>8</v>
      </c>
      <c r="B15" s="356">
        <f t="shared" si="34"/>
        <v>46242</v>
      </c>
      <c r="C15" s="357">
        <f t="shared" si="18"/>
        <v>0</v>
      </c>
      <c r="D15" s="357">
        <f t="shared" si="18"/>
        <v>0</v>
      </c>
      <c r="E15" s="357">
        <f t="shared" si="19"/>
        <v>0</v>
      </c>
      <c r="F15" s="357">
        <f t="shared" si="0"/>
        <v>0</v>
      </c>
      <c r="G15" s="357">
        <f t="shared" si="1"/>
        <v>0</v>
      </c>
      <c r="H15" s="357">
        <f t="shared" si="2"/>
        <v>0</v>
      </c>
      <c r="I15" s="357">
        <f t="shared" si="3"/>
        <v>0</v>
      </c>
      <c r="J15" s="357"/>
      <c r="K15" s="357"/>
      <c r="L15" s="370">
        <f>INDEX('SO FOB Agustus 2026'!$E$6:$O$51,MATCH(B15,'SO FOB Agustus 2026'!$B$6:$B$51,0),MATCH($L$6,'SO FOB Agustus 2026'!$E$6:$O$6,0))</f>
        <v>0</v>
      </c>
      <c r="M15" s="371">
        <v>0</v>
      </c>
      <c r="N15" s="370">
        <f t="shared" si="20"/>
        <v>0</v>
      </c>
      <c r="O15" s="370">
        <f>INDEX('SO FOB Agustus 2026'!$E$6:$O$51,MATCH(B15,'SO FOB Agustus 2026'!$B$6:$B$51,0),MATCH($O$6,'SO FOB Agustus 2026'!$E$6:$O$6,0))</f>
        <v>0</v>
      </c>
      <c r="P15" s="371">
        <v>0</v>
      </c>
      <c r="Q15" s="370">
        <f t="shared" si="21"/>
        <v>0</v>
      </c>
      <c r="R15" s="370">
        <f>INDEX('SO FOB Agustus 2026'!$E$6:$O$51,MATCH(B15,'SO FOB Agustus 2026'!$B$6:$B$51,0),MATCH($R$6,'SO FOB Agustus 2026'!$E$6:$O$6,0))</f>
        <v>0</v>
      </c>
      <c r="S15" s="371">
        <v>0</v>
      </c>
      <c r="T15" s="370">
        <f t="shared" si="22"/>
        <v>0</v>
      </c>
      <c r="U15" s="370">
        <f>INDEX('SO FOB Agustus 2026'!$E$6:$O$51,MATCH(B15,'SO FOB Agustus 2026'!$B$6:$B$51,0),MATCH($U$6,'SO FOB Agustus 2026'!$E$6:$O$6,0))</f>
        <v>0</v>
      </c>
      <c r="V15" s="371">
        <v>0</v>
      </c>
      <c r="W15" s="370">
        <f t="shared" si="23"/>
        <v>0</v>
      </c>
      <c r="X15" s="370">
        <f>INDEX('SO FOB Agustus 2026'!$E$6:$O$51,MATCH(B15,'SO FOB Agustus 2026'!$B$6:$B$51,0),MATCH($X$6,'SO FOB Agustus 2026'!$E$6:$O$6,0))</f>
        <v>0</v>
      </c>
      <c r="Y15" s="371">
        <v>0</v>
      </c>
      <c r="Z15" s="370">
        <f t="shared" si="24"/>
        <v>0</v>
      </c>
      <c r="AA15" s="370">
        <f>INDEX('SO FOB Agustus 2026'!$E$6:$O$51,MATCH(B15,'SO FOB Agustus 2026'!$B$6:$B$51,0),MATCH($AA$6,'SO FOB Agustus 2026'!$E$6:$O$6,0))</f>
        <v>0</v>
      </c>
      <c r="AB15" s="371">
        <v>0</v>
      </c>
      <c r="AC15" s="370">
        <f t="shared" si="25"/>
        <v>0</v>
      </c>
      <c r="AD15" s="370">
        <f>INDEX('SO FOB Agustus 2026'!$E$6:$O$51,MATCH(B15,'SO FOB Agustus 2026'!$B$6:$B$51,0),MATCH($AD$6,'SO FOB Agustus 2026'!$E$6:$O$6,0))</f>
        <v>0</v>
      </c>
      <c r="AE15" s="371">
        <v>0</v>
      </c>
      <c r="AF15" s="370">
        <f t="shared" si="26"/>
        <v>0</v>
      </c>
      <c r="AG15" s="370">
        <f>INDEX('SO FOB Agustus 2026'!$E$6:$O$51,MATCH(B15,'SO FOB Agustus 2026'!$B$6:$B$51,0),MATCH($AG$6,'SO FOB Agustus 2026'!$E$6:$O$6,0))</f>
        <v>0</v>
      </c>
      <c r="AH15" s="371">
        <v>0</v>
      </c>
      <c r="AI15" s="370">
        <f t="shared" si="27"/>
        <v>0</v>
      </c>
      <c r="AJ15" s="370">
        <f>INDEX('SO FOB Agustus 2026'!$E$6:$O$51,MATCH(B15,'SO FOB Agustus 2026'!$B$6:$B$51,0),MATCH($AJ$6,'SO FOB Agustus 2026'!$E$6:$O$6,0))</f>
        <v>0</v>
      </c>
      <c r="AK15" s="371">
        <v>0</v>
      </c>
      <c r="AL15" s="370">
        <f t="shared" si="28"/>
        <v>0</v>
      </c>
      <c r="AM15" s="370">
        <f>INDEX('SO FOB Agustus 2026'!$E$6:$O$51,MATCH(B15,'SO FOB Agustus 2026'!$B$6:$B$51,0),MATCH($AM$6,'SO FOB Agustus 2026'!$E$6:$O$6,0))</f>
        <v>0</v>
      </c>
      <c r="AN15" s="371">
        <v>0</v>
      </c>
      <c r="AO15" s="370">
        <f t="shared" si="29"/>
        <v>0</v>
      </c>
      <c r="AP15" s="370">
        <f>INDEX('SO FOB Agustus 2026'!$E$6:$AF$51,MATCH(B15,'SO FOB Agustus 2026'!$B$6:$B$51,0),MATCH($AP$6,'SO FOB Agustus 2026'!$E$6:$AF$6,0))</f>
        <v>0</v>
      </c>
      <c r="AQ15" s="371">
        <v>0</v>
      </c>
      <c r="AR15" s="370">
        <f t="shared" si="30"/>
        <v>0</v>
      </c>
      <c r="AS15" s="370">
        <f>INDEX('SO FOB Agustus 2026'!$E$6:$AF$51,MATCH(B15,'SO FOB Agustus 2026'!$B$6:$B$51,0),MATCH($AS$6,'SO FOB Agustus 2026'!$E$6:$AF$6,0))</f>
        <v>0</v>
      </c>
      <c r="AT15" s="371">
        <v>0</v>
      </c>
      <c r="AU15" s="370">
        <f t="shared" si="31"/>
        <v>0</v>
      </c>
      <c r="AV15" s="370">
        <f>INDEX('SO FOB Agustus 2026'!$E$6:$AF$51,MATCH(B15,'SO FOB Agustus 2026'!$B$6:$B$51,0),MATCH($AV$6,'SO FOB Agustus 2026'!$E$6:$AF$6,0))</f>
        <v>0</v>
      </c>
      <c r="AW15" s="371">
        <v>0</v>
      </c>
      <c r="AX15" s="370">
        <f t="shared" si="32"/>
        <v>0</v>
      </c>
      <c r="AY15" s="370">
        <f>INDEX('SO FOB Agustus 2026'!$E$6:$AF$51,MATCH(B15,'SO FOB Agustus 2026'!$B$6:$B$51,0),MATCH($AY$6,'SO FOB Agustus 2026'!$E$6:$AF$6,0))</f>
        <v>0</v>
      </c>
      <c r="AZ15" s="371">
        <v>0</v>
      </c>
      <c r="BA15" s="370">
        <f t="shared" si="33"/>
        <v>0</v>
      </c>
    </row>
    <row r="16" spans="1:53">
      <c r="A16" s="355">
        <f t="shared" si="34"/>
        <v>9</v>
      </c>
      <c r="B16" s="356">
        <f t="shared" si="34"/>
        <v>46243</v>
      </c>
      <c r="C16" s="357">
        <f t="shared" si="18"/>
        <v>0</v>
      </c>
      <c r="D16" s="357">
        <f t="shared" si="18"/>
        <v>0</v>
      </c>
      <c r="E16" s="357">
        <f t="shared" si="19"/>
        <v>0</v>
      </c>
      <c r="F16" s="357">
        <f t="shared" si="0"/>
        <v>0</v>
      </c>
      <c r="G16" s="357">
        <f t="shared" si="1"/>
        <v>0</v>
      </c>
      <c r="H16" s="357">
        <f t="shared" si="2"/>
        <v>0</v>
      </c>
      <c r="I16" s="357">
        <f t="shared" si="3"/>
        <v>0</v>
      </c>
      <c r="J16" s="357"/>
      <c r="K16" s="357"/>
      <c r="L16" s="370">
        <f>INDEX('SO FOB Agustus 2026'!$E$6:$O$51,MATCH(B16,'SO FOB Agustus 2026'!$B$6:$B$51,0),MATCH($L$6,'SO FOB Agustus 2026'!$E$6:$O$6,0))</f>
        <v>0</v>
      </c>
      <c r="M16" s="371">
        <v>0</v>
      </c>
      <c r="N16" s="370">
        <f t="shared" si="20"/>
        <v>0</v>
      </c>
      <c r="O16" s="370">
        <f>INDEX('SO FOB Agustus 2026'!$E$6:$O$51,MATCH(B16,'SO FOB Agustus 2026'!$B$6:$B$51,0),MATCH($O$6,'SO FOB Agustus 2026'!$E$6:$O$6,0))</f>
        <v>0</v>
      </c>
      <c r="P16" s="371">
        <v>0</v>
      </c>
      <c r="Q16" s="370">
        <f t="shared" si="21"/>
        <v>0</v>
      </c>
      <c r="R16" s="370">
        <f>INDEX('SO FOB Agustus 2026'!$E$6:$O$51,MATCH(B16,'SO FOB Agustus 2026'!$B$6:$B$51,0),MATCH($R$6,'SO FOB Agustus 2026'!$E$6:$O$6,0))</f>
        <v>0</v>
      </c>
      <c r="S16" s="371">
        <v>0</v>
      </c>
      <c r="T16" s="370">
        <f t="shared" si="22"/>
        <v>0</v>
      </c>
      <c r="U16" s="370">
        <f>INDEX('SO FOB Agustus 2026'!$E$6:$O$51,MATCH(B16,'SO FOB Agustus 2026'!$B$6:$B$51,0),MATCH($U$6,'SO FOB Agustus 2026'!$E$6:$O$6,0))</f>
        <v>0</v>
      </c>
      <c r="V16" s="371">
        <v>0</v>
      </c>
      <c r="W16" s="370">
        <f t="shared" si="23"/>
        <v>0</v>
      </c>
      <c r="X16" s="370">
        <f>INDEX('SO FOB Agustus 2026'!$E$6:$O$51,MATCH(B16,'SO FOB Agustus 2026'!$B$6:$B$51,0),MATCH($X$6,'SO FOB Agustus 2026'!$E$6:$O$6,0))</f>
        <v>0</v>
      </c>
      <c r="Y16" s="371">
        <v>0</v>
      </c>
      <c r="Z16" s="370">
        <f t="shared" si="24"/>
        <v>0</v>
      </c>
      <c r="AA16" s="370">
        <f>INDEX('SO FOB Agustus 2026'!$E$6:$O$51,MATCH(B16,'SO FOB Agustus 2026'!$B$6:$B$51,0),MATCH($AA$6,'SO FOB Agustus 2026'!$E$6:$O$6,0))</f>
        <v>0</v>
      </c>
      <c r="AB16" s="371">
        <v>0</v>
      </c>
      <c r="AC16" s="370">
        <f t="shared" si="25"/>
        <v>0</v>
      </c>
      <c r="AD16" s="370">
        <f>INDEX('SO FOB Agustus 2026'!$E$6:$O$51,MATCH(B16,'SO FOB Agustus 2026'!$B$6:$B$51,0),MATCH($AD$6,'SO FOB Agustus 2026'!$E$6:$O$6,0))</f>
        <v>0</v>
      </c>
      <c r="AE16" s="371">
        <v>0</v>
      </c>
      <c r="AF16" s="370">
        <f t="shared" si="26"/>
        <v>0</v>
      </c>
      <c r="AG16" s="370">
        <f>INDEX('SO FOB Agustus 2026'!$E$6:$O$51,MATCH(B16,'SO FOB Agustus 2026'!$B$6:$B$51,0),MATCH($AG$6,'SO FOB Agustus 2026'!$E$6:$O$6,0))</f>
        <v>0</v>
      </c>
      <c r="AH16" s="371">
        <v>0</v>
      </c>
      <c r="AI16" s="370">
        <f t="shared" si="27"/>
        <v>0</v>
      </c>
      <c r="AJ16" s="370">
        <f>INDEX('SO FOB Agustus 2026'!$E$6:$O$51,MATCH(B16,'SO FOB Agustus 2026'!$B$6:$B$51,0),MATCH($AJ$6,'SO FOB Agustus 2026'!$E$6:$O$6,0))</f>
        <v>0</v>
      </c>
      <c r="AK16" s="371">
        <v>0</v>
      </c>
      <c r="AL16" s="370">
        <f t="shared" si="28"/>
        <v>0</v>
      </c>
      <c r="AM16" s="370">
        <f>INDEX('SO FOB Agustus 2026'!$E$6:$O$51,MATCH(B16,'SO FOB Agustus 2026'!$B$6:$B$51,0),MATCH($AM$6,'SO FOB Agustus 2026'!$E$6:$O$6,0))</f>
        <v>0</v>
      </c>
      <c r="AN16" s="371">
        <v>0</v>
      </c>
      <c r="AO16" s="370">
        <f t="shared" si="29"/>
        <v>0</v>
      </c>
      <c r="AP16" s="370">
        <f>INDEX('SO FOB Agustus 2026'!$E$6:$AF$51,MATCH(B16,'SO FOB Agustus 2026'!$B$6:$B$51,0),MATCH($AP$6,'SO FOB Agustus 2026'!$E$6:$AF$6,0))</f>
        <v>0</v>
      </c>
      <c r="AQ16" s="371">
        <v>0</v>
      </c>
      <c r="AR16" s="370">
        <f t="shared" si="30"/>
        <v>0</v>
      </c>
      <c r="AS16" s="370">
        <f>INDEX('SO FOB Agustus 2026'!$E$6:$AF$51,MATCH(B16,'SO FOB Agustus 2026'!$B$6:$B$51,0),MATCH($AS$6,'SO FOB Agustus 2026'!$E$6:$AF$6,0))</f>
        <v>0</v>
      </c>
      <c r="AT16" s="371">
        <v>0</v>
      </c>
      <c r="AU16" s="370">
        <f t="shared" si="31"/>
        <v>0</v>
      </c>
      <c r="AV16" s="370">
        <f>INDEX('SO FOB Agustus 2026'!$E$6:$AF$51,MATCH(B16,'SO FOB Agustus 2026'!$B$6:$B$51,0),MATCH($AV$6,'SO FOB Agustus 2026'!$E$6:$AF$6,0))</f>
        <v>0</v>
      </c>
      <c r="AW16" s="371">
        <v>0</v>
      </c>
      <c r="AX16" s="370">
        <f t="shared" si="32"/>
        <v>0</v>
      </c>
      <c r="AY16" s="370">
        <f>INDEX('SO FOB Agustus 2026'!$E$6:$AF$51,MATCH(B16,'SO FOB Agustus 2026'!$B$6:$B$51,0),MATCH($AY$6,'SO FOB Agustus 2026'!$E$6:$AF$6,0))</f>
        <v>0</v>
      </c>
      <c r="AZ16" s="371">
        <v>0</v>
      </c>
      <c r="BA16" s="370">
        <f t="shared" si="33"/>
        <v>0</v>
      </c>
    </row>
    <row r="17" spans="1:53">
      <c r="A17" s="355">
        <f t="shared" si="34"/>
        <v>10</v>
      </c>
      <c r="B17" s="356">
        <f t="shared" si="34"/>
        <v>46244</v>
      </c>
      <c r="C17" s="357">
        <f t="shared" si="18"/>
        <v>0</v>
      </c>
      <c r="D17" s="357">
        <f t="shared" si="18"/>
        <v>0</v>
      </c>
      <c r="E17" s="357">
        <f t="shared" si="19"/>
        <v>0</v>
      </c>
      <c r="F17" s="357">
        <f t="shared" si="0"/>
        <v>0</v>
      </c>
      <c r="G17" s="357">
        <f t="shared" si="1"/>
        <v>0</v>
      </c>
      <c r="H17" s="357">
        <f t="shared" si="2"/>
        <v>0</v>
      </c>
      <c r="I17" s="357">
        <f t="shared" si="3"/>
        <v>0</v>
      </c>
      <c r="J17" s="357"/>
      <c r="K17" s="357"/>
      <c r="L17" s="370">
        <f>INDEX('SO FOB Agustus 2026'!$E$6:$O$51,MATCH(B17,'SO FOB Agustus 2026'!$B$6:$B$51,0),MATCH($L$6,'SO FOB Agustus 2026'!$E$6:$O$6,0))</f>
        <v>0</v>
      </c>
      <c r="M17" s="371">
        <v>0</v>
      </c>
      <c r="N17" s="370">
        <f t="shared" si="20"/>
        <v>0</v>
      </c>
      <c r="O17" s="370">
        <f>INDEX('SO FOB Agustus 2026'!$E$6:$O$51,MATCH(B17,'SO FOB Agustus 2026'!$B$6:$B$51,0),MATCH($O$6,'SO FOB Agustus 2026'!$E$6:$O$6,0))</f>
        <v>0</v>
      </c>
      <c r="P17" s="371">
        <v>0</v>
      </c>
      <c r="Q17" s="370">
        <f t="shared" si="21"/>
        <v>0</v>
      </c>
      <c r="R17" s="370">
        <f>INDEX('SO FOB Agustus 2026'!$E$6:$O$51,MATCH(B17,'SO FOB Agustus 2026'!$B$6:$B$51,0),MATCH($R$6,'SO FOB Agustus 2026'!$E$6:$O$6,0))</f>
        <v>0</v>
      </c>
      <c r="S17" s="371">
        <v>0</v>
      </c>
      <c r="T17" s="370">
        <f t="shared" si="22"/>
        <v>0</v>
      </c>
      <c r="U17" s="370">
        <f>INDEX('SO FOB Agustus 2026'!$E$6:$O$51,MATCH(B17,'SO FOB Agustus 2026'!$B$6:$B$51,0),MATCH($U$6,'SO FOB Agustus 2026'!$E$6:$O$6,0))</f>
        <v>0</v>
      </c>
      <c r="V17" s="371">
        <v>0</v>
      </c>
      <c r="W17" s="370">
        <f t="shared" si="23"/>
        <v>0</v>
      </c>
      <c r="X17" s="370">
        <f>INDEX('SO FOB Agustus 2026'!$E$6:$O$51,MATCH(B17,'SO FOB Agustus 2026'!$B$6:$B$51,0),MATCH($X$6,'SO FOB Agustus 2026'!$E$6:$O$6,0))</f>
        <v>0</v>
      </c>
      <c r="Y17" s="371">
        <v>0</v>
      </c>
      <c r="Z17" s="370">
        <f t="shared" si="24"/>
        <v>0</v>
      </c>
      <c r="AA17" s="370">
        <f>INDEX('SO FOB Agustus 2026'!$E$6:$O$51,MATCH(B17,'SO FOB Agustus 2026'!$B$6:$B$51,0),MATCH($AA$6,'SO FOB Agustus 2026'!$E$6:$O$6,0))</f>
        <v>0</v>
      </c>
      <c r="AB17" s="371">
        <v>0</v>
      </c>
      <c r="AC17" s="370">
        <f t="shared" si="25"/>
        <v>0</v>
      </c>
      <c r="AD17" s="370">
        <f>INDEX('SO FOB Agustus 2026'!$E$6:$O$51,MATCH(B17,'SO FOB Agustus 2026'!$B$6:$B$51,0),MATCH($AD$6,'SO FOB Agustus 2026'!$E$6:$O$6,0))</f>
        <v>0</v>
      </c>
      <c r="AE17" s="371">
        <v>0</v>
      </c>
      <c r="AF17" s="370">
        <f t="shared" si="26"/>
        <v>0</v>
      </c>
      <c r="AG17" s="370">
        <f>INDEX('SO FOB Agustus 2026'!$E$6:$O$51,MATCH(B17,'SO FOB Agustus 2026'!$B$6:$B$51,0),MATCH($AG$6,'SO FOB Agustus 2026'!$E$6:$O$6,0))</f>
        <v>0</v>
      </c>
      <c r="AH17" s="371">
        <v>0</v>
      </c>
      <c r="AI17" s="370">
        <f t="shared" si="27"/>
        <v>0</v>
      </c>
      <c r="AJ17" s="370">
        <f>INDEX('SO FOB Agustus 2026'!$E$6:$O$51,MATCH(B17,'SO FOB Agustus 2026'!$B$6:$B$51,0),MATCH($AJ$6,'SO FOB Agustus 2026'!$E$6:$O$6,0))</f>
        <v>0</v>
      </c>
      <c r="AK17" s="371">
        <v>0</v>
      </c>
      <c r="AL17" s="370">
        <f t="shared" si="28"/>
        <v>0</v>
      </c>
      <c r="AM17" s="370">
        <f>INDEX('SO FOB Agustus 2026'!$E$6:$O$51,MATCH(B17,'SO FOB Agustus 2026'!$B$6:$B$51,0),MATCH($AM$6,'SO FOB Agustus 2026'!$E$6:$O$6,0))</f>
        <v>0</v>
      </c>
      <c r="AN17" s="371">
        <v>0</v>
      </c>
      <c r="AO17" s="370">
        <f t="shared" si="29"/>
        <v>0</v>
      </c>
      <c r="AP17" s="370">
        <f>INDEX('SO FOB Agustus 2026'!$E$6:$AF$51,MATCH(B17,'SO FOB Agustus 2026'!$B$6:$B$51,0),MATCH($AP$6,'SO FOB Agustus 2026'!$E$6:$AF$6,0))</f>
        <v>0</v>
      </c>
      <c r="AQ17" s="371">
        <v>0</v>
      </c>
      <c r="AR17" s="370">
        <f t="shared" si="30"/>
        <v>0</v>
      </c>
      <c r="AS17" s="370">
        <f>INDEX('SO FOB Agustus 2026'!$E$6:$AF$51,MATCH(B17,'SO FOB Agustus 2026'!$B$6:$B$51,0),MATCH($AS$6,'SO FOB Agustus 2026'!$E$6:$AF$6,0))</f>
        <v>0</v>
      </c>
      <c r="AT17" s="371">
        <v>0</v>
      </c>
      <c r="AU17" s="370">
        <f t="shared" si="31"/>
        <v>0</v>
      </c>
      <c r="AV17" s="370">
        <f>INDEX('SO FOB Agustus 2026'!$E$6:$AF$51,MATCH(B17,'SO FOB Agustus 2026'!$B$6:$B$51,0),MATCH($AV$6,'SO FOB Agustus 2026'!$E$6:$AF$6,0))</f>
        <v>0</v>
      </c>
      <c r="AW17" s="371">
        <v>0</v>
      </c>
      <c r="AX17" s="370">
        <f t="shared" si="32"/>
        <v>0</v>
      </c>
      <c r="AY17" s="370">
        <f>INDEX('SO FOB Agustus 2026'!$E$6:$AF$51,MATCH(B17,'SO FOB Agustus 2026'!$B$6:$B$51,0),MATCH($AY$6,'SO FOB Agustus 2026'!$E$6:$AF$6,0))</f>
        <v>0</v>
      </c>
      <c r="AZ17" s="371">
        <v>0</v>
      </c>
      <c r="BA17" s="370">
        <f t="shared" si="33"/>
        <v>0</v>
      </c>
    </row>
    <row r="18" spans="1:53">
      <c r="A18" s="355">
        <f t="shared" si="34"/>
        <v>11</v>
      </c>
      <c r="B18" s="356">
        <f t="shared" si="34"/>
        <v>46245</v>
      </c>
      <c r="C18" s="357">
        <f t="shared" si="18"/>
        <v>0</v>
      </c>
      <c r="D18" s="357">
        <f t="shared" si="18"/>
        <v>0</v>
      </c>
      <c r="E18" s="357">
        <f t="shared" si="19"/>
        <v>0</v>
      </c>
      <c r="F18" s="357">
        <f t="shared" si="0"/>
        <v>0</v>
      </c>
      <c r="G18" s="357">
        <f t="shared" si="1"/>
        <v>0</v>
      </c>
      <c r="H18" s="357">
        <f t="shared" si="2"/>
        <v>0</v>
      </c>
      <c r="I18" s="357">
        <f t="shared" si="3"/>
        <v>0</v>
      </c>
      <c r="J18" s="357"/>
      <c r="K18" s="357"/>
      <c r="L18" s="370">
        <f>INDEX('SO FOB Agustus 2026'!$E$6:$O$51,MATCH(B18,'SO FOB Agustus 2026'!$B$6:$B$51,0),MATCH($L$6,'SO FOB Agustus 2026'!$E$6:$O$6,0))</f>
        <v>0</v>
      </c>
      <c r="M18" s="371">
        <v>0</v>
      </c>
      <c r="N18" s="370">
        <f t="shared" si="20"/>
        <v>0</v>
      </c>
      <c r="O18" s="370">
        <f>INDEX('SO FOB Agustus 2026'!$E$6:$O$51,MATCH(B18,'SO FOB Agustus 2026'!$B$6:$B$51,0),MATCH($O$6,'SO FOB Agustus 2026'!$E$6:$O$6,0))</f>
        <v>0</v>
      </c>
      <c r="P18" s="371">
        <v>0</v>
      </c>
      <c r="Q18" s="370">
        <f t="shared" si="21"/>
        <v>0</v>
      </c>
      <c r="R18" s="370">
        <f>INDEX('SO FOB Agustus 2026'!$E$6:$O$51,MATCH(B18,'SO FOB Agustus 2026'!$B$6:$B$51,0),MATCH($R$6,'SO FOB Agustus 2026'!$E$6:$O$6,0))</f>
        <v>0</v>
      </c>
      <c r="S18" s="371">
        <v>0</v>
      </c>
      <c r="T18" s="370">
        <f t="shared" si="22"/>
        <v>0</v>
      </c>
      <c r="U18" s="370">
        <f>INDEX('SO FOB Agustus 2026'!$E$6:$O$51,MATCH(B18,'SO FOB Agustus 2026'!$B$6:$B$51,0),MATCH($U$6,'SO FOB Agustus 2026'!$E$6:$O$6,0))</f>
        <v>0</v>
      </c>
      <c r="V18" s="371">
        <v>0</v>
      </c>
      <c r="W18" s="370">
        <f t="shared" si="23"/>
        <v>0</v>
      </c>
      <c r="X18" s="370">
        <f>INDEX('SO FOB Agustus 2026'!$E$6:$O$51,MATCH(B18,'SO FOB Agustus 2026'!$B$6:$B$51,0),MATCH($X$6,'SO FOB Agustus 2026'!$E$6:$O$6,0))</f>
        <v>0</v>
      </c>
      <c r="Y18" s="371">
        <v>0</v>
      </c>
      <c r="Z18" s="370">
        <f t="shared" si="24"/>
        <v>0</v>
      </c>
      <c r="AA18" s="370">
        <f>INDEX('SO FOB Agustus 2026'!$E$6:$O$51,MATCH(B18,'SO FOB Agustus 2026'!$B$6:$B$51,0),MATCH($AA$6,'SO FOB Agustus 2026'!$E$6:$O$6,0))</f>
        <v>0</v>
      </c>
      <c r="AB18" s="371">
        <v>0</v>
      </c>
      <c r="AC18" s="370">
        <f t="shared" si="25"/>
        <v>0</v>
      </c>
      <c r="AD18" s="370">
        <f>INDEX('SO FOB Agustus 2026'!$E$6:$O$51,MATCH(B18,'SO FOB Agustus 2026'!$B$6:$B$51,0),MATCH($AD$6,'SO FOB Agustus 2026'!$E$6:$O$6,0))</f>
        <v>0</v>
      </c>
      <c r="AE18" s="371">
        <v>0</v>
      </c>
      <c r="AF18" s="370">
        <f t="shared" si="26"/>
        <v>0</v>
      </c>
      <c r="AG18" s="370">
        <f>INDEX('SO FOB Agustus 2026'!$E$6:$O$51,MATCH(B18,'SO FOB Agustus 2026'!$B$6:$B$51,0),MATCH($AG$6,'SO FOB Agustus 2026'!$E$6:$O$6,0))</f>
        <v>0</v>
      </c>
      <c r="AH18" s="371">
        <v>0</v>
      </c>
      <c r="AI18" s="370">
        <f t="shared" si="27"/>
        <v>0</v>
      </c>
      <c r="AJ18" s="370">
        <f>INDEX('SO FOB Agustus 2026'!$E$6:$O$51,MATCH(B18,'SO FOB Agustus 2026'!$B$6:$B$51,0),MATCH($AJ$6,'SO FOB Agustus 2026'!$E$6:$O$6,0))</f>
        <v>0</v>
      </c>
      <c r="AK18" s="371">
        <v>0</v>
      </c>
      <c r="AL18" s="370">
        <f t="shared" si="28"/>
        <v>0</v>
      </c>
      <c r="AM18" s="370">
        <f>INDEX('SO FOB Agustus 2026'!$E$6:$O$51,MATCH(B18,'SO FOB Agustus 2026'!$B$6:$B$51,0),MATCH($AM$6,'SO FOB Agustus 2026'!$E$6:$O$6,0))</f>
        <v>0</v>
      </c>
      <c r="AN18" s="371">
        <v>0</v>
      </c>
      <c r="AO18" s="370">
        <f t="shared" si="29"/>
        <v>0</v>
      </c>
      <c r="AP18" s="370">
        <f>INDEX('SO FOB Agustus 2026'!$E$6:$AF$51,MATCH(B18,'SO FOB Agustus 2026'!$B$6:$B$51,0),MATCH($AP$6,'SO FOB Agustus 2026'!$E$6:$AF$6,0))</f>
        <v>0</v>
      </c>
      <c r="AQ18" s="371">
        <v>0</v>
      </c>
      <c r="AR18" s="370">
        <f t="shared" si="30"/>
        <v>0</v>
      </c>
      <c r="AS18" s="370">
        <f>INDEX('SO FOB Agustus 2026'!$E$6:$AF$51,MATCH(B18,'SO FOB Agustus 2026'!$B$6:$B$51,0),MATCH($AS$6,'SO FOB Agustus 2026'!$E$6:$AF$6,0))</f>
        <v>0</v>
      </c>
      <c r="AT18" s="371">
        <v>0</v>
      </c>
      <c r="AU18" s="370">
        <f t="shared" si="31"/>
        <v>0</v>
      </c>
      <c r="AV18" s="370">
        <f>INDEX('SO FOB Agustus 2026'!$E$6:$AF$51,MATCH(B18,'SO FOB Agustus 2026'!$B$6:$B$51,0),MATCH($AV$6,'SO FOB Agustus 2026'!$E$6:$AF$6,0))</f>
        <v>0</v>
      </c>
      <c r="AW18" s="371">
        <v>0</v>
      </c>
      <c r="AX18" s="370">
        <f t="shared" si="32"/>
        <v>0</v>
      </c>
      <c r="AY18" s="370">
        <f>INDEX('SO FOB Agustus 2026'!$E$6:$AF$51,MATCH(B18,'SO FOB Agustus 2026'!$B$6:$B$51,0),MATCH($AY$6,'SO FOB Agustus 2026'!$E$6:$AF$6,0))</f>
        <v>0</v>
      </c>
      <c r="AZ18" s="371">
        <v>0</v>
      </c>
      <c r="BA18" s="370">
        <f t="shared" si="33"/>
        <v>0</v>
      </c>
    </row>
    <row r="19" spans="1:53">
      <c r="A19" s="355">
        <f t="shared" si="34"/>
        <v>12</v>
      </c>
      <c r="B19" s="356">
        <f t="shared" si="34"/>
        <v>46246</v>
      </c>
      <c r="C19" s="357">
        <f t="shared" si="18"/>
        <v>0</v>
      </c>
      <c r="D19" s="357">
        <f t="shared" si="18"/>
        <v>0</v>
      </c>
      <c r="E19" s="357">
        <f t="shared" si="19"/>
        <v>0</v>
      </c>
      <c r="F19" s="357">
        <f t="shared" si="0"/>
        <v>0</v>
      </c>
      <c r="G19" s="357">
        <f t="shared" si="1"/>
        <v>0</v>
      </c>
      <c r="H19" s="357">
        <f t="shared" si="2"/>
        <v>0</v>
      </c>
      <c r="I19" s="357">
        <f t="shared" si="3"/>
        <v>0</v>
      </c>
      <c r="J19" s="357"/>
      <c r="K19" s="357"/>
      <c r="L19" s="370">
        <f>INDEX('SO FOB Agustus 2026'!$E$6:$O$51,MATCH(B19,'SO FOB Agustus 2026'!$B$6:$B$51,0),MATCH($L$6,'SO FOB Agustus 2026'!$E$6:$O$6,0))</f>
        <v>0</v>
      </c>
      <c r="M19" s="371">
        <v>0</v>
      </c>
      <c r="N19" s="370">
        <f t="shared" si="20"/>
        <v>0</v>
      </c>
      <c r="O19" s="370">
        <f>INDEX('SO FOB Agustus 2026'!$E$6:$O$51,MATCH(B19,'SO FOB Agustus 2026'!$B$6:$B$51,0),MATCH($O$6,'SO FOB Agustus 2026'!$E$6:$O$6,0))</f>
        <v>0</v>
      </c>
      <c r="P19" s="371">
        <v>0</v>
      </c>
      <c r="Q19" s="370">
        <f t="shared" si="21"/>
        <v>0</v>
      </c>
      <c r="R19" s="370">
        <f>INDEX('SO FOB Agustus 2026'!$E$6:$O$51,MATCH(B19,'SO FOB Agustus 2026'!$B$6:$B$51,0),MATCH($R$6,'SO FOB Agustus 2026'!$E$6:$O$6,0))</f>
        <v>0</v>
      </c>
      <c r="S19" s="371">
        <v>0</v>
      </c>
      <c r="T19" s="370">
        <f t="shared" si="22"/>
        <v>0</v>
      </c>
      <c r="U19" s="370">
        <f>INDEX('SO FOB Agustus 2026'!$E$6:$O$51,MATCH(B19,'SO FOB Agustus 2026'!$B$6:$B$51,0),MATCH($U$6,'SO FOB Agustus 2026'!$E$6:$O$6,0))</f>
        <v>0</v>
      </c>
      <c r="V19" s="371">
        <v>0</v>
      </c>
      <c r="W19" s="370">
        <f t="shared" si="23"/>
        <v>0</v>
      </c>
      <c r="X19" s="370">
        <f>INDEX('SO FOB Agustus 2026'!$E$6:$O$51,MATCH(B19,'SO FOB Agustus 2026'!$B$6:$B$51,0),MATCH($X$6,'SO FOB Agustus 2026'!$E$6:$O$6,0))</f>
        <v>0</v>
      </c>
      <c r="Y19" s="371">
        <v>0</v>
      </c>
      <c r="Z19" s="370">
        <f t="shared" si="24"/>
        <v>0</v>
      </c>
      <c r="AA19" s="370">
        <f>INDEX('SO FOB Agustus 2026'!$E$6:$O$51,MATCH(B19,'SO FOB Agustus 2026'!$B$6:$B$51,0),MATCH($AA$6,'SO FOB Agustus 2026'!$E$6:$O$6,0))</f>
        <v>0</v>
      </c>
      <c r="AB19" s="371">
        <v>0</v>
      </c>
      <c r="AC19" s="370">
        <f t="shared" si="25"/>
        <v>0</v>
      </c>
      <c r="AD19" s="370">
        <f>INDEX('SO FOB Agustus 2026'!$E$6:$O$51,MATCH(B19,'SO FOB Agustus 2026'!$B$6:$B$51,0),MATCH($AD$6,'SO FOB Agustus 2026'!$E$6:$O$6,0))</f>
        <v>0</v>
      </c>
      <c r="AE19" s="371">
        <v>0</v>
      </c>
      <c r="AF19" s="370">
        <f t="shared" si="26"/>
        <v>0</v>
      </c>
      <c r="AG19" s="370">
        <f>INDEX('SO FOB Agustus 2026'!$E$6:$O$51,MATCH(B19,'SO FOB Agustus 2026'!$B$6:$B$51,0),MATCH($AG$6,'SO FOB Agustus 2026'!$E$6:$O$6,0))</f>
        <v>0</v>
      </c>
      <c r="AH19" s="371">
        <v>0</v>
      </c>
      <c r="AI19" s="370">
        <f t="shared" si="27"/>
        <v>0</v>
      </c>
      <c r="AJ19" s="370">
        <f>INDEX('SO FOB Agustus 2026'!$E$6:$O$51,MATCH(B19,'SO FOB Agustus 2026'!$B$6:$B$51,0),MATCH($AJ$6,'SO FOB Agustus 2026'!$E$6:$O$6,0))</f>
        <v>0</v>
      </c>
      <c r="AK19" s="371">
        <v>0</v>
      </c>
      <c r="AL19" s="370">
        <f t="shared" si="28"/>
        <v>0</v>
      </c>
      <c r="AM19" s="370">
        <f>INDEX('SO FOB Agustus 2026'!$E$6:$O$51,MATCH(B19,'SO FOB Agustus 2026'!$B$6:$B$51,0),MATCH($AM$6,'SO FOB Agustus 2026'!$E$6:$O$6,0))</f>
        <v>0</v>
      </c>
      <c r="AN19" s="371">
        <v>0</v>
      </c>
      <c r="AO19" s="370">
        <f t="shared" si="29"/>
        <v>0</v>
      </c>
      <c r="AP19" s="370">
        <f>INDEX('SO FOB Agustus 2026'!$E$6:$AF$51,MATCH(B19,'SO FOB Agustus 2026'!$B$6:$B$51,0),MATCH($AP$6,'SO FOB Agustus 2026'!$E$6:$AF$6,0))</f>
        <v>0</v>
      </c>
      <c r="AQ19" s="371">
        <v>0</v>
      </c>
      <c r="AR19" s="370">
        <f t="shared" si="30"/>
        <v>0</v>
      </c>
      <c r="AS19" s="370">
        <f>INDEX('SO FOB Agustus 2026'!$E$6:$AF$51,MATCH(B19,'SO FOB Agustus 2026'!$B$6:$B$51,0),MATCH($AS$6,'SO FOB Agustus 2026'!$E$6:$AF$6,0))</f>
        <v>0</v>
      </c>
      <c r="AT19" s="371">
        <v>0</v>
      </c>
      <c r="AU19" s="370">
        <f t="shared" si="31"/>
        <v>0</v>
      </c>
      <c r="AV19" s="370">
        <f>INDEX('SO FOB Agustus 2026'!$E$6:$AF$51,MATCH(B19,'SO FOB Agustus 2026'!$B$6:$B$51,0),MATCH($AV$6,'SO FOB Agustus 2026'!$E$6:$AF$6,0))</f>
        <v>0</v>
      </c>
      <c r="AW19" s="371">
        <v>0</v>
      </c>
      <c r="AX19" s="370">
        <f t="shared" si="32"/>
        <v>0</v>
      </c>
      <c r="AY19" s="370">
        <f>INDEX('SO FOB Agustus 2026'!$E$6:$AF$51,MATCH(B19,'SO FOB Agustus 2026'!$B$6:$B$51,0),MATCH($AY$6,'SO FOB Agustus 2026'!$E$6:$AF$6,0))</f>
        <v>0</v>
      </c>
      <c r="AZ19" s="371">
        <v>0</v>
      </c>
      <c r="BA19" s="370">
        <f t="shared" si="33"/>
        <v>0</v>
      </c>
    </row>
    <row r="20" spans="1:53">
      <c r="A20" s="355">
        <f t="shared" si="34"/>
        <v>13</v>
      </c>
      <c r="B20" s="356">
        <f t="shared" si="34"/>
        <v>46247</v>
      </c>
      <c r="C20" s="357">
        <f t="shared" si="18"/>
        <v>0</v>
      </c>
      <c r="D20" s="357">
        <f t="shared" si="18"/>
        <v>0</v>
      </c>
      <c r="E20" s="357">
        <f t="shared" si="19"/>
        <v>0</v>
      </c>
      <c r="F20" s="357">
        <f t="shared" si="0"/>
        <v>0</v>
      </c>
      <c r="G20" s="357">
        <f t="shared" si="1"/>
        <v>0</v>
      </c>
      <c r="H20" s="357">
        <f t="shared" si="2"/>
        <v>0</v>
      </c>
      <c r="I20" s="357">
        <f t="shared" si="3"/>
        <v>0</v>
      </c>
      <c r="J20" s="357"/>
      <c r="K20" s="357"/>
      <c r="L20" s="370">
        <f>INDEX('SO FOB Agustus 2026'!$E$6:$O$51,MATCH(B20,'SO FOB Agustus 2026'!$B$6:$B$51,0),MATCH($L$6,'SO FOB Agustus 2026'!$E$6:$O$6,0))</f>
        <v>0</v>
      </c>
      <c r="M20" s="371">
        <v>0</v>
      </c>
      <c r="N20" s="370">
        <f t="shared" si="20"/>
        <v>0</v>
      </c>
      <c r="O20" s="370">
        <f>INDEX('SO FOB Agustus 2026'!$E$6:$O$51,MATCH(B20,'SO FOB Agustus 2026'!$B$6:$B$51,0),MATCH($O$6,'SO FOB Agustus 2026'!$E$6:$O$6,0))</f>
        <v>0</v>
      </c>
      <c r="P20" s="371">
        <v>0</v>
      </c>
      <c r="Q20" s="370">
        <f t="shared" si="21"/>
        <v>0</v>
      </c>
      <c r="R20" s="370">
        <f>INDEX('SO FOB Agustus 2026'!$E$6:$O$51,MATCH(B20,'SO FOB Agustus 2026'!$B$6:$B$51,0),MATCH($R$6,'SO FOB Agustus 2026'!$E$6:$O$6,0))</f>
        <v>0</v>
      </c>
      <c r="S20" s="371">
        <v>0</v>
      </c>
      <c r="T20" s="370">
        <f t="shared" si="22"/>
        <v>0</v>
      </c>
      <c r="U20" s="370">
        <f>INDEX('SO FOB Agustus 2026'!$E$6:$O$51,MATCH(B20,'SO FOB Agustus 2026'!$B$6:$B$51,0),MATCH($U$6,'SO FOB Agustus 2026'!$E$6:$O$6,0))</f>
        <v>0</v>
      </c>
      <c r="V20" s="371">
        <v>0</v>
      </c>
      <c r="W20" s="370">
        <f t="shared" si="23"/>
        <v>0</v>
      </c>
      <c r="X20" s="370">
        <f>INDEX('SO FOB Agustus 2026'!$E$6:$O$51,MATCH(B20,'SO FOB Agustus 2026'!$B$6:$B$51,0),MATCH($X$6,'SO FOB Agustus 2026'!$E$6:$O$6,0))</f>
        <v>0</v>
      </c>
      <c r="Y20" s="371">
        <v>0</v>
      </c>
      <c r="Z20" s="370">
        <f t="shared" si="24"/>
        <v>0</v>
      </c>
      <c r="AA20" s="370">
        <f>INDEX('SO FOB Agustus 2026'!$E$6:$O$51,MATCH(B20,'SO FOB Agustus 2026'!$B$6:$B$51,0),MATCH($AA$6,'SO FOB Agustus 2026'!$E$6:$O$6,0))</f>
        <v>0</v>
      </c>
      <c r="AB20" s="371">
        <v>0</v>
      </c>
      <c r="AC20" s="370">
        <f t="shared" si="25"/>
        <v>0</v>
      </c>
      <c r="AD20" s="370">
        <f>INDEX('SO FOB Agustus 2026'!$E$6:$O$51,MATCH(B20,'SO FOB Agustus 2026'!$B$6:$B$51,0),MATCH($AD$6,'SO FOB Agustus 2026'!$E$6:$O$6,0))</f>
        <v>0</v>
      </c>
      <c r="AE20" s="371">
        <v>0</v>
      </c>
      <c r="AF20" s="370">
        <f t="shared" si="26"/>
        <v>0</v>
      </c>
      <c r="AG20" s="370">
        <f>INDEX('SO FOB Agustus 2026'!$E$6:$O$51,MATCH(B20,'SO FOB Agustus 2026'!$B$6:$B$51,0),MATCH($AG$6,'SO FOB Agustus 2026'!$E$6:$O$6,0))</f>
        <v>0</v>
      </c>
      <c r="AH20" s="371">
        <v>0</v>
      </c>
      <c r="AI20" s="370">
        <f t="shared" si="27"/>
        <v>0</v>
      </c>
      <c r="AJ20" s="370">
        <f>INDEX('SO FOB Agustus 2026'!$E$6:$O$51,MATCH(B20,'SO FOB Agustus 2026'!$B$6:$B$51,0),MATCH($AJ$6,'SO FOB Agustus 2026'!$E$6:$O$6,0))</f>
        <v>0</v>
      </c>
      <c r="AK20" s="371">
        <v>0</v>
      </c>
      <c r="AL20" s="370">
        <f t="shared" si="28"/>
        <v>0</v>
      </c>
      <c r="AM20" s="370">
        <f>INDEX('SO FOB Agustus 2026'!$E$6:$O$51,MATCH(B20,'SO FOB Agustus 2026'!$B$6:$B$51,0),MATCH($AM$6,'SO FOB Agustus 2026'!$E$6:$O$6,0))</f>
        <v>0</v>
      </c>
      <c r="AN20" s="371">
        <v>0</v>
      </c>
      <c r="AO20" s="370">
        <f t="shared" si="29"/>
        <v>0</v>
      </c>
      <c r="AP20" s="370">
        <f>INDEX('SO FOB Agustus 2026'!$E$6:$AF$51,MATCH(B20,'SO FOB Agustus 2026'!$B$6:$B$51,0),MATCH($AP$6,'SO FOB Agustus 2026'!$E$6:$AF$6,0))</f>
        <v>0</v>
      </c>
      <c r="AQ20" s="371">
        <v>0</v>
      </c>
      <c r="AR20" s="370">
        <f t="shared" si="30"/>
        <v>0</v>
      </c>
      <c r="AS20" s="370">
        <f>INDEX('SO FOB Agustus 2026'!$E$6:$AF$51,MATCH(B20,'SO FOB Agustus 2026'!$B$6:$B$51,0),MATCH($AS$6,'SO FOB Agustus 2026'!$E$6:$AF$6,0))</f>
        <v>0</v>
      </c>
      <c r="AT20" s="371">
        <v>0</v>
      </c>
      <c r="AU20" s="370">
        <f t="shared" si="31"/>
        <v>0</v>
      </c>
      <c r="AV20" s="370">
        <f>INDEX('SO FOB Agustus 2026'!$E$6:$AF$51,MATCH(B20,'SO FOB Agustus 2026'!$B$6:$B$51,0),MATCH($AV$6,'SO FOB Agustus 2026'!$E$6:$AF$6,0))</f>
        <v>0</v>
      </c>
      <c r="AW20" s="371">
        <v>0</v>
      </c>
      <c r="AX20" s="370">
        <f t="shared" si="32"/>
        <v>0</v>
      </c>
      <c r="AY20" s="370">
        <f>INDEX('SO FOB Agustus 2026'!$E$6:$AF$51,MATCH(B20,'SO FOB Agustus 2026'!$B$6:$B$51,0),MATCH($AY$6,'SO FOB Agustus 2026'!$E$6:$AF$6,0))</f>
        <v>0</v>
      </c>
      <c r="AZ20" s="371">
        <v>0</v>
      </c>
      <c r="BA20" s="370">
        <f t="shared" si="33"/>
        <v>0</v>
      </c>
    </row>
    <row r="21" spans="1:53">
      <c r="A21" s="355">
        <f t="shared" si="34"/>
        <v>14</v>
      </c>
      <c r="B21" s="356">
        <f t="shared" si="34"/>
        <v>46248</v>
      </c>
      <c r="C21" s="357">
        <f t="shared" si="18"/>
        <v>0</v>
      </c>
      <c r="D21" s="357">
        <f t="shared" si="18"/>
        <v>0</v>
      </c>
      <c r="E21" s="357">
        <f t="shared" si="19"/>
        <v>0</v>
      </c>
      <c r="F21" s="357">
        <f t="shared" si="0"/>
        <v>0</v>
      </c>
      <c r="G21" s="357">
        <f t="shared" si="1"/>
        <v>0</v>
      </c>
      <c r="H21" s="357">
        <f t="shared" si="2"/>
        <v>0</v>
      </c>
      <c r="I21" s="357">
        <f t="shared" si="3"/>
        <v>0</v>
      </c>
      <c r="J21" s="357"/>
      <c r="K21" s="357"/>
      <c r="L21" s="370">
        <f>INDEX('SO FOB Agustus 2026'!$E$6:$O$51,MATCH(B21,'SO FOB Agustus 2026'!$B$6:$B$51,0),MATCH($L$6,'SO FOB Agustus 2026'!$E$6:$O$6,0))</f>
        <v>0</v>
      </c>
      <c r="M21" s="371">
        <v>0</v>
      </c>
      <c r="N21" s="370">
        <f t="shared" si="20"/>
        <v>0</v>
      </c>
      <c r="O21" s="370">
        <f>INDEX('SO FOB Agustus 2026'!$E$6:$O$51,MATCH(B21,'SO FOB Agustus 2026'!$B$6:$B$51,0),MATCH($O$6,'SO FOB Agustus 2026'!$E$6:$O$6,0))</f>
        <v>0</v>
      </c>
      <c r="P21" s="371">
        <v>0</v>
      </c>
      <c r="Q21" s="370">
        <f t="shared" si="21"/>
        <v>0</v>
      </c>
      <c r="R21" s="370">
        <f>INDEX('SO FOB Agustus 2026'!$E$6:$O$51,MATCH(B21,'SO FOB Agustus 2026'!$B$6:$B$51,0),MATCH($R$6,'SO FOB Agustus 2026'!$E$6:$O$6,0))</f>
        <v>0</v>
      </c>
      <c r="S21" s="371">
        <v>0</v>
      </c>
      <c r="T21" s="370">
        <f t="shared" si="22"/>
        <v>0</v>
      </c>
      <c r="U21" s="370">
        <f>INDEX('SO FOB Agustus 2026'!$E$6:$O$51,MATCH(B21,'SO FOB Agustus 2026'!$B$6:$B$51,0),MATCH($U$6,'SO FOB Agustus 2026'!$E$6:$O$6,0))</f>
        <v>0</v>
      </c>
      <c r="V21" s="371">
        <v>0</v>
      </c>
      <c r="W21" s="370">
        <f t="shared" si="23"/>
        <v>0</v>
      </c>
      <c r="X21" s="370">
        <f>INDEX('SO FOB Agustus 2026'!$E$6:$O$51,MATCH(B21,'SO FOB Agustus 2026'!$B$6:$B$51,0),MATCH($X$6,'SO FOB Agustus 2026'!$E$6:$O$6,0))</f>
        <v>0</v>
      </c>
      <c r="Y21" s="371">
        <v>0</v>
      </c>
      <c r="Z21" s="370">
        <f t="shared" si="24"/>
        <v>0</v>
      </c>
      <c r="AA21" s="370">
        <f>INDEX('SO FOB Agustus 2026'!$E$6:$O$51,MATCH(B21,'SO FOB Agustus 2026'!$B$6:$B$51,0),MATCH($AA$6,'SO FOB Agustus 2026'!$E$6:$O$6,0))</f>
        <v>0</v>
      </c>
      <c r="AB21" s="371">
        <v>0</v>
      </c>
      <c r="AC21" s="370">
        <f t="shared" si="25"/>
        <v>0</v>
      </c>
      <c r="AD21" s="370">
        <f>INDEX('SO FOB Agustus 2026'!$E$6:$O$51,MATCH(B21,'SO FOB Agustus 2026'!$B$6:$B$51,0),MATCH($AD$6,'SO FOB Agustus 2026'!$E$6:$O$6,0))</f>
        <v>0</v>
      </c>
      <c r="AE21" s="371">
        <v>0</v>
      </c>
      <c r="AF21" s="370">
        <f t="shared" si="26"/>
        <v>0</v>
      </c>
      <c r="AG21" s="370">
        <f>INDEX('SO FOB Agustus 2026'!$E$6:$O$51,MATCH(B21,'SO FOB Agustus 2026'!$B$6:$B$51,0),MATCH($AG$6,'SO FOB Agustus 2026'!$E$6:$O$6,0))</f>
        <v>0</v>
      </c>
      <c r="AH21" s="371">
        <v>0</v>
      </c>
      <c r="AI21" s="370">
        <f t="shared" si="27"/>
        <v>0</v>
      </c>
      <c r="AJ21" s="370">
        <f>INDEX('SO FOB Agustus 2026'!$E$6:$O$51,MATCH(B21,'SO FOB Agustus 2026'!$B$6:$B$51,0),MATCH($AJ$6,'SO FOB Agustus 2026'!$E$6:$O$6,0))</f>
        <v>0</v>
      </c>
      <c r="AK21" s="371">
        <v>0</v>
      </c>
      <c r="AL21" s="370">
        <f t="shared" si="28"/>
        <v>0</v>
      </c>
      <c r="AM21" s="370">
        <f>INDEX('SO FOB Agustus 2026'!$E$6:$O$51,MATCH(B21,'SO FOB Agustus 2026'!$B$6:$B$51,0),MATCH($AM$6,'SO FOB Agustus 2026'!$E$6:$O$6,0))</f>
        <v>0</v>
      </c>
      <c r="AN21" s="371">
        <v>0</v>
      </c>
      <c r="AO21" s="370">
        <f t="shared" si="29"/>
        <v>0</v>
      </c>
      <c r="AP21" s="370">
        <f>INDEX('SO FOB Agustus 2026'!$E$6:$AF$51,MATCH(B21,'SO FOB Agustus 2026'!$B$6:$B$51,0),MATCH($AP$6,'SO FOB Agustus 2026'!$E$6:$AF$6,0))</f>
        <v>0</v>
      </c>
      <c r="AQ21" s="371">
        <v>0</v>
      </c>
      <c r="AR21" s="370">
        <f t="shared" si="30"/>
        <v>0</v>
      </c>
      <c r="AS21" s="370">
        <f>INDEX('SO FOB Agustus 2026'!$E$6:$AF$51,MATCH(B21,'SO FOB Agustus 2026'!$B$6:$B$51,0),MATCH($AS$6,'SO FOB Agustus 2026'!$E$6:$AF$6,0))</f>
        <v>0</v>
      </c>
      <c r="AT21" s="371">
        <v>0</v>
      </c>
      <c r="AU21" s="370">
        <f t="shared" si="31"/>
        <v>0</v>
      </c>
      <c r="AV21" s="370">
        <f>INDEX('SO FOB Agustus 2026'!$E$6:$AF$51,MATCH(B21,'SO FOB Agustus 2026'!$B$6:$B$51,0),MATCH($AV$6,'SO FOB Agustus 2026'!$E$6:$AF$6,0))</f>
        <v>0</v>
      </c>
      <c r="AW21" s="371">
        <v>0</v>
      </c>
      <c r="AX21" s="370">
        <f t="shared" si="32"/>
        <v>0</v>
      </c>
      <c r="AY21" s="370">
        <f>INDEX('SO FOB Agustus 2026'!$E$6:$AF$51,MATCH(B21,'SO FOB Agustus 2026'!$B$6:$B$51,0),MATCH($AY$6,'SO FOB Agustus 2026'!$E$6:$AF$6,0))</f>
        <v>0</v>
      </c>
      <c r="AZ21" s="371">
        <v>0</v>
      </c>
      <c r="BA21" s="370">
        <f t="shared" si="33"/>
        <v>0</v>
      </c>
    </row>
    <row r="22" spans="1:53">
      <c r="A22" s="355">
        <f t="shared" si="34"/>
        <v>15</v>
      </c>
      <c r="B22" s="356">
        <f t="shared" si="34"/>
        <v>46249</v>
      </c>
      <c r="C22" s="357">
        <f t="shared" si="18"/>
        <v>0</v>
      </c>
      <c r="D22" s="357">
        <f t="shared" si="18"/>
        <v>0</v>
      </c>
      <c r="E22" s="357">
        <f t="shared" si="19"/>
        <v>0</v>
      </c>
      <c r="F22" s="357">
        <f t="shared" si="0"/>
        <v>0</v>
      </c>
      <c r="G22" s="357">
        <f t="shared" si="1"/>
        <v>0</v>
      </c>
      <c r="H22" s="357">
        <f t="shared" si="2"/>
        <v>0</v>
      </c>
      <c r="I22" s="357">
        <f t="shared" si="3"/>
        <v>0</v>
      </c>
      <c r="J22" s="357"/>
      <c r="K22" s="357"/>
      <c r="L22" s="370">
        <f>INDEX('SO FOB Agustus 2026'!$E$6:$O$51,MATCH(B22,'SO FOB Agustus 2026'!$B$6:$B$51,0),MATCH($L$6,'SO FOB Agustus 2026'!$E$6:$O$6,0))</f>
        <v>0</v>
      </c>
      <c r="M22" s="371">
        <v>0</v>
      </c>
      <c r="N22" s="370">
        <f t="shared" si="20"/>
        <v>0</v>
      </c>
      <c r="O22" s="370">
        <f>INDEX('SO FOB Agustus 2026'!$E$6:$O$51,MATCH(B22,'SO FOB Agustus 2026'!$B$6:$B$51,0),MATCH($O$6,'SO FOB Agustus 2026'!$E$6:$O$6,0))</f>
        <v>0</v>
      </c>
      <c r="P22" s="371">
        <v>0</v>
      </c>
      <c r="Q22" s="370">
        <f t="shared" si="21"/>
        <v>0</v>
      </c>
      <c r="R22" s="370">
        <f>INDEX('SO FOB Agustus 2026'!$E$6:$O$51,MATCH(B22,'SO FOB Agustus 2026'!$B$6:$B$51,0),MATCH($R$6,'SO FOB Agustus 2026'!$E$6:$O$6,0))</f>
        <v>0</v>
      </c>
      <c r="S22" s="371">
        <v>0</v>
      </c>
      <c r="T22" s="370">
        <f t="shared" si="22"/>
        <v>0</v>
      </c>
      <c r="U22" s="370">
        <f>INDEX('SO FOB Agustus 2026'!$E$6:$O$51,MATCH(B22,'SO FOB Agustus 2026'!$B$6:$B$51,0),MATCH($U$6,'SO FOB Agustus 2026'!$E$6:$O$6,0))</f>
        <v>0</v>
      </c>
      <c r="V22" s="371">
        <v>0</v>
      </c>
      <c r="W22" s="370">
        <f t="shared" si="23"/>
        <v>0</v>
      </c>
      <c r="X22" s="370">
        <f>INDEX('SO FOB Agustus 2026'!$E$6:$O$51,MATCH(B22,'SO FOB Agustus 2026'!$B$6:$B$51,0),MATCH($X$6,'SO FOB Agustus 2026'!$E$6:$O$6,0))</f>
        <v>0</v>
      </c>
      <c r="Y22" s="371">
        <v>0</v>
      </c>
      <c r="Z22" s="370">
        <f t="shared" si="24"/>
        <v>0</v>
      </c>
      <c r="AA22" s="370">
        <f>INDEX('SO FOB Agustus 2026'!$E$6:$O$51,MATCH(B22,'SO FOB Agustus 2026'!$B$6:$B$51,0),MATCH($AA$6,'SO FOB Agustus 2026'!$E$6:$O$6,0))</f>
        <v>0</v>
      </c>
      <c r="AB22" s="371">
        <v>0</v>
      </c>
      <c r="AC22" s="370">
        <f t="shared" si="25"/>
        <v>0</v>
      </c>
      <c r="AD22" s="370">
        <f>INDEX('SO FOB Agustus 2026'!$E$6:$O$51,MATCH(B22,'SO FOB Agustus 2026'!$B$6:$B$51,0),MATCH($AD$6,'SO FOB Agustus 2026'!$E$6:$O$6,0))</f>
        <v>0</v>
      </c>
      <c r="AE22" s="371">
        <v>0</v>
      </c>
      <c r="AF22" s="370">
        <f t="shared" si="26"/>
        <v>0</v>
      </c>
      <c r="AG22" s="370">
        <f>INDEX('SO FOB Agustus 2026'!$E$6:$O$51,MATCH(B22,'SO FOB Agustus 2026'!$B$6:$B$51,0),MATCH($AG$6,'SO FOB Agustus 2026'!$E$6:$O$6,0))</f>
        <v>0</v>
      </c>
      <c r="AH22" s="371">
        <v>0</v>
      </c>
      <c r="AI22" s="370">
        <f t="shared" si="27"/>
        <v>0</v>
      </c>
      <c r="AJ22" s="370">
        <f>INDEX('SO FOB Agustus 2026'!$E$6:$O$51,MATCH(B22,'SO FOB Agustus 2026'!$B$6:$B$51,0),MATCH($AJ$6,'SO FOB Agustus 2026'!$E$6:$O$6,0))</f>
        <v>0</v>
      </c>
      <c r="AK22" s="371">
        <v>0</v>
      </c>
      <c r="AL22" s="370">
        <f t="shared" si="28"/>
        <v>0</v>
      </c>
      <c r="AM22" s="370">
        <f>INDEX('SO FOB Agustus 2026'!$E$6:$O$51,MATCH(B22,'SO FOB Agustus 2026'!$B$6:$B$51,0),MATCH($AM$6,'SO FOB Agustus 2026'!$E$6:$O$6,0))</f>
        <v>0</v>
      </c>
      <c r="AN22" s="371">
        <v>0</v>
      </c>
      <c r="AO22" s="370">
        <f t="shared" si="29"/>
        <v>0</v>
      </c>
      <c r="AP22" s="370">
        <f>INDEX('SO FOB Agustus 2026'!$E$6:$AF$51,MATCH(B22,'SO FOB Agustus 2026'!$B$6:$B$51,0),MATCH($AP$6,'SO FOB Agustus 2026'!$E$6:$AF$6,0))</f>
        <v>0</v>
      </c>
      <c r="AQ22" s="371">
        <v>0</v>
      </c>
      <c r="AR22" s="370">
        <f t="shared" si="30"/>
        <v>0</v>
      </c>
      <c r="AS22" s="370">
        <f>INDEX('SO FOB Agustus 2026'!$E$6:$AF$51,MATCH(B22,'SO FOB Agustus 2026'!$B$6:$B$51,0),MATCH($AS$6,'SO FOB Agustus 2026'!$E$6:$AF$6,0))</f>
        <v>0</v>
      </c>
      <c r="AT22" s="371">
        <v>0</v>
      </c>
      <c r="AU22" s="370">
        <f t="shared" si="31"/>
        <v>0</v>
      </c>
      <c r="AV22" s="370">
        <f>INDEX('SO FOB Agustus 2026'!$E$6:$AF$51,MATCH(B22,'SO FOB Agustus 2026'!$B$6:$B$51,0),MATCH($AV$6,'SO FOB Agustus 2026'!$E$6:$AF$6,0))</f>
        <v>0</v>
      </c>
      <c r="AW22" s="371">
        <v>0</v>
      </c>
      <c r="AX22" s="370">
        <f t="shared" si="32"/>
        <v>0</v>
      </c>
      <c r="AY22" s="370">
        <f>INDEX('SO FOB Agustus 2026'!$E$6:$AF$51,MATCH(B22,'SO FOB Agustus 2026'!$B$6:$B$51,0),MATCH($AY$6,'SO FOB Agustus 2026'!$E$6:$AF$6,0))</f>
        <v>0</v>
      </c>
      <c r="AZ22" s="371">
        <v>0</v>
      </c>
      <c r="BA22" s="370">
        <f t="shared" si="33"/>
        <v>0</v>
      </c>
    </row>
    <row r="23" spans="1:53">
      <c r="A23" s="355">
        <f t="shared" si="34"/>
        <v>16</v>
      </c>
      <c r="B23" s="356">
        <f t="shared" si="34"/>
        <v>46250</v>
      </c>
      <c r="C23" s="357">
        <f t="shared" si="18"/>
        <v>0</v>
      </c>
      <c r="D23" s="357">
        <f t="shared" si="18"/>
        <v>0</v>
      </c>
      <c r="E23" s="357">
        <f t="shared" si="19"/>
        <v>0</v>
      </c>
      <c r="F23" s="357">
        <f t="shared" si="0"/>
        <v>0</v>
      </c>
      <c r="G23" s="357">
        <f t="shared" si="1"/>
        <v>0</v>
      </c>
      <c r="H23" s="357">
        <f t="shared" si="2"/>
        <v>0</v>
      </c>
      <c r="I23" s="357">
        <f t="shared" si="3"/>
        <v>0</v>
      </c>
      <c r="J23" s="357"/>
      <c r="K23" s="357"/>
      <c r="L23" s="370">
        <f>INDEX('SO FOB Agustus 2026'!$E$6:$O$51,MATCH(B23,'SO FOB Agustus 2026'!$B$6:$B$51,0),MATCH($L$6,'SO FOB Agustus 2026'!$E$6:$O$6,0))</f>
        <v>0</v>
      </c>
      <c r="M23" s="371">
        <v>0</v>
      </c>
      <c r="N23" s="370">
        <f t="shared" si="20"/>
        <v>0</v>
      </c>
      <c r="O23" s="370">
        <f>INDEX('SO FOB Agustus 2026'!$E$6:$O$51,MATCH(B23,'SO FOB Agustus 2026'!$B$6:$B$51,0),MATCH($O$6,'SO FOB Agustus 2026'!$E$6:$O$6,0))</f>
        <v>0</v>
      </c>
      <c r="P23" s="371">
        <v>0</v>
      </c>
      <c r="Q23" s="370">
        <f t="shared" si="21"/>
        <v>0</v>
      </c>
      <c r="R23" s="370">
        <f>INDEX('SO FOB Agustus 2026'!$E$6:$O$51,MATCH(B23,'SO FOB Agustus 2026'!$B$6:$B$51,0),MATCH($R$6,'SO FOB Agustus 2026'!$E$6:$O$6,0))</f>
        <v>0</v>
      </c>
      <c r="S23" s="371">
        <v>0</v>
      </c>
      <c r="T23" s="370">
        <f t="shared" si="22"/>
        <v>0</v>
      </c>
      <c r="U23" s="370">
        <f>INDEX('SO FOB Agustus 2026'!$E$6:$O$51,MATCH(B23,'SO FOB Agustus 2026'!$B$6:$B$51,0),MATCH($U$6,'SO FOB Agustus 2026'!$E$6:$O$6,0))</f>
        <v>0</v>
      </c>
      <c r="V23" s="371">
        <v>0</v>
      </c>
      <c r="W23" s="370">
        <f t="shared" si="23"/>
        <v>0</v>
      </c>
      <c r="X23" s="370">
        <f>INDEX('SO FOB Agustus 2026'!$E$6:$O$51,MATCH(B23,'SO FOB Agustus 2026'!$B$6:$B$51,0),MATCH($X$6,'SO FOB Agustus 2026'!$E$6:$O$6,0))</f>
        <v>0</v>
      </c>
      <c r="Y23" s="371">
        <v>0</v>
      </c>
      <c r="Z23" s="370">
        <f t="shared" si="24"/>
        <v>0</v>
      </c>
      <c r="AA23" s="370">
        <f>INDEX('SO FOB Agustus 2026'!$E$6:$O$51,MATCH(B23,'SO FOB Agustus 2026'!$B$6:$B$51,0),MATCH($AA$6,'SO FOB Agustus 2026'!$E$6:$O$6,0))</f>
        <v>0</v>
      </c>
      <c r="AB23" s="371">
        <v>0</v>
      </c>
      <c r="AC23" s="370">
        <f t="shared" si="25"/>
        <v>0</v>
      </c>
      <c r="AD23" s="370">
        <f>INDEX('SO FOB Agustus 2026'!$E$6:$O$51,MATCH(B23,'SO FOB Agustus 2026'!$B$6:$B$51,0),MATCH($AD$6,'SO FOB Agustus 2026'!$E$6:$O$6,0))</f>
        <v>0</v>
      </c>
      <c r="AE23" s="371">
        <v>0</v>
      </c>
      <c r="AF23" s="370">
        <f t="shared" si="26"/>
        <v>0</v>
      </c>
      <c r="AG23" s="370">
        <f>INDEX('SO FOB Agustus 2026'!$E$6:$O$51,MATCH(B23,'SO FOB Agustus 2026'!$B$6:$B$51,0),MATCH($AG$6,'SO FOB Agustus 2026'!$E$6:$O$6,0))</f>
        <v>0</v>
      </c>
      <c r="AH23" s="371">
        <v>0</v>
      </c>
      <c r="AI23" s="370">
        <f t="shared" si="27"/>
        <v>0</v>
      </c>
      <c r="AJ23" s="370">
        <f>INDEX('SO FOB Agustus 2026'!$E$6:$O$51,MATCH(B23,'SO FOB Agustus 2026'!$B$6:$B$51,0),MATCH($AJ$6,'SO FOB Agustus 2026'!$E$6:$O$6,0))</f>
        <v>0</v>
      </c>
      <c r="AK23" s="371">
        <v>0</v>
      </c>
      <c r="AL23" s="370">
        <f t="shared" si="28"/>
        <v>0</v>
      </c>
      <c r="AM23" s="370">
        <f>INDEX('SO FOB Agustus 2026'!$E$6:$O$51,MATCH(B23,'SO FOB Agustus 2026'!$B$6:$B$51,0),MATCH($AM$6,'SO FOB Agustus 2026'!$E$6:$O$6,0))</f>
        <v>0</v>
      </c>
      <c r="AN23" s="371">
        <v>0</v>
      </c>
      <c r="AO23" s="370">
        <f t="shared" si="29"/>
        <v>0</v>
      </c>
      <c r="AP23" s="370">
        <f>INDEX('SO FOB Agustus 2026'!$E$6:$AF$51,MATCH(B23,'SO FOB Agustus 2026'!$B$6:$B$51,0),MATCH($AP$6,'SO FOB Agustus 2026'!$E$6:$AF$6,0))</f>
        <v>0</v>
      </c>
      <c r="AQ23" s="371">
        <v>0</v>
      </c>
      <c r="AR23" s="370">
        <f t="shared" si="30"/>
        <v>0</v>
      </c>
      <c r="AS23" s="370">
        <f>INDEX('SO FOB Agustus 2026'!$E$6:$AF$51,MATCH(B23,'SO FOB Agustus 2026'!$B$6:$B$51,0),MATCH($AS$6,'SO FOB Agustus 2026'!$E$6:$AF$6,0))</f>
        <v>0</v>
      </c>
      <c r="AT23" s="371">
        <v>0</v>
      </c>
      <c r="AU23" s="370">
        <f t="shared" si="31"/>
        <v>0</v>
      </c>
      <c r="AV23" s="370">
        <f>INDEX('SO FOB Agustus 2026'!$E$6:$AF$51,MATCH(B23,'SO FOB Agustus 2026'!$B$6:$B$51,0),MATCH($AV$6,'SO FOB Agustus 2026'!$E$6:$AF$6,0))</f>
        <v>0</v>
      </c>
      <c r="AW23" s="371">
        <v>0</v>
      </c>
      <c r="AX23" s="370">
        <f t="shared" si="32"/>
        <v>0</v>
      </c>
      <c r="AY23" s="370">
        <f>INDEX('SO FOB Agustus 2026'!$E$6:$AF$51,MATCH(B23,'SO FOB Agustus 2026'!$B$6:$B$51,0),MATCH($AY$6,'SO FOB Agustus 2026'!$E$6:$AF$6,0))</f>
        <v>0</v>
      </c>
      <c r="AZ23" s="371">
        <v>0</v>
      </c>
      <c r="BA23" s="370">
        <f t="shared" si="33"/>
        <v>0</v>
      </c>
    </row>
    <row r="24" spans="1:53">
      <c r="A24" s="355">
        <f t="shared" si="34"/>
        <v>17</v>
      </c>
      <c r="B24" s="356">
        <f t="shared" si="34"/>
        <v>46251</v>
      </c>
      <c r="C24" s="357">
        <f t="shared" si="18"/>
        <v>0</v>
      </c>
      <c r="D24" s="357">
        <f t="shared" si="18"/>
        <v>0</v>
      </c>
      <c r="E24" s="357">
        <f t="shared" si="19"/>
        <v>0</v>
      </c>
      <c r="F24" s="357">
        <f t="shared" si="0"/>
        <v>0</v>
      </c>
      <c r="G24" s="357">
        <f t="shared" si="1"/>
        <v>0</v>
      </c>
      <c r="H24" s="357">
        <f t="shared" si="2"/>
        <v>0</v>
      </c>
      <c r="I24" s="357">
        <f t="shared" si="3"/>
        <v>0</v>
      </c>
      <c r="J24" s="357"/>
      <c r="K24" s="357"/>
      <c r="L24" s="370">
        <f>INDEX('SO FOB Agustus 2026'!$E$6:$O$51,MATCH(B24,'SO FOB Agustus 2026'!$B$6:$B$51,0),MATCH($L$6,'SO FOB Agustus 2026'!$E$6:$O$6,0))</f>
        <v>0</v>
      </c>
      <c r="M24" s="371">
        <v>0</v>
      </c>
      <c r="N24" s="370">
        <f t="shared" si="20"/>
        <v>0</v>
      </c>
      <c r="O24" s="370">
        <f>INDEX('SO FOB Agustus 2026'!$E$6:$O$51,MATCH(B24,'SO FOB Agustus 2026'!$B$6:$B$51,0),MATCH($O$6,'SO FOB Agustus 2026'!$E$6:$O$6,0))</f>
        <v>0</v>
      </c>
      <c r="P24" s="371">
        <v>0</v>
      </c>
      <c r="Q24" s="370">
        <f t="shared" si="21"/>
        <v>0</v>
      </c>
      <c r="R24" s="370">
        <f>INDEX('SO FOB Agustus 2026'!$E$6:$O$51,MATCH(B24,'SO FOB Agustus 2026'!$B$6:$B$51,0),MATCH($R$6,'SO FOB Agustus 2026'!$E$6:$O$6,0))</f>
        <v>0</v>
      </c>
      <c r="S24" s="371">
        <v>0</v>
      </c>
      <c r="T24" s="370">
        <f t="shared" si="22"/>
        <v>0</v>
      </c>
      <c r="U24" s="370">
        <f>INDEX('SO FOB Agustus 2026'!$E$6:$O$51,MATCH(B24,'SO FOB Agustus 2026'!$B$6:$B$51,0),MATCH($U$6,'SO FOB Agustus 2026'!$E$6:$O$6,0))</f>
        <v>0</v>
      </c>
      <c r="V24" s="371">
        <v>0</v>
      </c>
      <c r="W24" s="370">
        <f t="shared" si="23"/>
        <v>0</v>
      </c>
      <c r="X24" s="370">
        <f>INDEX('SO FOB Agustus 2026'!$E$6:$O$51,MATCH(B24,'SO FOB Agustus 2026'!$B$6:$B$51,0),MATCH($X$6,'SO FOB Agustus 2026'!$E$6:$O$6,0))</f>
        <v>0</v>
      </c>
      <c r="Y24" s="371">
        <v>0</v>
      </c>
      <c r="Z24" s="370">
        <f t="shared" si="24"/>
        <v>0</v>
      </c>
      <c r="AA24" s="370">
        <f>INDEX('SO FOB Agustus 2026'!$E$6:$O$51,MATCH(B24,'SO FOB Agustus 2026'!$B$6:$B$51,0),MATCH($AA$6,'SO FOB Agustus 2026'!$E$6:$O$6,0))</f>
        <v>0</v>
      </c>
      <c r="AB24" s="371">
        <v>0</v>
      </c>
      <c r="AC24" s="370">
        <f t="shared" si="25"/>
        <v>0</v>
      </c>
      <c r="AD24" s="370">
        <f>INDEX('SO FOB Agustus 2026'!$E$6:$O$51,MATCH(B24,'SO FOB Agustus 2026'!$B$6:$B$51,0),MATCH($AD$6,'SO FOB Agustus 2026'!$E$6:$O$6,0))</f>
        <v>0</v>
      </c>
      <c r="AE24" s="371">
        <v>0</v>
      </c>
      <c r="AF24" s="370">
        <f t="shared" si="26"/>
        <v>0</v>
      </c>
      <c r="AG24" s="370">
        <f>INDEX('SO FOB Agustus 2026'!$E$6:$O$51,MATCH(B24,'SO FOB Agustus 2026'!$B$6:$B$51,0),MATCH($AG$6,'SO FOB Agustus 2026'!$E$6:$O$6,0))</f>
        <v>0</v>
      </c>
      <c r="AH24" s="371">
        <v>0</v>
      </c>
      <c r="AI24" s="370">
        <f t="shared" si="27"/>
        <v>0</v>
      </c>
      <c r="AJ24" s="370">
        <f>INDEX('SO FOB Agustus 2026'!$E$6:$O$51,MATCH(B24,'SO FOB Agustus 2026'!$B$6:$B$51,0),MATCH($AJ$6,'SO FOB Agustus 2026'!$E$6:$O$6,0))</f>
        <v>0</v>
      </c>
      <c r="AK24" s="371">
        <v>0</v>
      </c>
      <c r="AL24" s="370">
        <f t="shared" si="28"/>
        <v>0</v>
      </c>
      <c r="AM24" s="370">
        <f>INDEX('SO FOB Agustus 2026'!$E$6:$O$51,MATCH(B24,'SO FOB Agustus 2026'!$B$6:$B$51,0),MATCH($AM$6,'SO FOB Agustus 2026'!$E$6:$O$6,0))</f>
        <v>0</v>
      </c>
      <c r="AN24" s="371">
        <v>0</v>
      </c>
      <c r="AO24" s="370">
        <f t="shared" si="29"/>
        <v>0</v>
      </c>
      <c r="AP24" s="370">
        <f>INDEX('SO FOB Agustus 2026'!$E$6:$AF$51,MATCH(B24,'SO FOB Agustus 2026'!$B$6:$B$51,0),MATCH($AP$6,'SO FOB Agustus 2026'!$E$6:$AF$6,0))</f>
        <v>0</v>
      </c>
      <c r="AQ24" s="371">
        <v>0</v>
      </c>
      <c r="AR24" s="370">
        <f t="shared" si="30"/>
        <v>0</v>
      </c>
      <c r="AS24" s="370">
        <f>INDEX('SO FOB Agustus 2026'!$E$6:$AF$51,MATCH(B24,'SO FOB Agustus 2026'!$B$6:$B$51,0),MATCH($AS$6,'SO FOB Agustus 2026'!$E$6:$AF$6,0))</f>
        <v>0</v>
      </c>
      <c r="AT24" s="371">
        <v>0</v>
      </c>
      <c r="AU24" s="370">
        <f t="shared" si="31"/>
        <v>0</v>
      </c>
      <c r="AV24" s="370">
        <f>INDEX('SO FOB Agustus 2026'!$E$6:$AF$51,MATCH(B24,'SO FOB Agustus 2026'!$B$6:$B$51,0),MATCH($AV$6,'SO FOB Agustus 2026'!$E$6:$AF$6,0))</f>
        <v>0</v>
      </c>
      <c r="AW24" s="371">
        <v>0</v>
      </c>
      <c r="AX24" s="370">
        <f t="shared" si="32"/>
        <v>0</v>
      </c>
      <c r="AY24" s="370">
        <f>INDEX('SO FOB Agustus 2026'!$E$6:$AF$51,MATCH(B24,'SO FOB Agustus 2026'!$B$6:$B$51,0),MATCH($AY$6,'SO FOB Agustus 2026'!$E$6:$AF$6,0))</f>
        <v>0</v>
      </c>
      <c r="AZ24" s="371">
        <v>0</v>
      </c>
      <c r="BA24" s="370">
        <f t="shared" si="33"/>
        <v>0</v>
      </c>
    </row>
    <row r="25" spans="1:53">
      <c r="A25" s="355">
        <f t="shared" si="34"/>
        <v>18</v>
      </c>
      <c r="B25" s="356">
        <f t="shared" si="34"/>
        <v>46252</v>
      </c>
      <c r="C25" s="357">
        <f t="shared" si="18"/>
        <v>0</v>
      </c>
      <c r="D25" s="357">
        <f t="shared" si="18"/>
        <v>0</v>
      </c>
      <c r="E25" s="357">
        <f t="shared" si="19"/>
        <v>0</v>
      </c>
      <c r="F25" s="357">
        <f t="shared" si="0"/>
        <v>0</v>
      </c>
      <c r="G25" s="357">
        <f t="shared" si="1"/>
        <v>0</v>
      </c>
      <c r="H25" s="357">
        <f t="shared" si="2"/>
        <v>0</v>
      </c>
      <c r="I25" s="357">
        <f t="shared" si="3"/>
        <v>0</v>
      </c>
      <c r="J25" s="357"/>
      <c r="K25" s="357"/>
      <c r="L25" s="370">
        <f>INDEX('SO FOB Agustus 2026'!$E$6:$O$51,MATCH(B25,'SO FOB Agustus 2026'!$B$6:$B$51,0),MATCH($L$6,'SO FOB Agustus 2026'!$E$6:$O$6,0))</f>
        <v>0</v>
      </c>
      <c r="M25" s="371">
        <v>0</v>
      </c>
      <c r="N25" s="370">
        <f t="shared" si="20"/>
        <v>0</v>
      </c>
      <c r="O25" s="370">
        <f>INDEX('SO FOB Agustus 2026'!$E$6:$O$51,MATCH(B25,'SO FOB Agustus 2026'!$B$6:$B$51,0),MATCH($O$6,'SO FOB Agustus 2026'!$E$6:$O$6,0))</f>
        <v>0</v>
      </c>
      <c r="P25" s="371">
        <v>0</v>
      </c>
      <c r="Q25" s="370">
        <f t="shared" si="21"/>
        <v>0</v>
      </c>
      <c r="R25" s="370">
        <f>INDEX('SO FOB Agustus 2026'!$E$6:$O$51,MATCH(B25,'SO FOB Agustus 2026'!$B$6:$B$51,0),MATCH($R$6,'SO FOB Agustus 2026'!$E$6:$O$6,0))</f>
        <v>0</v>
      </c>
      <c r="S25" s="371">
        <v>0</v>
      </c>
      <c r="T25" s="370">
        <f t="shared" si="22"/>
        <v>0</v>
      </c>
      <c r="U25" s="370">
        <f>INDEX('SO FOB Agustus 2026'!$E$6:$O$51,MATCH(B25,'SO FOB Agustus 2026'!$B$6:$B$51,0),MATCH($U$6,'SO FOB Agustus 2026'!$E$6:$O$6,0))</f>
        <v>0</v>
      </c>
      <c r="V25" s="371">
        <v>0</v>
      </c>
      <c r="W25" s="370">
        <f t="shared" si="23"/>
        <v>0</v>
      </c>
      <c r="X25" s="370">
        <f>INDEX('SO FOB Agustus 2026'!$E$6:$O$51,MATCH(B25,'SO FOB Agustus 2026'!$B$6:$B$51,0),MATCH($X$6,'SO FOB Agustus 2026'!$E$6:$O$6,0))</f>
        <v>0</v>
      </c>
      <c r="Y25" s="371">
        <v>0</v>
      </c>
      <c r="Z25" s="370">
        <f t="shared" si="24"/>
        <v>0</v>
      </c>
      <c r="AA25" s="370">
        <f>INDEX('SO FOB Agustus 2026'!$E$6:$O$51,MATCH(B25,'SO FOB Agustus 2026'!$B$6:$B$51,0),MATCH($AA$6,'SO FOB Agustus 2026'!$E$6:$O$6,0))</f>
        <v>0</v>
      </c>
      <c r="AB25" s="371">
        <v>0</v>
      </c>
      <c r="AC25" s="370">
        <f t="shared" si="25"/>
        <v>0</v>
      </c>
      <c r="AD25" s="370">
        <f>INDEX('SO FOB Agustus 2026'!$E$6:$O$51,MATCH(B25,'SO FOB Agustus 2026'!$B$6:$B$51,0),MATCH($AD$6,'SO FOB Agustus 2026'!$E$6:$O$6,0))</f>
        <v>0</v>
      </c>
      <c r="AE25" s="371">
        <v>0</v>
      </c>
      <c r="AF25" s="370">
        <f t="shared" si="26"/>
        <v>0</v>
      </c>
      <c r="AG25" s="370">
        <f>INDEX('SO FOB Agustus 2026'!$E$6:$O$51,MATCH(B25,'SO FOB Agustus 2026'!$B$6:$B$51,0),MATCH($AG$6,'SO FOB Agustus 2026'!$E$6:$O$6,0))</f>
        <v>0</v>
      </c>
      <c r="AH25" s="371">
        <v>0</v>
      </c>
      <c r="AI25" s="370">
        <f t="shared" si="27"/>
        <v>0</v>
      </c>
      <c r="AJ25" s="370">
        <f>INDEX('SO FOB Agustus 2026'!$E$6:$O$51,MATCH(B25,'SO FOB Agustus 2026'!$B$6:$B$51,0),MATCH($AJ$6,'SO FOB Agustus 2026'!$E$6:$O$6,0))</f>
        <v>0</v>
      </c>
      <c r="AK25" s="371">
        <v>0</v>
      </c>
      <c r="AL25" s="370">
        <f t="shared" si="28"/>
        <v>0</v>
      </c>
      <c r="AM25" s="370">
        <f>INDEX('SO FOB Agustus 2026'!$E$6:$O$51,MATCH(B25,'SO FOB Agustus 2026'!$B$6:$B$51,0),MATCH($AM$6,'SO FOB Agustus 2026'!$E$6:$O$6,0))</f>
        <v>0</v>
      </c>
      <c r="AN25" s="371">
        <v>0</v>
      </c>
      <c r="AO25" s="370">
        <f t="shared" si="29"/>
        <v>0</v>
      </c>
      <c r="AP25" s="370">
        <f>INDEX('SO FOB Agustus 2026'!$E$6:$AF$51,MATCH(B25,'SO FOB Agustus 2026'!$B$6:$B$51,0),MATCH($AP$6,'SO FOB Agustus 2026'!$E$6:$AF$6,0))</f>
        <v>0</v>
      </c>
      <c r="AQ25" s="371">
        <v>0</v>
      </c>
      <c r="AR25" s="370">
        <f t="shared" si="30"/>
        <v>0</v>
      </c>
      <c r="AS25" s="370">
        <f>INDEX('SO FOB Agustus 2026'!$E$6:$AF$51,MATCH(B25,'SO FOB Agustus 2026'!$B$6:$B$51,0),MATCH($AS$6,'SO FOB Agustus 2026'!$E$6:$AF$6,0))</f>
        <v>0</v>
      </c>
      <c r="AT25" s="371">
        <v>0</v>
      </c>
      <c r="AU25" s="370">
        <f t="shared" si="31"/>
        <v>0</v>
      </c>
      <c r="AV25" s="370">
        <f>INDEX('SO FOB Agustus 2026'!$E$6:$AF$51,MATCH(B25,'SO FOB Agustus 2026'!$B$6:$B$51,0),MATCH($AV$6,'SO FOB Agustus 2026'!$E$6:$AF$6,0))</f>
        <v>0</v>
      </c>
      <c r="AW25" s="371">
        <v>0</v>
      </c>
      <c r="AX25" s="370">
        <f t="shared" si="32"/>
        <v>0</v>
      </c>
      <c r="AY25" s="370">
        <f>INDEX('SO FOB Agustus 2026'!$E$6:$AF$51,MATCH(B25,'SO FOB Agustus 2026'!$B$6:$B$51,0),MATCH($AY$6,'SO FOB Agustus 2026'!$E$6:$AF$6,0))</f>
        <v>0</v>
      </c>
      <c r="AZ25" s="371">
        <v>0</v>
      </c>
      <c r="BA25" s="370">
        <f t="shared" si="33"/>
        <v>0</v>
      </c>
    </row>
    <row r="26" spans="1:53">
      <c r="A26" s="355">
        <f t="shared" ref="A26:B35" si="35">A25+1</f>
        <v>19</v>
      </c>
      <c r="B26" s="356">
        <f>B25+1</f>
        <v>46253</v>
      </c>
      <c r="C26" s="357">
        <f t="shared" si="18"/>
        <v>0</v>
      </c>
      <c r="D26" s="357">
        <f t="shared" si="18"/>
        <v>0</v>
      </c>
      <c r="E26" s="357">
        <f t="shared" si="19"/>
        <v>0</v>
      </c>
      <c r="F26" s="357">
        <f t="shared" si="0"/>
        <v>0</v>
      </c>
      <c r="G26" s="357">
        <f t="shared" si="1"/>
        <v>0</v>
      </c>
      <c r="H26" s="357">
        <f t="shared" si="2"/>
        <v>0</v>
      </c>
      <c r="I26" s="357">
        <f t="shared" si="3"/>
        <v>0</v>
      </c>
      <c r="J26" s="357"/>
      <c r="K26" s="357"/>
      <c r="L26" s="370">
        <f>INDEX('SO FOB Agustus 2026'!$E$6:$O$51,MATCH(B26,'SO FOB Agustus 2026'!$B$6:$B$51,0),MATCH($L$6,'SO FOB Agustus 2026'!$E$6:$O$6,0))</f>
        <v>0</v>
      </c>
      <c r="M26" s="371">
        <v>0</v>
      </c>
      <c r="N26" s="370">
        <f t="shared" si="20"/>
        <v>0</v>
      </c>
      <c r="O26" s="370">
        <f>INDEX('SO FOB Agustus 2026'!$E$6:$O$51,MATCH(B26,'SO FOB Agustus 2026'!$B$6:$B$51,0),MATCH($O$6,'SO FOB Agustus 2026'!$E$6:$O$6,0))</f>
        <v>0</v>
      </c>
      <c r="P26" s="371">
        <v>0</v>
      </c>
      <c r="Q26" s="370">
        <f t="shared" si="21"/>
        <v>0</v>
      </c>
      <c r="R26" s="370">
        <f>INDEX('SO FOB Agustus 2026'!$E$6:$O$51,MATCH(B26,'SO FOB Agustus 2026'!$B$6:$B$51,0),MATCH($R$6,'SO FOB Agustus 2026'!$E$6:$O$6,0))</f>
        <v>0</v>
      </c>
      <c r="S26" s="371">
        <v>0</v>
      </c>
      <c r="T26" s="370">
        <f t="shared" si="22"/>
        <v>0</v>
      </c>
      <c r="U26" s="370">
        <f>INDEX('SO FOB Agustus 2026'!$E$6:$O$51,MATCH(B26,'SO FOB Agustus 2026'!$B$6:$B$51,0),MATCH($U$6,'SO FOB Agustus 2026'!$E$6:$O$6,0))</f>
        <v>0</v>
      </c>
      <c r="V26" s="371">
        <v>0</v>
      </c>
      <c r="W26" s="370">
        <f t="shared" si="23"/>
        <v>0</v>
      </c>
      <c r="X26" s="370">
        <f>INDEX('SO FOB Agustus 2026'!$E$6:$O$51,MATCH(B26,'SO FOB Agustus 2026'!$B$6:$B$51,0),MATCH($X$6,'SO FOB Agustus 2026'!$E$6:$O$6,0))</f>
        <v>0</v>
      </c>
      <c r="Y26" s="371">
        <v>0</v>
      </c>
      <c r="Z26" s="370">
        <f t="shared" si="24"/>
        <v>0</v>
      </c>
      <c r="AA26" s="370">
        <f>INDEX('SO FOB Agustus 2026'!$E$6:$O$51,MATCH(B26,'SO FOB Agustus 2026'!$B$6:$B$51,0),MATCH($AA$6,'SO FOB Agustus 2026'!$E$6:$O$6,0))</f>
        <v>0</v>
      </c>
      <c r="AB26" s="371">
        <v>0</v>
      </c>
      <c r="AC26" s="370">
        <f t="shared" si="25"/>
        <v>0</v>
      </c>
      <c r="AD26" s="370">
        <f>INDEX('SO FOB Agustus 2026'!$E$6:$O$51,MATCH(B26,'SO FOB Agustus 2026'!$B$6:$B$51,0),MATCH($AD$6,'SO FOB Agustus 2026'!$E$6:$O$6,0))</f>
        <v>0</v>
      </c>
      <c r="AE26" s="371">
        <v>0</v>
      </c>
      <c r="AF26" s="370">
        <f t="shared" si="26"/>
        <v>0</v>
      </c>
      <c r="AG26" s="370">
        <f>INDEX('SO FOB Agustus 2026'!$E$6:$O$51,MATCH(B26,'SO FOB Agustus 2026'!$B$6:$B$51,0),MATCH($AG$6,'SO FOB Agustus 2026'!$E$6:$O$6,0))</f>
        <v>0</v>
      </c>
      <c r="AH26" s="371">
        <v>0</v>
      </c>
      <c r="AI26" s="370">
        <f t="shared" si="27"/>
        <v>0</v>
      </c>
      <c r="AJ26" s="370">
        <f>INDEX('SO FOB Agustus 2026'!$E$6:$O$51,MATCH(B26,'SO FOB Agustus 2026'!$B$6:$B$51,0),MATCH($AJ$6,'SO FOB Agustus 2026'!$E$6:$O$6,0))</f>
        <v>0</v>
      </c>
      <c r="AK26" s="371">
        <v>0</v>
      </c>
      <c r="AL26" s="370">
        <f t="shared" si="28"/>
        <v>0</v>
      </c>
      <c r="AM26" s="370">
        <f>INDEX('SO FOB Agustus 2026'!$E$6:$O$51,MATCH(B26,'SO FOB Agustus 2026'!$B$6:$B$51,0),MATCH($AM$6,'SO FOB Agustus 2026'!$E$6:$O$6,0))</f>
        <v>0</v>
      </c>
      <c r="AN26" s="371">
        <v>0</v>
      </c>
      <c r="AO26" s="370">
        <f t="shared" si="29"/>
        <v>0</v>
      </c>
      <c r="AP26" s="370">
        <f>INDEX('SO FOB Agustus 2026'!$E$6:$AF$51,MATCH(B26,'SO FOB Agustus 2026'!$B$6:$B$51,0),MATCH($AP$6,'SO FOB Agustus 2026'!$E$6:$AF$6,0))</f>
        <v>0</v>
      </c>
      <c r="AQ26" s="371">
        <v>0</v>
      </c>
      <c r="AR26" s="370">
        <f t="shared" si="30"/>
        <v>0</v>
      </c>
      <c r="AS26" s="370">
        <f>INDEX('SO FOB Agustus 2026'!$E$6:$AF$51,MATCH(B26,'SO FOB Agustus 2026'!$B$6:$B$51,0),MATCH($AS$6,'SO FOB Agustus 2026'!$E$6:$AF$6,0))</f>
        <v>0</v>
      </c>
      <c r="AT26" s="371">
        <v>0</v>
      </c>
      <c r="AU26" s="370">
        <f t="shared" si="31"/>
        <v>0</v>
      </c>
      <c r="AV26" s="370">
        <f>INDEX('SO FOB Agustus 2026'!$E$6:$AF$51,MATCH(B26,'SO FOB Agustus 2026'!$B$6:$B$51,0),MATCH($AV$6,'SO FOB Agustus 2026'!$E$6:$AF$6,0))</f>
        <v>0</v>
      </c>
      <c r="AW26" s="371">
        <v>0</v>
      </c>
      <c r="AX26" s="370">
        <f t="shared" si="32"/>
        <v>0</v>
      </c>
      <c r="AY26" s="370">
        <f>INDEX('SO FOB Agustus 2026'!$E$6:$AF$51,MATCH(B26,'SO FOB Agustus 2026'!$B$6:$B$51,0),MATCH($AY$6,'SO FOB Agustus 2026'!$E$6:$AF$6,0))</f>
        <v>0</v>
      </c>
      <c r="AZ26" s="371">
        <v>0</v>
      </c>
      <c r="BA26" s="370">
        <f t="shared" si="33"/>
        <v>0</v>
      </c>
    </row>
    <row r="27" spans="1:53">
      <c r="A27" s="355">
        <f t="shared" si="35"/>
        <v>20</v>
      </c>
      <c r="B27" s="356">
        <f>B26+1</f>
        <v>46254</v>
      </c>
      <c r="C27" s="357">
        <f t="shared" si="18"/>
        <v>0</v>
      </c>
      <c r="D27" s="357">
        <f t="shared" si="18"/>
        <v>0</v>
      </c>
      <c r="E27" s="357">
        <f t="shared" si="19"/>
        <v>0</v>
      </c>
      <c r="F27" s="357">
        <f t="shared" si="0"/>
        <v>0</v>
      </c>
      <c r="G27" s="357">
        <f t="shared" si="1"/>
        <v>0</v>
      </c>
      <c r="H27" s="357">
        <f t="shared" si="2"/>
        <v>0</v>
      </c>
      <c r="I27" s="357">
        <f t="shared" si="3"/>
        <v>0</v>
      </c>
      <c r="J27" s="357"/>
      <c r="K27" s="357"/>
      <c r="L27" s="370">
        <f>INDEX('SO FOB Agustus 2026'!$E$6:$O$51,MATCH(B27,'SO FOB Agustus 2026'!$B$6:$B$51,0),MATCH($L$6,'SO FOB Agustus 2026'!$E$6:$O$6,0))</f>
        <v>0</v>
      </c>
      <c r="M27" s="371">
        <v>0</v>
      </c>
      <c r="N27" s="370">
        <f t="shared" si="20"/>
        <v>0</v>
      </c>
      <c r="O27" s="370">
        <f>INDEX('SO FOB Agustus 2026'!$E$6:$O$51,MATCH(B27,'SO FOB Agustus 2026'!$B$6:$B$51,0),MATCH($O$6,'SO FOB Agustus 2026'!$E$6:$O$6,0))</f>
        <v>0</v>
      </c>
      <c r="P27" s="371">
        <v>0</v>
      </c>
      <c r="Q27" s="370">
        <f t="shared" si="21"/>
        <v>0</v>
      </c>
      <c r="R27" s="370">
        <f>INDEX('SO FOB Agustus 2026'!$E$6:$O$51,MATCH(B27,'SO FOB Agustus 2026'!$B$6:$B$51,0),MATCH($R$6,'SO FOB Agustus 2026'!$E$6:$O$6,0))</f>
        <v>0</v>
      </c>
      <c r="S27" s="371">
        <v>0</v>
      </c>
      <c r="T27" s="370">
        <f t="shared" si="22"/>
        <v>0</v>
      </c>
      <c r="U27" s="370">
        <f>INDEX('SO FOB Agustus 2026'!$E$6:$O$51,MATCH(B27,'SO FOB Agustus 2026'!$B$6:$B$51,0),MATCH($U$6,'SO FOB Agustus 2026'!$E$6:$O$6,0))</f>
        <v>0</v>
      </c>
      <c r="V27" s="371">
        <v>0</v>
      </c>
      <c r="W27" s="370">
        <f t="shared" si="23"/>
        <v>0</v>
      </c>
      <c r="X27" s="370">
        <f>INDEX('SO FOB Agustus 2026'!$E$6:$O$51,MATCH(B27,'SO FOB Agustus 2026'!$B$6:$B$51,0),MATCH($X$6,'SO FOB Agustus 2026'!$E$6:$O$6,0))</f>
        <v>0</v>
      </c>
      <c r="Y27" s="371">
        <v>0</v>
      </c>
      <c r="Z27" s="370">
        <f t="shared" si="24"/>
        <v>0</v>
      </c>
      <c r="AA27" s="370">
        <f>INDEX('SO FOB Agustus 2026'!$E$6:$O$51,MATCH(B27,'SO FOB Agustus 2026'!$B$6:$B$51,0),MATCH($AA$6,'SO FOB Agustus 2026'!$E$6:$O$6,0))</f>
        <v>0</v>
      </c>
      <c r="AB27" s="371">
        <v>0</v>
      </c>
      <c r="AC27" s="370">
        <f t="shared" si="25"/>
        <v>0</v>
      </c>
      <c r="AD27" s="370">
        <f>INDEX('SO FOB Agustus 2026'!$E$6:$O$51,MATCH(B27,'SO FOB Agustus 2026'!$B$6:$B$51,0),MATCH($AD$6,'SO FOB Agustus 2026'!$E$6:$O$6,0))</f>
        <v>0</v>
      </c>
      <c r="AE27" s="371">
        <v>0</v>
      </c>
      <c r="AF27" s="370">
        <f t="shared" si="26"/>
        <v>0</v>
      </c>
      <c r="AG27" s="370">
        <f>INDEX('SO FOB Agustus 2026'!$E$6:$O$51,MATCH(B27,'SO FOB Agustus 2026'!$B$6:$B$51,0),MATCH($AG$6,'SO FOB Agustus 2026'!$E$6:$O$6,0))</f>
        <v>0</v>
      </c>
      <c r="AH27" s="371">
        <v>0</v>
      </c>
      <c r="AI27" s="370">
        <f t="shared" si="27"/>
        <v>0</v>
      </c>
      <c r="AJ27" s="370">
        <f>INDEX('SO FOB Agustus 2026'!$E$6:$O$51,MATCH(B27,'SO FOB Agustus 2026'!$B$6:$B$51,0),MATCH($AJ$6,'SO FOB Agustus 2026'!$E$6:$O$6,0))</f>
        <v>0</v>
      </c>
      <c r="AK27" s="371">
        <v>0</v>
      </c>
      <c r="AL27" s="370">
        <f t="shared" si="28"/>
        <v>0</v>
      </c>
      <c r="AM27" s="370">
        <f>INDEX('SO FOB Agustus 2026'!$E$6:$O$51,MATCH(B27,'SO FOB Agustus 2026'!$B$6:$B$51,0),MATCH($AM$6,'SO FOB Agustus 2026'!$E$6:$O$6,0))</f>
        <v>0</v>
      </c>
      <c r="AN27" s="371">
        <v>0</v>
      </c>
      <c r="AO27" s="370">
        <f t="shared" si="29"/>
        <v>0</v>
      </c>
      <c r="AP27" s="370">
        <f>INDEX('SO FOB Agustus 2026'!$E$6:$AF$51,MATCH(B27,'SO FOB Agustus 2026'!$B$6:$B$51,0),MATCH($AP$6,'SO FOB Agustus 2026'!$E$6:$AF$6,0))</f>
        <v>0</v>
      </c>
      <c r="AQ27" s="371">
        <v>0</v>
      </c>
      <c r="AR27" s="370">
        <f t="shared" si="30"/>
        <v>0</v>
      </c>
      <c r="AS27" s="370">
        <f>INDEX('SO FOB Agustus 2026'!$E$6:$AF$51,MATCH(B27,'SO FOB Agustus 2026'!$B$6:$B$51,0),MATCH($AS$6,'SO FOB Agustus 2026'!$E$6:$AF$6,0))</f>
        <v>0</v>
      </c>
      <c r="AT27" s="371">
        <v>0</v>
      </c>
      <c r="AU27" s="370">
        <f t="shared" si="31"/>
        <v>0</v>
      </c>
      <c r="AV27" s="370">
        <f>INDEX('SO FOB Agustus 2026'!$E$6:$AF$51,MATCH(B27,'SO FOB Agustus 2026'!$B$6:$B$51,0),MATCH($AV$6,'SO FOB Agustus 2026'!$E$6:$AF$6,0))</f>
        <v>0</v>
      </c>
      <c r="AW27" s="371">
        <v>0</v>
      </c>
      <c r="AX27" s="370">
        <f t="shared" si="32"/>
        <v>0</v>
      </c>
      <c r="AY27" s="370">
        <f>INDEX('SO FOB Agustus 2026'!$E$6:$AF$51,MATCH(B27,'SO FOB Agustus 2026'!$B$6:$B$51,0),MATCH($AY$6,'SO FOB Agustus 2026'!$E$6:$AF$6,0))</f>
        <v>0</v>
      </c>
      <c r="AZ27" s="371">
        <v>0</v>
      </c>
      <c r="BA27" s="370">
        <f t="shared" si="33"/>
        <v>0</v>
      </c>
    </row>
    <row r="28" spans="1:53">
      <c r="A28" s="355">
        <f t="shared" si="35"/>
        <v>21</v>
      </c>
      <c r="B28" s="356">
        <f>B27+1</f>
        <v>46255</v>
      </c>
      <c r="C28" s="357">
        <f t="shared" si="18"/>
        <v>0</v>
      </c>
      <c r="D28" s="357">
        <f t="shared" si="18"/>
        <v>0</v>
      </c>
      <c r="E28" s="357">
        <f t="shared" si="19"/>
        <v>0</v>
      </c>
      <c r="F28" s="357">
        <f t="shared" si="0"/>
        <v>0</v>
      </c>
      <c r="G28" s="357">
        <f t="shared" si="1"/>
        <v>0</v>
      </c>
      <c r="H28" s="357">
        <f t="shared" si="2"/>
        <v>0</v>
      </c>
      <c r="I28" s="357">
        <f t="shared" si="3"/>
        <v>0</v>
      </c>
      <c r="J28" s="357"/>
      <c r="K28" s="357"/>
      <c r="L28" s="370">
        <f>INDEX('SO FOB Agustus 2026'!$E$6:$O$51,MATCH(B28,'SO FOB Agustus 2026'!$B$6:$B$51,0),MATCH($L$6,'SO FOB Agustus 2026'!$E$6:$O$6,0))</f>
        <v>0</v>
      </c>
      <c r="M28" s="371">
        <v>0</v>
      </c>
      <c r="N28" s="370">
        <f t="shared" si="20"/>
        <v>0</v>
      </c>
      <c r="O28" s="370">
        <f>INDEX('SO FOB Agustus 2026'!$E$6:$O$51,MATCH(B28,'SO FOB Agustus 2026'!$B$6:$B$51,0),MATCH($O$6,'SO FOB Agustus 2026'!$E$6:$O$6,0))</f>
        <v>0</v>
      </c>
      <c r="P28" s="371">
        <v>0</v>
      </c>
      <c r="Q28" s="370">
        <f t="shared" si="21"/>
        <v>0</v>
      </c>
      <c r="R28" s="370">
        <f>INDEX('SO FOB Agustus 2026'!$E$6:$O$51,MATCH(B28,'SO FOB Agustus 2026'!$B$6:$B$51,0),MATCH($R$6,'SO FOB Agustus 2026'!$E$6:$O$6,0))</f>
        <v>0</v>
      </c>
      <c r="S28" s="371">
        <v>0</v>
      </c>
      <c r="T28" s="370">
        <f t="shared" si="22"/>
        <v>0</v>
      </c>
      <c r="U28" s="370">
        <f>INDEX('SO FOB Agustus 2026'!$E$6:$O$51,MATCH(B28,'SO FOB Agustus 2026'!$B$6:$B$51,0),MATCH($U$6,'SO FOB Agustus 2026'!$E$6:$O$6,0))</f>
        <v>0</v>
      </c>
      <c r="V28" s="371">
        <v>0</v>
      </c>
      <c r="W28" s="370">
        <f t="shared" si="23"/>
        <v>0</v>
      </c>
      <c r="X28" s="370">
        <f>INDEX('SO FOB Agustus 2026'!$E$6:$O$51,MATCH(B28,'SO FOB Agustus 2026'!$B$6:$B$51,0),MATCH($X$6,'SO FOB Agustus 2026'!$E$6:$O$6,0))</f>
        <v>0</v>
      </c>
      <c r="Y28" s="371">
        <v>0</v>
      </c>
      <c r="Z28" s="370">
        <f t="shared" si="24"/>
        <v>0</v>
      </c>
      <c r="AA28" s="370">
        <f>INDEX('SO FOB Agustus 2026'!$E$6:$O$51,MATCH(B28,'SO FOB Agustus 2026'!$B$6:$B$51,0),MATCH($AA$6,'SO FOB Agustus 2026'!$E$6:$O$6,0))</f>
        <v>0</v>
      </c>
      <c r="AB28" s="371">
        <v>0</v>
      </c>
      <c r="AC28" s="370">
        <f t="shared" si="25"/>
        <v>0</v>
      </c>
      <c r="AD28" s="370">
        <f>INDEX('SO FOB Agustus 2026'!$E$6:$O$51,MATCH(B28,'SO FOB Agustus 2026'!$B$6:$B$51,0),MATCH($AD$6,'SO FOB Agustus 2026'!$E$6:$O$6,0))</f>
        <v>0</v>
      </c>
      <c r="AE28" s="371">
        <v>0</v>
      </c>
      <c r="AF28" s="370">
        <f t="shared" si="26"/>
        <v>0</v>
      </c>
      <c r="AG28" s="370">
        <f>INDEX('SO FOB Agustus 2026'!$E$6:$O$51,MATCH(B28,'SO FOB Agustus 2026'!$B$6:$B$51,0),MATCH($AG$6,'SO FOB Agustus 2026'!$E$6:$O$6,0))</f>
        <v>0</v>
      </c>
      <c r="AH28" s="371">
        <v>0</v>
      </c>
      <c r="AI28" s="370">
        <f t="shared" si="27"/>
        <v>0</v>
      </c>
      <c r="AJ28" s="370">
        <f>INDEX('SO FOB Agustus 2026'!$E$6:$O$51,MATCH(B28,'SO FOB Agustus 2026'!$B$6:$B$51,0),MATCH($AJ$6,'SO FOB Agustus 2026'!$E$6:$O$6,0))</f>
        <v>0</v>
      </c>
      <c r="AK28" s="371">
        <v>0</v>
      </c>
      <c r="AL28" s="370">
        <f t="shared" si="28"/>
        <v>0</v>
      </c>
      <c r="AM28" s="370">
        <f>INDEX('SO FOB Agustus 2026'!$E$6:$O$51,MATCH(B28,'SO FOB Agustus 2026'!$B$6:$B$51,0),MATCH($AM$6,'SO FOB Agustus 2026'!$E$6:$O$6,0))</f>
        <v>0</v>
      </c>
      <c r="AN28" s="371">
        <v>0</v>
      </c>
      <c r="AO28" s="370">
        <f t="shared" si="29"/>
        <v>0</v>
      </c>
      <c r="AP28" s="370">
        <f>INDEX('SO FOB Agustus 2026'!$E$6:$AF$51,MATCH(B28,'SO FOB Agustus 2026'!$B$6:$B$51,0),MATCH($AP$6,'SO FOB Agustus 2026'!$E$6:$AF$6,0))</f>
        <v>0</v>
      </c>
      <c r="AQ28" s="371">
        <v>0</v>
      </c>
      <c r="AR28" s="370">
        <f t="shared" si="30"/>
        <v>0</v>
      </c>
      <c r="AS28" s="370">
        <f>INDEX('SO FOB Agustus 2026'!$E$6:$AF$51,MATCH(B28,'SO FOB Agustus 2026'!$B$6:$B$51,0),MATCH($AS$6,'SO FOB Agustus 2026'!$E$6:$AF$6,0))</f>
        <v>0</v>
      </c>
      <c r="AT28" s="371">
        <v>0</v>
      </c>
      <c r="AU28" s="370">
        <f t="shared" si="31"/>
        <v>0</v>
      </c>
      <c r="AV28" s="370">
        <f>INDEX('SO FOB Agustus 2026'!$E$6:$AF$51,MATCH(B28,'SO FOB Agustus 2026'!$B$6:$B$51,0),MATCH($AV$6,'SO FOB Agustus 2026'!$E$6:$AF$6,0))</f>
        <v>0</v>
      </c>
      <c r="AW28" s="371">
        <v>0</v>
      </c>
      <c r="AX28" s="370">
        <f t="shared" si="32"/>
        <v>0</v>
      </c>
      <c r="AY28" s="370">
        <f>INDEX('SO FOB Agustus 2026'!$E$6:$AF$51,MATCH(B28,'SO FOB Agustus 2026'!$B$6:$B$51,0),MATCH($AY$6,'SO FOB Agustus 2026'!$E$6:$AF$6,0))</f>
        <v>0</v>
      </c>
      <c r="AZ28" s="371">
        <v>0</v>
      </c>
      <c r="BA28" s="370">
        <f t="shared" si="33"/>
        <v>0</v>
      </c>
    </row>
    <row r="29" spans="1:53">
      <c r="A29" s="355">
        <f t="shared" si="35"/>
        <v>22</v>
      </c>
      <c r="B29" s="356">
        <f t="shared" si="35"/>
        <v>46256</v>
      </c>
      <c r="C29" s="357">
        <f t="shared" si="18"/>
        <v>0</v>
      </c>
      <c r="D29" s="357">
        <f t="shared" si="18"/>
        <v>0</v>
      </c>
      <c r="E29" s="357">
        <f t="shared" si="19"/>
        <v>0</v>
      </c>
      <c r="F29" s="357">
        <f t="shared" si="0"/>
        <v>0</v>
      </c>
      <c r="G29" s="357">
        <f t="shared" si="1"/>
        <v>0</v>
      </c>
      <c r="H29" s="357">
        <f t="shared" si="2"/>
        <v>0</v>
      </c>
      <c r="I29" s="357">
        <f t="shared" si="3"/>
        <v>0</v>
      </c>
      <c r="J29" s="357"/>
      <c r="K29" s="357"/>
      <c r="L29" s="370">
        <f>INDEX('SO FOB Agustus 2026'!$E$6:$O$51,MATCH(B29,'SO FOB Agustus 2026'!$B$6:$B$51,0),MATCH($L$6,'SO FOB Agustus 2026'!$E$6:$O$6,0))</f>
        <v>0</v>
      </c>
      <c r="M29" s="371">
        <v>0</v>
      </c>
      <c r="N29" s="370">
        <f t="shared" si="20"/>
        <v>0</v>
      </c>
      <c r="O29" s="370">
        <f>INDEX('SO FOB Agustus 2026'!$E$6:$O$51,MATCH(B29,'SO FOB Agustus 2026'!$B$6:$B$51,0),MATCH($O$6,'SO FOB Agustus 2026'!$E$6:$O$6,0))</f>
        <v>0</v>
      </c>
      <c r="P29" s="371">
        <v>0</v>
      </c>
      <c r="Q29" s="370">
        <f t="shared" si="21"/>
        <v>0</v>
      </c>
      <c r="R29" s="370">
        <f>INDEX('SO FOB Agustus 2026'!$E$6:$O$51,MATCH(B29,'SO FOB Agustus 2026'!$B$6:$B$51,0),MATCH($R$6,'SO FOB Agustus 2026'!$E$6:$O$6,0))</f>
        <v>0</v>
      </c>
      <c r="S29" s="371">
        <v>0</v>
      </c>
      <c r="T29" s="370">
        <f t="shared" si="22"/>
        <v>0</v>
      </c>
      <c r="U29" s="370">
        <f>INDEX('SO FOB Agustus 2026'!$E$6:$O$51,MATCH(B29,'SO FOB Agustus 2026'!$B$6:$B$51,0),MATCH($U$6,'SO FOB Agustus 2026'!$E$6:$O$6,0))</f>
        <v>0</v>
      </c>
      <c r="V29" s="371">
        <v>0</v>
      </c>
      <c r="W29" s="370">
        <f t="shared" si="23"/>
        <v>0</v>
      </c>
      <c r="X29" s="370">
        <f>INDEX('SO FOB Agustus 2026'!$E$6:$O$51,MATCH(B29,'SO FOB Agustus 2026'!$B$6:$B$51,0),MATCH($X$6,'SO FOB Agustus 2026'!$E$6:$O$6,0))</f>
        <v>0</v>
      </c>
      <c r="Y29" s="371">
        <v>0</v>
      </c>
      <c r="Z29" s="370">
        <f t="shared" si="24"/>
        <v>0</v>
      </c>
      <c r="AA29" s="370">
        <f>INDEX('SO FOB Agustus 2026'!$E$6:$O$51,MATCH(B29,'SO FOB Agustus 2026'!$B$6:$B$51,0),MATCH($AA$6,'SO FOB Agustus 2026'!$E$6:$O$6,0))</f>
        <v>0</v>
      </c>
      <c r="AB29" s="371">
        <v>0</v>
      </c>
      <c r="AC29" s="370">
        <f t="shared" si="25"/>
        <v>0</v>
      </c>
      <c r="AD29" s="370">
        <f>INDEX('SO FOB Agustus 2026'!$E$6:$O$51,MATCH(B29,'SO FOB Agustus 2026'!$B$6:$B$51,0),MATCH($AD$6,'SO FOB Agustus 2026'!$E$6:$O$6,0))</f>
        <v>0</v>
      </c>
      <c r="AE29" s="371">
        <v>0</v>
      </c>
      <c r="AF29" s="370">
        <f t="shared" si="26"/>
        <v>0</v>
      </c>
      <c r="AG29" s="370">
        <f>INDEX('SO FOB Agustus 2026'!$E$6:$O$51,MATCH(B29,'SO FOB Agustus 2026'!$B$6:$B$51,0),MATCH($AG$6,'SO FOB Agustus 2026'!$E$6:$O$6,0))</f>
        <v>0</v>
      </c>
      <c r="AH29" s="371">
        <v>0</v>
      </c>
      <c r="AI29" s="370">
        <f t="shared" si="27"/>
        <v>0</v>
      </c>
      <c r="AJ29" s="370">
        <f>INDEX('SO FOB Agustus 2026'!$E$6:$O$51,MATCH(B29,'SO FOB Agustus 2026'!$B$6:$B$51,0),MATCH($AJ$6,'SO FOB Agustus 2026'!$E$6:$O$6,0))</f>
        <v>0</v>
      </c>
      <c r="AK29" s="371">
        <v>0</v>
      </c>
      <c r="AL29" s="370">
        <f t="shared" si="28"/>
        <v>0</v>
      </c>
      <c r="AM29" s="370">
        <f>INDEX('SO FOB Agustus 2026'!$E$6:$O$51,MATCH(B29,'SO FOB Agustus 2026'!$B$6:$B$51,0),MATCH($AM$6,'SO FOB Agustus 2026'!$E$6:$O$6,0))</f>
        <v>0</v>
      </c>
      <c r="AN29" s="371">
        <v>0</v>
      </c>
      <c r="AO29" s="370">
        <f t="shared" si="29"/>
        <v>0</v>
      </c>
      <c r="AP29" s="370">
        <f>INDEX('SO FOB Agustus 2026'!$E$6:$AF$51,MATCH(B29,'SO FOB Agustus 2026'!$B$6:$B$51,0),MATCH($AP$6,'SO FOB Agustus 2026'!$E$6:$AF$6,0))</f>
        <v>0</v>
      </c>
      <c r="AQ29" s="371">
        <v>0</v>
      </c>
      <c r="AR29" s="370">
        <f t="shared" si="30"/>
        <v>0</v>
      </c>
      <c r="AS29" s="370">
        <f>INDEX('SO FOB Agustus 2026'!$E$6:$AF$51,MATCH(B29,'SO FOB Agustus 2026'!$B$6:$B$51,0),MATCH($AS$6,'SO FOB Agustus 2026'!$E$6:$AF$6,0))</f>
        <v>0</v>
      </c>
      <c r="AT29" s="371">
        <v>0</v>
      </c>
      <c r="AU29" s="370">
        <f t="shared" si="31"/>
        <v>0</v>
      </c>
      <c r="AV29" s="370">
        <f>INDEX('SO FOB Agustus 2026'!$E$6:$AF$51,MATCH(B29,'SO FOB Agustus 2026'!$B$6:$B$51,0),MATCH($AV$6,'SO FOB Agustus 2026'!$E$6:$AF$6,0))</f>
        <v>0</v>
      </c>
      <c r="AW29" s="371">
        <v>0</v>
      </c>
      <c r="AX29" s="370">
        <f t="shared" si="32"/>
        <v>0</v>
      </c>
      <c r="AY29" s="370">
        <f>INDEX('SO FOB Agustus 2026'!$E$6:$AF$51,MATCH(B29,'SO FOB Agustus 2026'!$B$6:$B$51,0),MATCH($AY$6,'SO FOB Agustus 2026'!$E$6:$AF$6,0))</f>
        <v>0</v>
      </c>
      <c r="AZ29" s="371">
        <v>0</v>
      </c>
      <c r="BA29" s="370">
        <f t="shared" si="33"/>
        <v>0</v>
      </c>
    </row>
    <row r="30" spans="1:53">
      <c r="A30" s="355">
        <f t="shared" si="35"/>
        <v>23</v>
      </c>
      <c r="B30" s="356">
        <f t="shared" si="35"/>
        <v>46257</v>
      </c>
      <c r="C30" s="357">
        <f t="shared" si="18"/>
        <v>0</v>
      </c>
      <c r="D30" s="357">
        <f t="shared" si="18"/>
        <v>0</v>
      </c>
      <c r="E30" s="357">
        <f t="shared" si="19"/>
        <v>0</v>
      </c>
      <c r="F30" s="357">
        <f t="shared" si="0"/>
        <v>0</v>
      </c>
      <c r="G30" s="357">
        <f t="shared" si="1"/>
        <v>0</v>
      </c>
      <c r="H30" s="357">
        <f t="shared" si="2"/>
        <v>0</v>
      </c>
      <c r="I30" s="357">
        <f t="shared" si="3"/>
        <v>0</v>
      </c>
      <c r="J30" s="357"/>
      <c r="K30" s="357"/>
      <c r="L30" s="370">
        <f>INDEX('SO FOB Agustus 2026'!$E$6:$O$51,MATCH(B30,'SO FOB Agustus 2026'!$B$6:$B$51,0),MATCH($L$6,'SO FOB Agustus 2026'!$E$6:$O$6,0))</f>
        <v>0</v>
      </c>
      <c r="M30" s="371">
        <v>0</v>
      </c>
      <c r="N30" s="370">
        <f t="shared" si="20"/>
        <v>0</v>
      </c>
      <c r="O30" s="370">
        <f>INDEX('SO FOB Agustus 2026'!$E$6:$O$51,MATCH(B30,'SO FOB Agustus 2026'!$B$6:$B$51,0),MATCH($O$6,'SO FOB Agustus 2026'!$E$6:$O$6,0))</f>
        <v>0</v>
      </c>
      <c r="P30" s="371">
        <v>0</v>
      </c>
      <c r="Q30" s="370">
        <f t="shared" si="21"/>
        <v>0</v>
      </c>
      <c r="R30" s="370">
        <f>INDEX('SO FOB Agustus 2026'!$E$6:$O$51,MATCH(B30,'SO FOB Agustus 2026'!$B$6:$B$51,0),MATCH($R$6,'SO FOB Agustus 2026'!$E$6:$O$6,0))</f>
        <v>0</v>
      </c>
      <c r="S30" s="371">
        <v>0</v>
      </c>
      <c r="T30" s="370">
        <f t="shared" si="22"/>
        <v>0</v>
      </c>
      <c r="U30" s="370">
        <f>INDEX('SO FOB Agustus 2026'!$E$6:$O$51,MATCH(B30,'SO FOB Agustus 2026'!$B$6:$B$51,0),MATCH($U$6,'SO FOB Agustus 2026'!$E$6:$O$6,0))</f>
        <v>0</v>
      </c>
      <c r="V30" s="371">
        <v>0</v>
      </c>
      <c r="W30" s="370">
        <f t="shared" si="23"/>
        <v>0</v>
      </c>
      <c r="X30" s="370">
        <f>INDEX('SO FOB Agustus 2026'!$E$6:$O$51,MATCH(B30,'SO FOB Agustus 2026'!$B$6:$B$51,0),MATCH($X$6,'SO FOB Agustus 2026'!$E$6:$O$6,0))</f>
        <v>0</v>
      </c>
      <c r="Y30" s="371">
        <v>0</v>
      </c>
      <c r="Z30" s="370">
        <f t="shared" si="24"/>
        <v>0</v>
      </c>
      <c r="AA30" s="370">
        <f>INDEX('SO FOB Agustus 2026'!$E$6:$O$51,MATCH(B30,'SO FOB Agustus 2026'!$B$6:$B$51,0),MATCH($AA$6,'SO FOB Agustus 2026'!$E$6:$O$6,0))</f>
        <v>0</v>
      </c>
      <c r="AB30" s="371">
        <v>0</v>
      </c>
      <c r="AC30" s="370">
        <f t="shared" si="25"/>
        <v>0</v>
      </c>
      <c r="AD30" s="370">
        <f>INDEX('SO FOB Agustus 2026'!$E$6:$O$51,MATCH(B30,'SO FOB Agustus 2026'!$B$6:$B$51,0),MATCH($AD$6,'SO FOB Agustus 2026'!$E$6:$O$6,0))</f>
        <v>0</v>
      </c>
      <c r="AE30" s="371">
        <v>0</v>
      </c>
      <c r="AF30" s="370">
        <f t="shared" si="26"/>
        <v>0</v>
      </c>
      <c r="AG30" s="370">
        <f>INDEX('SO FOB Agustus 2026'!$E$6:$O$51,MATCH(B30,'SO FOB Agustus 2026'!$B$6:$B$51,0),MATCH($AG$6,'SO FOB Agustus 2026'!$E$6:$O$6,0))</f>
        <v>0</v>
      </c>
      <c r="AH30" s="371">
        <v>0</v>
      </c>
      <c r="AI30" s="370">
        <f t="shared" si="27"/>
        <v>0</v>
      </c>
      <c r="AJ30" s="370">
        <f>INDEX('SO FOB Agustus 2026'!$E$6:$O$51,MATCH(B30,'SO FOB Agustus 2026'!$B$6:$B$51,0),MATCH($AJ$6,'SO FOB Agustus 2026'!$E$6:$O$6,0))</f>
        <v>0</v>
      </c>
      <c r="AK30" s="371">
        <v>0</v>
      </c>
      <c r="AL30" s="370">
        <f t="shared" si="28"/>
        <v>0</v>
      </c>
      <c r="AM30" s="370">
        <f>INDEX('SO FOB Agustus 2026'!$E$6:$O$51,MATCH(B30,'SO FOB Agustus 2026'!$B$6:$B$51,0),MATCH($AM$6,'SO FOB Agustus 2026'!$E$6:$O$6,0))</f>
        <v>0</v>
      </c>
      <c r="AN30" s="371">
        <v>0</v>
      </c>
      <c r="AO30" s="370">
        <f t="shared" si="29"/>
        <v>0</v>
      </c>
      <c r="AP30" s="370">
        <f>INDEX('SO FOB Agustus 2026'!$E$6:$AF$51,MATCH(B30,'SO FOB Agustus 2026'!$B$6:$B$51,0),MATCH($AP$6,'SO FOB Agustus 2026'!$E$6:$AF$6,0))</f>
        <v>0</v>
      </c>
      <c r="AQ30" s="371">
        <v>0</v>
      </c>
      <c r="AR30" s="370">
        <f t="shared" si="30"/>
        <v>0</v>
      </c>
      <c r="AS30" s="370">
        <f>INDEX('SO FOB Agustus 2026'!$E$6:$AF$51,MATCH(B30,'SO FOB Agustus 2026'!$B$6:$B$51,0),MATCH($AS$6,'SO FOB Agustus 2026'!$E$6:$AF$6,0))</f>
        <v>0</v>
      </c>
      <c r="AT30" s="371">
        <v>0</v>
      </c>
      <c r="AU30" s="370">
        <f t="shared" si="31"/>
        <v>0</v>
      </c>
      <c r="AV30" s="370">
        <f>INDEX('SO FOB Agustus 2026'!$E$6:$AF$51,MATCH(B30,'SO FOB Agustus 2026'!$B$6:$B$51,0),MATCH($AV$6,'SO FOB Agustus 2026'!$E$6:$AF$6,0))</f>
        <v>0</v>
      </c>
      <c r="AW30" s="371">
        <v>0</v>
      </c>
      <c r="AX30" s="370">
        <f t="shared" si="32"/>
        <v>0</v>
      </c>
      <c r="AY30" s="370">
        <f>INDEX('SO FOB Agustus 2026'!$E$6:$AF$51,MATCH(B30,'SO FOB Agustus 2026'!$B$6:$B$51,0),MATCH($AY$6,'SO FOB Agustus 2026'!$E$6:$AF$6,0))</f>
        <v>0</v>
      </c>
      <c r="AZ30" s="371">
        <v>0</v>
      </c>
      <c r="BA30" s="370">
        <f t="shared" si="33"/>
        <v>0</v>
      </c>
    </row>
    <row r="31" spans="1:53">
      <c r="A31" s="355">
        <f t="shared" si="35"/>
        <v>24</v>
      </c>
      <c r="B31" s="356">
        <f t="shared" si="35"/>
        <v>46258</v>
      </c>
      <c r="C31" s="357">
        <f t="shared" si="18"/>
        <v>0</v>
      </c>
      <c r="D31" s="357">
        <f t="shared" si="18"/>
        <v>0</v>
      </c>
      <c r="E31" s="357">
        <f t="shared" si="19"/>
        <v>0</v>
      </c>
      <c r="F31" s="357">
        <f t="shared" si="0"/>
        <v>0</v>
      </c>
      <c r="G31" s="357">
        <f t="shared" si="1"/>
        <v>0</v>
      </c>
      <c r="H31" s="357">
        <f t="shared" si="2"/>
        <v>0</v>
      </c>
      <c r="I31" s="357">
        <f t="shared" si="3"/>
        <v>0</v>
      </c>
      <c r="J31" s="357"/>
      <c r="K31" s="357"/>
      <c r="L31" s="370">
        <f>INDEX('SO FOB Agustus 2026'!$E$6:$O$51,MATCH(B31,'SO FOB Agustus 2026'!$B$6:$B$51,0),MATCH($L$6,'SO FOB Agustus 2026'!$E$6:$O$6,0))</f>
        <v>0</v>
      </c>
      <c r="M31" s="371">
        <v>0</v>
      </c>
      <c r="N31" s="370">
        <f t="shared" si="20"/>
        <v>0</v>
      </c>
      <c r="O31" s="370">
        <f>INDEX('SO FOB Agustus 2026'!$E$6:$O$51,MATCH(B31,'SO FOB Agustus 2026'!$B$6:$B$51,0),MATCH($O$6,'SO FOB Agustus 2026'!$E$6:$O$6,0))</f>
        <v>0</v>
      </c>
      <c r="P31" s="371">
        <v>0</v>
      </c>
      <c r="Q31" s="370">
        <f t="shared" si="21"/>
        <v>0</v>
      </c>
      <c r="R31" s="370">
        <f>INDEX('SO FOB Agustus 2026'!$E$6:$O$51,MATCH(B31,'SO FOB Agustus 2026'!$B$6:$B$51,0),MATCH($R$6,'SO FOB Agustus 2026'!$E$6:$O$6,0))</f>
        <v>0</v>
      </c>
      <c r="S31" s="371">
        <v>0</v>
      </c>
      <c r="T31" s="370">
        <f t="shared" si="22"/>
        <v>0</v>
      </c>
      <c r="U31" s="370">
        <f>INDEX('SO FOB Agustus 2026'!$E$6:$O$51,MATCH(B31,'SO FOB Agustus 2026'!$B$6:$B$51,0),MATCH($U$6,'SO FOB Agustus 2026'!$E$6:$O$6,0))</f>
        <v>0</v>
      </c>
      <c r="V31" s="371">
        <v>0</v>
      </c>
      <c r="W31" s="370">
        <f t="shared" si="23"/>
        <v>0</v>
      </c>
      <c r="X31" s="370">
        <f>INDEX('SO FOB Agustus 2026'!$E$6:$O$51,MATCH(B31,'SO FOB Agustus 2026'!$B$6:$B$51,0),MATCH($X$6,'SO FOB Agustus 2026'!$E$6:$O$6,0))</f>
        <v>0</v>
      </c>
      <c r="Y31" s="371">
        <v>0</v>
      </c>
      <c r="Z31" s="370">
        <f t="shared" si="24"/>
        <v>0</v>
      </c>
      <c r="AA31" s="370">
        <f>INDEX('SO FOB Agustus 2026'!$E$6:$O$51,MATCH(B31,'SO FOB Agustus 2026'!$B$6:$B$51,0),MATCH($AA$6,'SO FOB Agustus 2026'!$E$6:$O$6,0))</f>
        <v>0</v>
      </c>
      <c r="AB31" s="371">
        <v>0</v>
      </c>
      <c r="AC31" s="370">
        <f t="shared" si="25"/>
        <v>0</v>
      </c>
      <c r="AD31" s="370">
        <f>INDEX('SO FOB Agustus 2026'!$E$6:$O$51,MATCH(B31,'SO FOB Agustus 2026'!$B$6:$B$51,0),MATCH($AD$6,'SO FOB Agustus 2026'!$E$6:$O$6,0))</f>
        <v>0</v>
      </c>
      <c r="AE31" s="371">
        <v>0</v>
      </c>
      <c r="AF31" s="370">
        <f t="shared" si="26"/>
        <v>0</v>
      </c>
      <c r="AG31" s="370">
        <f>INDEX('SO FOB Agustus 2026'!$E$6:$O$51,MATCH(B31,'SO FOB Agustus 2026'!$B$6:$B$51,0),MATCH($AG$6,'SO FOB Agustus 2026'!$E$6:$O$6,0))</f>
        <v>0</v>
      </c>
      <c r="AH31" s="371">
        <v>0</v>
      </c>
      <c r="AI31" s="370">
        <f t="shared" si="27"/>
        <v>0</v>
      </c>
      <c r="AJ31" s="370">
        <f>INDEX('SO FOB Agustus 2026'!$E$6:$O$51,MATCH(B31,'SO FOB Agustus 2026'!$B$6:$B$51,0),MATCH($AJ$6,'SO FOB Agustus 2026'!$E$6:$O$6,0))</f>
        <v>0</v>
      </c>
      <c r="AK31" s="371">
        <v>0</v>
      </c>
      <c r="AL31" s="370">
        <f t="shared" si="28"/>
        <v>0</v>
      </c>
      <c r="AM31" s="370">
        <f>INDEX('SO FOB Agustus 2026'!$E$6:$O$51,MATCH(B31,'SO FOB Agustus 2026'!$B$6:$B$51,0),MATCH($AM$6,'SO FOB Agustus 2026'!$E$6:$O$6,0))</f>
        <v>0</v>
      </c>
      <c r="AN31" s="371">
        <v>0</v>
      </c>
      <c r="AO31" s="370">
        <f t="shared" si="29"/>
        <v>0</v>
      </c>
      <c r="AP31" s="370">
        <f>INDEX('SO FOB Agustus 2026'!$E$6:$AF$51,MATCH(B31,'SO FOB Agustus 2026'!$B$6:$B$51,0),MATCH($AP$6,'SO FOB Agustus 2026'!$E$6:$AF$6,0))</f>
        <v>0</v>
      </c>
      <c r="AQ31" s="371">
        <v>0</v>
      </c>
      <c r="AR31" s="370">
        <f t="shared" si="30"/>
        <v>0</v>
      </c>
      <c r="AS31" s="370">
        <f>INDEX('SO FOB Agustus 2026'!$E$6:$AF$51,MATCH(B31,'SO FOB Agustus 2026'!$B$6:$B$51,0),MATCH($AS$6,'SO FOB Agustus 2026'!$E$6:$AF$6,0))</f>
        <v>0</v>
      </c>
      <c r="AT31" s="371">
        <v>0</v>
      </c>
      <c r="AU31" s="370">
        <f t="shared" si="31"/>
        <v>0</v>
      </c>
      <c r="AV31" s="370">
        <f>INDEX('SO FOB Agustus 2026'!$E$6:$AF$51,MATCH(B31,'SO FOB Agustus 2026'!$B$6:$B$51,0),MATCH($AV$6,'SO FOB Agustus 2026'!$E$6:$AF$6,0))</f>
        <v>0</v>
      </c>
      <c r="AW31" s="371">
        <v>0</v>
      </c>
      <c r="AX31" s="370">
        <f t="shared" si="32"/>
        <v>0</v>
      </c>
      <c r="AY31" s="370">
        <f>INDEX('SO FOB Agustus 2026'!$E$6:$AF$51,MATCH(B31,'SO FOB Agustus 2026'!$B$6:$B$51,0),MATCH($AY$6,'SO FOB Agustus 2026'!$E$6:$AF$6,0))</f>
        <v>0</v>
      </c>
      <c r="AZ31" s="371">
        <v>0</v>
      </c>
      <c r="BA31" s="370">
        <f t="shared" si="33"/>
        <v>0</v>
      </c>
    </row>
    <row r="32" spans="1:53">
      <c r="A32" s="355">
        <f t="shared" si="35"/>
        <v>25</v>
      </c>
      <c r="B32" s="356">
        <f t="shared" si="35"/>
        <v>46259</v>
      </c>
      <c r="C32" s="357">
        <f t="shared" si="18"/>
        <v>0</v>
      </c>
      <c r="D32" s="357">
        <f t="shared" si="18"/>
        <v>0</v>
      </c>
      <c r="E32" s="357">
        <f t="shared" si="19"/>
        <v>0</v>
      </c>
      <c r="F32" s="357">
        <f t="shared" si="0"/>
        <v>0</v>
      </c>
      <c r="G32" s="357">
        <f t="shared" si="1"/>
        <v>0</v>
      </c>
      <c r="H32" s="357">
        <f t="shared" si="2"/>
        <v>0</v>
      </c>
      <c r="I32" s="357">
        <f t="shared" si="3"/>
        <v>0</v>
      </c>
      <c r="J32" s="357"/>
      <c r="K32" s="357"/>
      <c r="L32" s="370">
        <f>INDEX('SO FOB Agustus 2026'!$E$6:$O$51,MATCH(B32,'SO FOB Agustus 2026'!$B$6:$B$51,0),MATCH($L$6,'SO FOB Agustus 2026'!$E$6:$O$6,0))</f>
        <v>0</v>
      </c>
      <c r="M32" s="371">
        <v>0</v>
      </c>
      <c r="N32" s="370">
        <f t="shared" si="20"/>
        <v>0</v>
      </c>
      <c r="O32" s="370">
        <f>INDEX('SO FOB Agustus 2026'!$E$6:$O$51,MATCH(B32,'SO FOB Agustus 2026'!$B$6:$B$51,0),MATCH($O$6,'SO FOB Agustus 2026'!$E$6:$O$6,0))</f>
        <v>0</v>
      </c>
      <c r="P32" s="371">
        <v>0</v>
      </c>
      <c r="Q32" s="370">
        <f t="shared" si="21"/>
        <v>0</v>
      </c>
      <c r="R32" s="370">
        <f>INDEX('SO FOB Agustus 2026'!$E$6:$O$51,MATCH(B32,'SO FOB Agustus 2026'!$B$6:$B$51,0),MATCH($R$6,'SO FOB Agustus 2026'!$E$6:$O$6,0))</f>
        <v>0</v>
      </c>
      <c r="S32" s="371">
        <v>0</v>
      </c>
      <c r="T32" s="370">
        <f t="shared" si="22"/>
        <v>0</v>
      </c>
      <c r="U32" s="370">
        <f>INDEX('SO FOB Agustus 2026'!$E$6:$O$51,MATCH(B32,'SO FOB Agustus 2026'!$B$6:$B$51,0),MATCH($U$6,'SO FOB Agustus 2026'!$E$6:$O$6,0))</f>
        <v>0</v>
      </c>
      <c r="V32" s="371">
        <v>0</v>
      </c>
      <c r="W32" s="370">
        <f t="shared" si="23"/>
        <v>0</v>
      </c>
      <c r="X32" s="370">
        <f>INDEX('SO FOB Agustus 2026'!$E$6:$O$51,MATCH(B32,'SO FOB Agustus 2026'!$B$6:$B$51,0),MATCH($X$6,'SO FOB Agustus 2026'!$E$6:$O$6,0))</f>
        <v>0</v>
      </c>
      <c r="Y32" s="371">
        <v>0</v>
      </c>
      <c r="Z32" s="370">
        <f t="shared" si="24"/>
        <v>0</v>
      </c>
      <c r="AA32" s="370">
        <f>INDEX('SO FOB Agustus 2026'!$E$6:$O$51,MATCH(B32,'SO FOB Agustus 2026'!$B$6:$B$51,0),MATCH($AA$6,'SO FOB Agustus 2026'!$E$6:$O$6,0))</f>
        <v>0</v>
      </c>
      <c r="AB32" s="371">
        <v>0</v>
      </c>
      <c r="AC32" s="370">
        <f t="shared" si="25"/>
        <v>0</v>
      </c>
      <c r="AD32" s="370">
        <f>INDEX('SO FOB Agustus 2026'!$E$6:$O$51,MATCH(B32,'SO FOB Agustus 2026'!$B$6:$B$51,0),MATCH($AD$6,'SO FOB Agustus 2026'!$E$6:$O$6,0))</f>
        <v>0</v>
      </c>
      <c r="AE32" s="371">
        <v>0</v>
      </c>
      <c r="AF32" s="370">
        <f t="shared" si="26"/>
        <v>0</v>
      </c>
      <c r="AG32" s="370">
        <f>INDEX('SO FOB Agustus 2026'!$E$6:$O$51,MATCH(B32,'SO FOB Agustus 2026'!$B$6:$B$51,0),MATCH($AG$6,'SO FOB Agustus 2026'!$E$6:$O$6,0))</f>
        <v>0</v>
      </c>
      <c r="AH32" s="371">
        <v>0</v>
      </c>
      <c r="AI32" s="370">
        <f t="shared" si="27"/>
        <v>0</v>
      </c>
      <c r="AJ32" s="370">
        <f>INDEX('SO FOB Agustus 2026'!$E$6:$O$51,MATCH(B32,'SO FOB Agustus 2026'!$B$6:$B$51,0),MATCH($AJ$6,'SO FOB Agustus 2026'!$E$6:$O$6,0))</f>
        <v>0</v>
      </c>
      <c r="AK32" s="371">
        <v>0</v>
      </c>
      <c r="AL32" s="370">
        <f t="shared" si="28"/>
        <v>0</v>
      </c>
      <c r="AM32" s="370">
        <f>INDEX('SO FOB Agustus 2026'!$E$6:$O$51,MATCH(B32,'SO FOB Agustus 2026'!$B$6:$B$51,0),MATCH($AM$6,'SO FOB Agustus 2026'!$E$6:$O$6,0))</f>
        <v>0</v>
      </c>
      <c r="AN32" s="371">
        <v>0</v>
      </c>
      <c r="AO32" s="370">
        <f t="shared" si="29"/>
        <v>0</v>
      </c>
      <c r="AP32" s="370">
        <f>INDEX('SO FOB Agustus 2026'!$E$6:$AF$51,MATCH(B32,'SO FOB Agustus 2026'!$B$6:$B$51,0),MATCH($AP$6,'SO FOB Agustus 2026'!$E$6:$AF$6,0))</f>
        <v>0</v>
      </c>
      <c r="AQ32" s="371">
        <v>0</v>
      </c>
      <c r="AR32" s="370">
        <f t="shared" si="30"/>
        <v>0</v>
      </c>
      <c r="AS32" s="370">
        <f>INDEX('SO FOB Agustus 2026'!$E$6:$AF$51,MATCH(B32,'SO FOB Agustus 2026'!$B$6:$B$51,0),MATCH($AS$6,'SO FOB Agustus 2026'!$E$6:$AF$6,0))</f>
        <v>0</v>
      </c>
      <c r="AT32" s="371">
        <v>0</v>
      </c>
      <c r="AU32" s="370">
        <f t="shared" si="31"/>
        <v>0</v>
      </c>
      <c r="AV32" s="370">
        <f>INDEX('SO FOB Agustus 2026'!$E$6:$AF$51,MATCH(B32,'SO FOB Agustus 2026'!$B$6:$B$51,0),MATCH($AV$6,'SO FOB Agustus 2026'!$E$6:$AF$6,0))</f>
        <v>0</v>
      </c>
      <c r="AW32" s="371">
        <v>0</v>
      </c>
      <c r="AX32" s="370">
        <f t="shared" si="32"/>
        <v>0</v>
      </c>
      <c r="AY32" s="370">
        <f>INDEX('SO FOB Agustus 2026'!$E$6:$AF$51,MATCH(B32,'SO FOB Agustus 2026'!$B$6:$B$51,0),MATCH($AY$6,'SO FOB Agustus 2026'!$E$6:$AF$6,0))</f>
        <v>0</v>
      </c>
      <c r="AZ32" s="371">
        <v>0</v>
      </c>
      <c r="BA32" s="370">
        <f t="shared" si="33"/>
        <v>0</v>
      </c>
    </row>
    <row r="33" spans="1:53">
      <c r="A33" s="355">
        <f t="shared" si="35"/>
        <v>26</v>
      </c>
      <c r="B33" s="356">
        <f t="shared" si="35"/>
        <v>46260</v>
      </c>
      <c r="C33" s="357">
        <f t="shared" si="18"/>
        <v>0</v>
      </c>
      <c r="D33" s="357">
        <f t="shared" si="18"/>
        <v>0</v>
      </c>
      <c r="E33" s="357">
        <f t="shared" si="19"/>
        <v>0</v>
      </c>
      <c r="F33" s="357">
        <f t="shared" si="0"/>
        <v>0</v>
      </c>
      <c r="G33" s="357">
        <f t="shared" si="1"/>
        <v>0</v>
      </c>
      <c r="H33" s="357">
        <f t="shared" si="2"/>
        <v>0</v>
      </c>
      <c r="I33" s="357">
        <f t="shared" si="3"/>
        <v>0</v>
      </c>
      <c r="J33" s="357"/>
      <c r="K33" s="357"/>
      <c r="L33" s="370">
        <f>INDEX('SO FOB Agustus 2026'!$E$6:$O$51,MATCH(B33,'SO FOB Agustus 2026'!$B$6:$B$51,0),MATCH($L$6,'SO FOB Agustus 2026'!$E$6:$O$6,0))</f>
        <v>0</v>
      </c>
      <c r="M33" s="371">
        <v>0</v>
      </c>
      <c r="N33" s="370">
        <f t="shared" si="20"/>
        <v>0</v>
      </c>
      <c r="O33" s="370">
        <f>INDEX('SO FOB Agustus 2026'!$E$6:$O$51,MATCH(B33,'SO FOB Agustus 2026'!$B$6:$B$51,0),MATCH($O$6,'SO FOB Agustus 2026'!$E$6:$O$6,0))</f>
        <v>0</v>
      </c>
      <c r="P33" s="371">
        <v>0</v>
      </c>
      <c r="Q33" s="370">
        <f t="shared" si="21"/>
        <v>0</v>
      </c>
      <c r="R33" s="370">
        <f>INDEX('SO FOB Agustus 2026'!$E$6:$O$51,MATCH(B33,'SO FOB Agustus 2026'!$B$6:$B$51,0),MATCH($R$6,'SO FOB Agustus 2026'!$E$6:$O$6,0))</f>
        <v>0</v>
      </c>
      <c r="S33" s="371">
        <v>0</v>
      </c>
      <c r="T33" s="370">
        <f t="shared" si="22"/>
        <v>0</v>
      </c>
      <c r="U33" s="370">
        <f>INDEX('SO FOB Agustus 2026'!$E$6:$O$51,MATCH(B33,'SO FOB Agustus 2026'!$B$6:$B$51,0),MATCH($U$6,'SO FOB Agustus 2026'!$E$6:$O$6,0))</f>
        <v>0</v>
      </c>
      <c r="V33" s="371">
        <v>0</v>
      </c>
      <c r="W33" s="370">
        <f t="shared" si="23"/>
        <v>0</v>
      </c>
      <c r="X33" s="370">
        <f>INDEX('SO FOB Agustus 2026'!$E$6:$O$51,MATCH(B33,'SO FOB Agustus 2026'!$B$6:$B$51,0),MATCH($X$6,'SO FOB Agustus 2026'!$E$6:$O$6,0))</f>
        <v>0</v>
      </c>
      <c r="Y33" s="371">
        <v>0</v>
      </c>
      <c r="Z33" s="370">
        <f t="shared" si="24"/>
        <v>0</v>
      </c>
      <c r="AA33" s="370">
        <f>INDEX('SO FOB Agustus 2026'!$E$6:$O$51,MATCH(B33,'SO FOB Agustus 2026'!$B$6:$B$51,0),MATCH($AA$6,'SO FOB Agustus 2026'!$E$6:$O$6,0))</f>
        <v>0</v>
      </c>
      <c r="AB33" s="371">
        <v>0</v>
      </c>
      <c r="AC33" s="370">
        <f t="shared" si="25"/>
        <v>0</v>
      </c>
      <c r="AD33" s="370">
        <f>INDEX('SO FOB Agustus 2026'!$E$6:$O$51,MATCH(B33,'SO FOB Agustus 2026'!$B$6:$B$51,0),MATCH($AD$6,'SO FOB Agustus 2026'!$E$6:$O$6,0))</f>
        <v>0</v>
      </c>
      <c r="AE33" s="371">
        <v>0</v>
      </c>
      <c r="AF33" s="370">
        <f t="shared" si="26"/>
        <v>0</v>
      </c>
      <c r="AG33" s="370">
        <f>INDEX('SO FOB Agustus 2026'!$E$6:$O$51,MATCH(B33,'SO FOB Agustus 2026'!$B$6:$B$51,0),MATCH($AG$6,'SO FOB Agustus 2026'!$E$6:$O$6,0))</f>
        <v>0</v>
      </c>
      <c r="AH33" s="371">
        <v>0</v>
      </c>
      <c r="AI33" s="370">
        <f t="shared" si="27"/>
        <v>0</v>
      </c>
      <c r="AJ33" s="370">
        <f>INDEX('SO FOB Agustus 2026'!$E$6:$O$51,MATCH(B33,'SO FOB Agustus 2026'!$B$6:$B$51,0),MATCH($AJ$6,'SO FOB Agustus 2026'!$E$6:$O$6,0))</f>
        <v>0</v>
      </c>
      <c r="AK33" s="371">
        <v>0</v>
      </c>
      <c r="AL33" s="370">
        <f t="shared" si="28"/>
        <v>0</v>
      </c>
      <c r="AM33" s="370">
        <f>INDEX('SO FOB Agustus 2026'!$E$6:$O$51,MATCH(B33,'SO FOB Agustus 2026'!$B$6:$B$51,0),MATCH($AM$6,'SO FOB Agustus 2026'!$E$6:$O$6,0))</f>
        <v>0</v>
      </c>
      <c r="AN33" s="371">
        <v>0</v>
      </c>
      <c r="AO33" s="370">
        <f t="shared" si="29"/>
        <v>0</v>
      </c>
      <c r="AP33" s="370">
        <f>INDEX('SO FOB Agustus 2026'!$E$6:$AF$51,MATCH(B33,'SO FOB Agustus 2026'!$B$6:$B$51,0),MATCH($AP$6,'SO FOB Agustus 2026'!$E$6:$AF$6,0))</f>
        <v>0</v>
      </c>
      <c r="AQ33" s="371">
        <v>0</v>
      </c>
      <c r="AR33" s="370">
        <f t="shared" si="30"/>
        <v>0</v>
      </c>
      <c r="AS33" s="370">
        <f>INDEX('SO FOB Agustus 2026'!$E$6:$AF$51,MATCH(B33,'SO FOB Agustus 2026'!$B$6:$B$51,0),MATCH($AS$6,'SO FOB Agustus 2026'!$E$6:$AF$6,0))</f>
        <v>0</v>
      </c>
      <c r="AT33" s="371">
        <v>0</v>
      </c>
      <c r="AU33" s="370">
        <f t="shared" si="31"/>
        <v>0</v>
      </c>
      <c r="AV33" s="370">
        <f>INDEX('SO FOB Agustus 2026'!$E$6:$AF$51,MATCH(B33,'SO FOB Agustus 2026'!$B$6:$B$51,0),MATCH($AV$6,'SO FOB Agustus 2026'!$E$6:$AF$6,0))</f>
        <v>0</v>
      </c>
      <c r="AW33" s="371">
        <v>0</v>
      </c>
      <c r="AX33" s="370">
        <f t="shared" si="32"/>
        <v>0</v>
      </c>
      <c r="AY33" s="370">
        <f>INDEX('SO FOB Agustus 2026'!$E$6:$AF$51,MATCH(B33,'SO FOB Agustus 2026'!$B$6:$B$51,0),MATCH($AY$6,'SO FOB Agustus 2026'!$E$6:$AF$6,0))</f>
        <v>0</v>
      </c>
      <c r="AZ33" s="371">
        <v>0</v>
      </c>
      <c r="BA33" s="370">
        <f t="shared" si="33"/>
        <v>0</v>
      </c>
    </row>
    <row r="34" spans="1:53">
      <c r="A34" s="355">
        <f t="shared" si="35"/>
        <v>27</v>
      </c>
      <c r="B34" s="356">
        <f t="shared" si="35"/>
        <v>46261</v>
      </c>
      <c r="C34" s="357">
        <f t="shared" si="18"/>
        <v>0</v>
      </c>
      <c r="D34" s="357">
        <f t="shared" si="18"/>
        <v>0</v>
      </c>
      <c r="E34" s="357">
        <f t="shared" si="19"/>
        <v>0</v>
      </c>
      <c r="F34" s="357">
        <f t="shared" si="0"/>
        <v>0</v>
      </c>
      <c r="G34" s="357">
        <f t="shared" si="1"/>
        <v>0</v>
      </c>
      <c r="H34" s="357">
        <f t="shared" si="2"/>
        <v>0</v>
      </c>
      <c r="I34" s="357">
        <f t="shared" si="3"/>
        <v>0</v>
      </c>
      <c r="J34" s="357"/>
      <c r="K34" s="357"/>
      <c r="L34" s="370">
        <f>INDEX('SO FOB Agustus 2026'!$E$6:$O$51,MATCH(B34,'SO FOB Agustus 2026'!$B$6:$B$51,0),MATCH($L$6,'SO FOB Agustus 2026'!$E$6:$O$6,0))</f>
        <v>0</v>
      </c>
      <c r="M34" s="371">
        <v>0</v>
      </c>
      <c r="N34" s="370">
        <f t="shared" si="20"/>
        <v>0</v>
      </c>
      <c r="O34" s="370">
        <f>INDEX('SO FOB Agustus 2026'!$E$6:$O$51,MATCH(B34,'SO FOB Agustus 2026'!$B$6:$B$51,0),MATCH($O$6,'SO FOB Agustus 2026'!$E$6:$O$6,0))</f>
        <v>0</v>
      </c>
      <c r="P34" s="371">
        <v>0</v>
      </c>
      <c r="Q34" s="370">
        <f t="shared" si="21"/>
        <v>0</v>
      </c>
      <c r="R34" s="370">
        <f>INDEX('SO FOB Agustus 2026'!$E$6:$O$51,MATCH(B34,'SO FOB Agustus 2026'!$B$6:$B$51,0),MATCH($R$6,'SO FOB Agustus 2026'!$E$6:$O$6,0))</f>
        <v>0</v>
      </c>
      <c r="S34" s="371">
        <v>0</v>
      </c>
      <c r="T34" s="370">
        <f t="shared" si="22"/>
        <v>0</v>
      </c>
      <c r="U34" s="370">
        <f>INDEX('SO FOB Agustus 2026'!$E$6:$O$51,MATCH(B34,'SO FOB Agustus 2026'!$B$6:$B$51,0),MATCH($U$6,'SO FOB Agustus 2026'!$E$6:$O$6,0))</f>
        <v>0</v>
      </c>
      <c r="V34" s="371">
        <v>0</v>
      </c>
      <c r="W34" s="370">
        <f t="shared" si="23"/>
        <v>0</v>
      </c>
      <c r="X34" s="370">
        <f>INDEX('SO FOB Agustus 2026'!$E$6:$O$51,MATCH(B34,'SO FOB Agustus 2026'!$B$6:$B$51,0),MATCH($X$6,'SO FOB Agustus 2026'!$E$6:$O$6,0))</f>
        <v>0</v>
      </c>
      <c r="Y34" s="371">
        <v>0</v>
      </c>
      <c r="Z34" s="370">
        <f t="shared" si="24"/>
        <v>0</v>
      </c>
      <c r="AA34" s="370">
        <f>INDEX('SO FOB Agustus 2026'!$E$6:$O$51,MATCH(B34,'SO FOB Agustus 2026'!$B$6:$B$51,0),MATCH($AA$6,'SO FOB Agustus 2026'!$E$6:$O$6,0))</f>
        <v>0</v>
      </c>
      <c r="AB34" s="371">
        <v>0</v>
      </c>
      <c r="AC34" s="370">
        <f t="shared" si="25"/>
        <v>0</v>
      </c>
      <c r="AD34" s="370">
        <f>INDEX('SO FOB Agustus 2026'!$E$6:$O$51,MATCH(B34,'SO FOB Agustus 2026'!$B$6:$B$51,0),MATCH($AD$6,'SO FOB Agustus 2026'!$E$6:$O$6,0))</f>
        <v>0</v>
      </c>
      <c r="AE34" s="371">
        <v>0</v>
      </c>
      <c r="AF34" s="370">
        <f t="shared" si="26"/>
        <v>0</v>
      </c>
      <c r="AG34" s="370">
        <f>INDEX('SO FOB Agustus 2026'!$E$6:$O$51,MATCH(B34,'SO FOB Agustus 2026'!$B$6:$B$51,0),MATCH($AG$6,'SO FOB Agustus 2026'!$E$6:$O$6,0))</f>
        <v>0</v>
      </c>
      <c r="AH34" s="371">
        <v>0</v>
      </c>
      <c r="AI34" s="370">
        <f t="shared" si="27"/>
        <v>0</v>
      </c>
      <c r="AJ34" s="370">
        <f>INDEX('SO FOB Agustus 2026'!$E$6:$O$51,MATCH(B34,'SO FOB Agustus 2026'!$B$6:$B$51,0),MATCH($AJ$6,'SO FOB Agustus 2026'!$E$6:$O$6,0))</f>
        <v>0</v>
      </c>
      <c r="AK34" s="371">
        <v>0</v>
      </c>
      <c r="AL34" s="370">
        <f t="shared" si="28"/>
        <v>0</v>
      </c>
      <c r="AM34" s="370">
        <f>INDEX('SO FOB Agustus 2026'!$E$6:$O$51,MATCH(B34,'SO FOB Agustus 2026'!$B$6:$B$51,0),MATCH($AM$6,'SO FOB Agustus 2026'!$E$6:$O$6,0))</f>
        <v>0</v>
      </c>
      <c r="AN34" s="371">
        <v>0</v>
      </c>
      <c r="AO34" s="370">
        <f t="shared" si="29"/>
        <v>0</v>
      </c>
      <c r="AP34" s="370">
        <f>INDEX('SO FOB Agustus 2026'!$E$6:$AF$51,MATCH(B34,'SO FOB Agustus 2026'!$B$6:$B$51,0),MATCH($AP$6,'SO FOB Agustus 2026'!$E$6:$AF$6,0))</f>
        <v>0</v>
      </c>
      <c r="AQ34" s="371">
        <v>0</v>
      </c>
      <c r="AR34" s="370">
        <f t="shared" si="30"/>
        <v>0</v>
      </c>
      <c r="AS34" s="370">
        <f>INDEX('SO FOB Agustus 2026'!$E$6:$AF$51,MATCH(B34,'SO FOB Agustus 2026'!$B$6:$B$51,0),MATCH($AS$6,'SO FOB Agustus 2026'!$E$6:$AF$6,0))</f>
        <v>0</v>
      </c>
      <c r="AT34" s="371">
        <v>0</v>
      </c>
      <c r="AU34" s="370">
        <f t="shared" si="31"/>
        <v>0</v>
      </c>
      <c r="AV34" s="370">
        <f>INDEX('SO FOB Agustus 2026'!$E$6:$AF$51,MATCH(B34,'SO FOB Agustus 2026'!$B$6:$B$51,0),MATCH($AV$6,'SO FOB Agustus 2026'!$E$6:$AF$6,0))</f>
        <v>0</v>
      </c>
      <c r="AW34" s="371">
        <v>0</v>
      </c>
      <c r="AX34" s="370">
        <f t="shared" si="32"/>
        <v>0</v>
      </c>
      <c r="AY34" s="370">
        <f>INDEX('SO FOB Agustus 2026'!$E$6:$AF$51,MATCH(B34,'SO FOB Agustus 2026'!$B$6:$B$51,0),MATCH($AY$6,'SO FOB Agustus 2026'!$E$6:$AF$6,0))</f>
        <v>0</v>
      </c>
      <c r="AZ34" s="371">
        <v>0</v>
      </c>
      <c r="BA34" s="370">
        <f t="shared" si="33"/>
        <v>0</v>
      </c>
    </row>
    <row r="35" spans="1:53">
      <c r="A35" s="355">
        <f t="shared" si="35"/>
        <v>28</v>
      </c>
      <c r="B35" s="356">
        <f t="shared" si="35"/>
        <v>46262</v>
      </c>
      <c r="C35" s="357">
        <f t="shared" si="18"/>
        <v>0</v>
      </c>
      <c r="D35" s="357">
        <f t="shared" si="18"/>
        <v>0</v>
      </c>
      <c r="E35" s="357">
        <f t="shared" si="19"/>
        <v>0</v>
      </c>
      <c r="F35" s="357">
        <f t="shared" si="0"/>
        <v>0</v>
      </c>
      <c r="G35" s="357">
        <f t="shared" si="1"/>
        <v>0</v>
      </c>
      <c r="H35" s="357">
        <f t="shared" si="2"/>
        <v>0</v>
      </c>
      <c r="I35" s="357">
        <f t="shared" si="3"/>
        <v>0</v>
      </c>
      <c r="J35" s="357"/>
      <c r="K35" s="357"/>
      <c r="L35" s="370">
        <f>INDEX('SO FOB Agustus 2026'!$E$6:$O$51,MATCH(B35,'SO FOB Agustus 2026'!$B$6:$B$51,0),MATCH($L$6,'SO FOB Agustus 2026'!$E$6:$O$6,0))</f>
        <v>0</v>
      </c>
      <c r="M35" s="371">
        <v>0</v>
      </c>
      <c r="N35" s="370">
        <f t="shared" si="20"/>
        <v>0</v>
      </c>
      <c r="O35" s="370">
        <f>INDEX('SO FOB Agustus 2026'!$E$6:$O$51,MATCH(B35,'SO FOB Agustus 2026'!$B$6:$B$51,0),MATCH($O$6,'SO FOB Agustus 2026'!$E$6:$O$6,0))</f>
        <v>0</v>
      </c>
      <c r="P35" s="371">
        <v>0</v>
      </c>
      <c r="Q35" s="370">
        <f t="shared" si="21"/>
        <v>0</v>
      </c>
      <c r="R35" s="370">
        <f>INDEX('SO FOB Agustus 2026'!$E$6:$O$51,MATCH(B35,'SO FOB Agustus 2026'!$B$6:$B$51,0),MATCH($R$6,'SO FOB Agustus 2026'!$E$6:$O$6,0))</f>
        <v>0</v>
      </c>
      <c r="S35" s="371">
        <v>0</v>
      </c>
      <c r="T35" s="370">
        <f t="shared" si="22"/>
        <v>0</v>
      </c>
      <c r="U35" s="370">
        <f>INDEX('SO FOB Agustus 2026'!$E$6:$O$51,MATCH(B35,'SO FOB Agustus 2026'!$B$6:$B$51,0),MATCH($U$6,'SO FOB Agustus 2026'!$E$6:$O$6,0))</f>
        <v>0</v>
      </c>
      <c r="V35" s="371">
        <v>0</v>
      </c>
      <c r="W35" s="370">
        <f t="shared" si="23"/>
        <v>0</v>
      </c>
      <c r="X35" s="370">
        <f>INDEX('SO FOB Agustus 2026'!$E$6:$O$51,MATCH(B35,'SO FOB Agustus 2026'!$B$6:$B$51,0),MATCH($X$6,'SO FOB Agustus 2026'!$E$6:$O$6,0))</f>
        <v>0</v>
      </c>
      <c r="Y35" s="371">
        <v>0</v>
      </c>
      <c r="Z35" s="370">
        <f t="shared" si="24"/>
        <v>0</v>
      </c>
      <c r="AA35" s="370">
        <f>INDEX('SO FOB Agustus 2026'!$E$6:$O$51,MATCH(B35,'SO FOB Agustus 2026'!$B$6:$B$51,0),MATCH($AA$6,'SO FOB Agustus 2026'!$E$6:$O$6,0))</f>
        <v>0</v>
      </c>
      <c r="AB35" s="371">
        <v>0</v>
      </c>
      <c r="AC35" s="370">
        <f t="shared" si="25"/>
        <v>0</v>
      </c>
      <c r="AD35" s="370">
        <f>INDEX('SO FOB Agustus 2026'!$E$6:$O$51,MATCH(B35,'SO FOB Agustus 2026'!$B$6:$B$51,0),MATCH($AD$6,'SO FOB Agustus 2026'!$E$6:$O$6,0))</f>
        <v>0</v>
      </c>
      <c r="AE35" s="371">
        <v>0</v>
      </c>
      <c r="AF35" s="370">
        <f t="shared" si="26"/>
        <v>0</v>
      </c>
      <c r="AG35" s="370">
        <f>INDEX('SO FOB Agustus 2026'!$E$6:$O$51,MATCH(B35,'SO FOB Agustus 2026'!$B$6:$B$51,0),MATCH($AG$6,'SO FOB Agustus 2026'!$E$6:$O$6,0))</f>
        <v>0</v>
      </c>
      <c r="AH35" s="371">
        <v>0</v>
      </c>
      <c r="AI35" s="370">
        <f t="shared" si="27"/>
        <v>0</v>
      </c>
      <c r="AJ35" s="370">
        <f>INDEX('SO FOB Agustus 2026'!$E$6:$O$51,MATCH(B35,'SO FOB Agustus 2026'!$B$6:$B$51,0),MATCH($AJ$6,'SO FOB Agustus 2026'!$E$6:$O$6,0))</f>
        <v>0</v>
      </c>
      <c r="AK35" s="371">
        <v>0</v>
      </c>
      <c r="AL35" s="370">
        <f t="shared" si="28"/>
        <v>0</v>
      </c>
      <c r="AM35" s="370">
        <f>INDEX('SO FOB Agustus 2026'!$E$6:$O$51,MATCH(B35,'SO FOB Agustus 2026'!$B$6:$B$51,0),MATCH($AM$6,'SO FOB Agustus 2026'!$E$6:$O$6,0))</f>
        <v>0</v>
      </c>
      <c r="AN35" s="371">
        <v>0</v>
      </c>
      <c r="AO35" s="370">
        <f t="shared" si="29"/>
        <v>0</v>
      </c>
      <c r="AP35" s="370">
        <f>INDEX('SO FOB Agustus 2026'!$E$6:$AF$51,MATCH(B35,'SO FOB Agustus 2026'!$B$6:$B$51,0),MATCH($AP$6,'SO FOB Agustus 2026'!$E$6:$AF$6,0))</f>
        <v>0</v>
      </c>
      <c r="AQ35" s="371">
        <v>0</v>
      </c>
      <c r="AR35" s="370">
        <f t="shared" si="30"/>
        <v>0</v>
      </c>
      <c r="AS35" s="370">
        <f>INDEX('SO FOB Agustus 2026'!$E$6:$AF$51,MATCH(B35,'SO FOB Agustus 2026'!$B$6:$B$51,0),MATCH($AS$6,'SO FOB Agustus 2026'!$E$6:$AF$6,0))</f>
        <v>0</v>
      </c>
      <c r="AT35" s="371">
        <v>0</v>
      </c>
      <c r="AU35" s="370">
        <f t="shared" si="31"/>
        <v>0</v>
      </c>
      <c r="AV35" s="370">
        <f>INDEX('SO FOB Agustus 2026'!$E$6:$AF$51,MATCH(B35,'SO FOB Agustus 2026'!$B$6:$B$51,0),MATCH($AV$6,'SO FOB Agustus 2026'!$E$6:$AF$6,0))</f>
        <v>0</v>
      </c>
      <c r="AW35" s="371">
        <v>0</v>
      </c>
      <c r="AX35" s="370">
        <f t="shared" si="32"/>
        <v>0</v>
      </c>
      <c r="AY35" s="370">
        <f>INDEX('SO FOB Agustus 2026'!$E$6:$AF$51,MATCH(B35,'SO FOB Agustus 2026'!$B$6:$B$51,0),MATCH($AY$6,'SO FOB Agustus 2026'!$E$6:$AF$6,0))</f>
        <v>0</v>
      </c>
      <c r="AZ35" s="371">
        <v>0</v>
      </c>
      <c r="BA35" s="370">
        <f t="shared" si="33"/>
        <v>0</v>
      </c>
    </row>
    <row r="36" spans="1:53">
      <c r="A36" s="355">
        <f t="shared" ref="A36:B36" si="36">A35+1</f>
        <v>29</v>
      </c>
      <c r="B36" s="356">
        <f t="shared" si="36"/>
        <v>46263</v>
      </c>
      <c r="C36" s="357">
        <f t="shared" ref="C36" si="37">F36+H36+J36</f>
        <v>0</v>
      </c>
      <c r="D36" s="357">
        <f t="shared" ref="D36" si="38">G36+I36+K36</f>
        <v>0</v>
      </c>
      <c r="E36" s="357">
        <f t="shared" ref="E36" si="39">D36-C36</f>
        <v>0</v>
      </c>
      <c r="F36" s="357">
        <f t="shared" si="0"/>
        <v>0</v>
      </c>
      <c r="G36" s="357">
        <f t="shared" si="1"/>
        <v>0</v>
      </c>
      <c r="H36" s="357">
        <f t="shared" si="2"/>
        <v>0</v>
      </c>
      <c r="I36" s="357">
        <f t="shared" si="3"/>
        <v>0</v>
      </c>
      <c r="J36" s="357"/>
      <c r="K36" s="357"/>
      <c r="L36" s="370">
        <f>INDEX('SO FOB Agustus 2026'!$E$6:$O$51,MATCH(B36,'SO FOB Agustus 2026'!$B$6:$B$51,0),MATCH($L$6,'SO FOB Agustus 2026'!$E$6:$O$6,0))</f>
        <v>0</v>
      </c>
      <c r="M36" s="371">
        <v>0</v>
      </c>
      <c r="N36" s="370">
        <f t="shared" si="20"/>
        <v>0</v>
      </c>
      <c r="O36" s="370">
        <f>INDEX('SO FOB Agustus 2026'!$E$6:$O$51,MATCH(B36,'SO FOB Agustus 2026'!$B$6:$B$51,0),MATCH($O$6,'SO FOB Agustus 2026'!$E$6:$O$6,0))</f>
        <v>0</v>
      </c>
      <c r="P36" s="371">
        <v>0</v>
      </c>
      <c r="Q36" s="370">
        <f t="shared" si="21"/>
        <v>0</v>
      </c>
      <c r="R36" s="370">
        <f>INDEX('SO FOB Agustus 2026'!$E$6:$O$51,MATCH(B36,'SO FOB Agustus 2026'!$B$6:$B$51,0),MATCH($R$6,'SO FOB Agustus 2026'!$E$6:$O$6,0))</f>
        <v>0</v>
      </c>
      <c r="S36" s="371">
        <v>0</v>
      </c>
      <c r="T36" s="370">
        <f t="shared" si="22"/>
        <v>0</v>
      </c>
      <c r="U36" s="370">
        <f>INDEX('SO FOB Agustus 2026'!$E$6:$O$51,MATCH(B36,'SO FOB Agustus 2026'!$B$6:$B$51,0),MATCH($U$6,'SO FOB Agustus 2026'!$E$6:$O$6,0))</f>
        <v>0</v>
      </c>
      <c r="V36" s="371">
        <v>0</v>
      </c>
      <c r="W36" s="370">
        <f t="shared" si="23"/>
        <v>0</v>
      </c>
      <c r="X36" s="370">
        <f>INDEX('SO FOB Agustus 2026'!$E$6:$O$51,MATCH(B36,'SO FOB Agustus 2026'!$B$6:$B$51,0),MATCH($X$6,'SO FOB Agustus 2026'!$E$6:$O$6,0))</f>
        <v>0</v>
      </c>
      <c r="Y36" s="371">
        <v>0</v>
      </c>
      <c r="Z36" s="370">
        <f t="shared" si="24"/>
        <v>0</v>
      </c>
      <c r="AA36" s="370">
        <f>INDEX('SO FOB Agustus 2026'!$E$6:$O$51,MATCH(B36,'SO FOB Agustus 2026'!$B$6:$B$51,0),MATCH($AA$6,'SO FOB Agustus 2026'!$E$6:$O$6,0))</f>
        <v>0</v>
      </c>
      <c r="AB36" s="371">
        <v>0</v>
      </c>
      <c r="AC36" s="370">
        <f t="shared" si="25"/>
        <v>0</v>
      </c>
      <c r="AD36" s="370">
        <f>INDEX('SO FOB Agustus 2026'!$E$6:$O$51,MATCH(B36,'SO FOB Agustus 2026'!$B$6:$B$51,0),MATCH($AD$6,'SO FOB Agustus 2026'!$E$6:$O$6,0))</f>
        <v>0</v>
      </c>
      <c r="AE36" s="371">
        <v>0</v>
      </c>
      <c r="AF36" s="370">
        <f t="shared" si="26"/>
        <v>0</v>
      </c>
      <c r="AG36" s="370">
        <f>INDEX('SO FOB Agustus 2026'!$E$6:$O$51,MATCH(B36,'SO FOB Agustus 2026'!$B$6:$B$51,0),MATCH($AG$6,'SO FOB Agustus 2026'!$E$6:$O$6,0))</f>
        <v>0</v>
      </c>
      <c r="AH36" s="371">
        <v>0</v>
      </c>
      <c r="AI36" s="370">
        <f t="shared" si="27"/>
        <v>0</v>
      </c>
      <c r="AJ36" s="370">
        <f>INDEX('SO FOB Agustus 2026'!$E$6:$O$51,MATCH(B36,'SO FOB Agustus 2026'!$B$6:$B$51,0),MATCH($AJ$6,'SO FOB Agustus 2026'!$E$6:$O$6,0))</f>
        <v>0</v>
      </c>
      <c r="AK36" s="371">
        <v>0</v>
      </c>
      <c r="AL36" s="370">
        <f t="shared" si="28"/>
        <v>0</v>
      </c>
      <c r="AM36" s="370">
        <f>INDEX('SO FOB Agustus 2026'!$E$6:$O$51,MATCH(B36,'SO FOB Agustus 2026'!$B$6:$B$51,0),MATCH($AM$6,'SO FOB Agustus 2026'!$E$6:$O$6,0))</f>
        <v>0</v>
      </c>
      <c r="AN36" s="371">
        <v>0</v>
      </c>
      <c r="AO36" s="370">
        <f t="shared" si="29"/>
        <v>0</v>
      </c>
      <c r="AP36" s="370">
        <f>INDEX('SO FOB Agustus 2026'!$E$6:$AF$51,MATCH(B36,'SO FOB Agustus 2026'!$B$6:$B$51,0),MATCH($AP$6,'SO FOB Agustus 2026'!$E$6:$AF$6,0))</f>
        <v>0</v>
      </c>
      <c r="AQ36" s="371">
        <v>0</v>
      </c>
      <c r="AR36" s="370">
        <f t="shared" si="30"/>
        <v>0</v>
      </c>
      <c r="AS36" s="370">
        <f>INDEX('SO FOB Agustus 2026'!$E$6:$AF$51,MATCH(B36,'SO FOB Agustus 2026'!$B$6:$B$51,0),MATCH($AS$6,'SO FOB Agustus 2026'!$E$6:$AF$6,0))</f>
        <v>0</v>
      </c>
      <c r="AT36" s="371">
        <v>0</v>
      </c>
      <c r="AU36" s="370">
        <f t="shared" si="31"/>
        <v>0</v>
      </c>
      <c r="AV36" s="370">
        <f>INDEX('SO FOB Agustus 2026'!$E$6:$AF$51,MATCH(B36,'SO FOB Agustus 2026'!$B$6:$B$51,0),MATCH($AV$6,'SO FOB Agustus 2026'!$E$6:$AF$6,0))</f>
        <v>0</v>
      </c>
      <c r="AW36" s="371">
        <v>0</v>
      </c>
      <c r="AX36" s="370">
        <f t="shared" si="32"/>
        <v>0</v>
      </c>
      <c r="AY36" s="370">
        <f>INDEX('SO FOB Agustus 2026'!$E$6:$AF$51,MATCH(B36,'SO FOB Agustus 2026'!$B$6:$B$51,0),MATCH($AY$6,'SO FOB Agustus 2026'!$E$6:$AF$6,0))</f>
        <v>0</v>
      </c>
      <c r="AZ36" s="371">
        <v>0</v>
      </c>
      <c r="BA36" s="370">
        <f t="shared" si="33"/>
        <v>0</v>
      </c>
    </row>
    <row r="37" spans="1:53">
      <c r="A37" s="355">
        <f t="shared" ref="A37:B37" si="40">A36+1</f>
        <v>30</v>
      </c>
      <c r="B37" s="356">
        <f t="shared" si="40"/>
        <v>46264</v>
      </c>
      <c r="C37" s="357">
        <f t="shared" ref="C37" si="41">F37+H37+J37</f>
        <v>0</v>
      </c>
      <c r="D37" s="357">
        <f t="shared" ref="D37" si="42">G37+I37+K37</f>
        <v>0</v>
      </c>
      <c r="E37" s="357">
        <f t="shared" ref="E37" si="43">D37-C37</f>
        <v>0</v>
      </c>
      <c r="F37" s="357">
        <f t="shared" si="0"/>
        <v>0</v>
      </c>
      <c r="G37" s="357">
        <f t="shared" si="1"/>
        <v>0</v>
      </c>
      <c r="H37" s="357">
        <f t="shared" si="2"/>
        <v>0</v>
      </c>
      <c r="I37" s="357">
        <f t="shared" si="3"/>
        <v>0</v>
      </c>
      <c r="J37" s="357"/>
      <c r="K37" s="357"/>
      <c r="L37" s="370">
        <f>INDEX('SO FOB Agustus 2026'!$E$6:$O$51,MATCH(B37,'SO FOB Agustus 2026'!$B$6:$B$51,0),MATCH($L$6,'SO FOB Agustus 2026'!$E$6:$O$6,0))</f>
        <v>0</v>
      </c>
      <c r="M37" s="371">
        <v>0</v>
      </c>
      <c r="N37" s="370">
        <f t="shared" si="20"/>
        <v>0</v>
      </c>
      <c r="O37" s="370">
        <f>INDEX('SO FOB Agustus 2026'!$E$6:$O$51,MATCH(B37,'SO FOB Agustus 2026'!$B$6:$B$51,0),MATCH($O$6,'SO FOB Agustus 2026'!$E$6:$O$6,0))</f>
        <v>0</v>
      </c>
      <c r="P37" s="371">
        <v>0</v>
      </c>
      <c r="Q37" s="370">
        <f t="shared" si="21"/>
        <v>0</v>
      </c>
      <c r="R37" s="370">
        <f>INDEX('SO FOB Agustus 2026'!$E$6:$O$51,MATCH(B37,'SO FOB Agustus 2026'!$B$6:$B$51,0),MATCH($R$6,'SO FOB Agustus 2026'!$E$6:$O$6,0))</f>
        <v>0</v>
      </c>
      <c r="S37" s="371">
        <v>0</v>
      </c>
      <c r="T37" s="370">
        <f t="shared" si="22"/>
        <v>0</v>
      </c>
      <c r="U37" s="370">
        <f>INDEX('SO FOB Agustus 2026'!$E$6:$O$51,MATCH(B37,'SO FOB Agustus 2026'!$B$6:$B$51,0),MATCH($U$6,'SO FOB Agustus 2026'!$E$6:$O$6,0))</f>
        <v>0</v>
      </c>
      <c r="V37" s="371">
        <v>0</v>
      </c>
      <c r="W37" s="370">
        <f t="shared" si="23"/>
        <v>0</v>
      </c>
      <c r="X37" s="370">
        <f>INDEX('SO FOB Agustus 2026'!$E$6:$O$51,MATCH(B37,'SO FOB Agustus 2026'!$B$6:$B$51,0),MATCH($X$6,'SO FOB Agustus 2026'!$E$6:$O$6,0))</f>
        <v>0</v>
      </c>
      <c r="Y37" s="371">
        <v>0</v>
      </c>
      <c r="Z37" s="370">
        <f t="shared" si="24"/>
        <v>0</v>
      </c>
      <c r="AA37" s="370">
        <f>INDEX('SO FOB Agustus 2026'!$E$6:$O$51,MATCH(B37,'SO FOB Agustus 2026'!$B$6:$B$51,0),MATCH($AA$6,'SO FOB Agustus 2026'!$E$6:$O$6,0))</f>
        <v>0</v>
      </c>
      <c r="AB37" s="371">
        <v>0</v>
      </c>
      <c r="AC37" s="370">
        <f t="shared" si="25"/>
        <v>0</v>
      </c>
      <c r="AD37" s="370">
        <f>INDEX('SO FOB Agustus 2026'!$E$6:$O$51,MATCH(B37,'SO FOB Agustus 2026'!$B$6:$B$51,0),MATCH($AD$6,'SO FOB Agustus 2026'!$E$6:$O$6,0))</f>
        <v>0</v>
      </c>
      <c r="AE37" s="371">
        <v>0</v>
      </c>
      <c r="AF37" s="370">
        <f t="shared" si="26"/>
        <v>0</v>
      </c>
      <c r="AG37" s="370">
        <f>INDEX('SO FOB Agustus 2026'!$E$6:$O$51,MATCH(B37,'SO FOB Agustus 2026'!$B$6:$B$51,0),MATCH($AG$6,'SO FOB Agustus 2026'!$E$6:$O$6,0))</f>
        <v>0</v>
      </c>
      <c r="AH37" s="371">
        <v>0</v>
      </c>
      <c r="AI37" s="370">
        <f t="shared" si="27"/>
        <v>0</v>
      </c>
      <c r="AJ37" s="370">
        <f>INDEX('SO FOB Agustus 2026'!$E$6:$O$51,MATCH(B37,'SO FOB Agustus 2026'!$B$6:$B$51,0),MATCH($AJ$6,'SO FOB Agustus 2026'!$E$6:$O$6,0))</f>
        <v>0</v>
      </c>
      <c r="AK37" s="371">
        <v>0</v>
      </c>
      <c r="AL37" s="370">
        <f t="shared" si="28"/>
        <v>0</v>
      </c>
      <c r="AM37" s="370">
        <f>INDEX('SO FOB Agustus 2026'!$E$6:$O$51,MATCH(B37,'SO FOB Agustus 2026'!$B$6:$B$51,0),MATCH($AM$6,'SO FOB Agustus 2026'!$E$6:$O$6,0))</f>
        <v>0</v>
      </c>
      <c r="AN37" s="371">
        <v>0</v>
      </c>
      <c r="AO37" s="370">
        <f t="shared" si="29"/>
        <v>0</v>
      </c>
      <c r="AP37" s="370">
        <f>INDEX('SO FOB Agustus 2026'!$E$6:$AF$51,MATCH(B37,'SO FOB Agustus 2026'!$B$6:$B$51,0),MATCH($AP$6,'SO FOB Agustus 2026'!$E$6:$AF$6,0))</f>
        <v>0</v>
      </c>
      <c r="AQ37" s="371">
        <v>0</v>
      </c>
      <c r="AR37" s="370">
        <f t="shared" si="30"/>
        <v>0</v>
      </c>
      <c r="AS37" s="370">
        <f>INDEX('SO FOB Agustus 2026'!$E$6:$AF$51,MATCH(B37,'SO FOB Agustus 2026'!$B$6:$B$51,0),MATCH($AS$6,'SO FOB Agustus 2026'!$E$6:$AF$6,0))</f>
        <v>0</v>
      </c>
      <c r="AT37" s="371">
        <v>0</v>
      </c>
      <c r="AU37" s="370">
        <f t="shared" si="31"/>
        <v>0</v>
      </c>
      <c r="AV37" s="370">
        <f>INDEX('SO FOB Agustus 2026'!$E$6:$AF$51,MATCH(B37,'SO FOB Agustus 2026'!$B$6:$B$51,0),MATCH($AV$6,'SO FOB Agustus 2026'!$E$6:$AF$6,0))</f>
        <v>0</v>
      </c>
      <c r="AW37" s="371">
        <v>0</v>
      </c>
      <c r="AX37" s="370">
        <f t="shared" si="32"/>
        <v>0</v>
      </c>
      <c r="AY37" s="370">
        <f>INDEX('SO FOB Agustus 2026'!$E$6:$AF$51,MATCH(B37,'SO FOB Agustus 2026'!$B$6:$B$51,0),MATCH($AY$6,'SO FOB Agustus 2026'!$E$6:$AF$6,0))</f>
        <v>0</v>
      </c>
      <c r="AZ37" s="371">
        <v>0</v>
      </c>
      <c r="BA37" s="370">
        <f t="shared" si="33"/>
        <v>0</v>
      </c>
    </row>
    <row r="38" spans="1:53">
      <c r="A38" s="355"/>
      <c r="B38" s="356"/>
      <c r="C38" s="357"/>
      <c r="D38" s="357"/>
      <c r="E38" s="357"/>
      <c r="F38" s="357"/>
      <c r="G38" s="357"/>
      <c r="H38" s="357"/>
      <c r="I38" s="357"/>
      <c r="J38" s="357"/>
      <c r="K38" s="357"/>
      <c r="L38" s="370"/>
      <c r="M38" s="371"/>
      <c r="N38" s="370"/>
      <c r="O38" s="370"/>
      <c r="P38" s="371"/>
      <c r="Q38" s="370"/>
      <c r="R38" s="370"/>
      <c r="S38" s="371"/>
      <c r="T38" s="370"/>
      <c r="U38" s="370"/>
      <c r="V38" s="371"/>
      <c r="W38" s="370"/>
      <c r="X38" s="370"/>
      <c r="Y38" s="371"/>
      <c r="Z38" s="370"/>
      <c r="AA38" s="370"/>
      <c r="AB38" s="371"/>
      <c r="AC38" s="370"/>
      <c r="AD38" s="370"/>
      <c r="AE38" s="371"/>
      <c r="AF38" s="370"/>
      <c r="AG38" s="370"/>
      <c r="AH38" s="371"/>
      <c r="AI38" s="370"/>
      <c r="AJ38" s="370"/>
      <c r="AK38" s="371"/>
      <c r="AL38" s="370"/>
      <c r="AM38" s="370"/>
      <c r="AN38" s="371"/>
      <c r="AO38" s="370"/>
      <c r="AP38" s="370"/>
      <c r="AQ38" s="371"/>
      <c r="AR38" s="370"/>
      <c r="AS38" s="370"/>
      <c r="AT38" s="371"/>
      <c r="AU38" s="370"/>
      <c r="AV38" s="370"/>
      <c r="AW38" s="371"/>
      <c r="AX38" s="370"/>
      <c r="AY38" s="370"/>
      <c r="AZ38" s="371"/>
      <c r="BA38" s="370"/>
    </row>
    <row r="39" spans="1:53">
      <c r="A39" s="358"/>
      <c r="B39" s="359"/>
      <c r="C39" s="360"/>
      <c r="D39" s="360"/>
      <c r="E39" s="360"/>
      <c r="F39" s="360"/>
      <c r="G39" s="360"/>
      <c r="H39" s="360"/>
      <c r="I39" s="360"/>
      <c r="J39" s="360"/>
      <c r="K39" s="360"/>
      <c r="L39" s="372"/>
      <c r="M39" s="372"/>
      <c r="N39" s="372"/>
      <c r="O39" s="372"/>
      <c r="P39" s="372"/>
      <c r="Q39" s="372"/>
      <c r="R39" s="372"/>
      <c r="S39" s="372"/>
      <c r="T39" s="372"/>
      <c r="U39" s="372"/>
      <c r="V39" s="372"/>
      <c r="W39" s="372"/>
      <c r="X39" s="372"/>
      <c r="Y39" s="372"/>
      <c r="Z39" s="372"/>
      <c r="AA39" s="372"/>
      <c r="AB39" s="372"/>
      <c r="AC39" s="372"/>
      <c r="AD39" s="372"/>
      <c r="AE39" s="372"/>
      <c r="AF39" s="372"/>
      <c r="AG39" s="372"/>
      <c r="AH39" s="372"/>
      <c r="AI39" s="372"/>
      <c r="AJ39" s="372"/>
      <c r="AK39" s="372"/>
      <c r="AL39" s="372"/>
      <c r="AM39" s="372"/>
      <c r="AN39" s="372"/>
      <c r="AO39" s="372"/>
      <c r="AP39" s="372"/>
      <c r="AQ39" s="372"/>
      <c r="AR39" s="372"/>
      <c r="AS39" s="372"/>
      <c r="AT39" s="372"/>
      <c r="AU39" s="372"/>
      <c r="AV39" s="372"/>
      <c r="AW39" s="372"/>
      <c r="AX39" s="372"/>
      <c r="AY39" s="372"/>
      <c r="AZ39" s="372"/>
      <c r="BA39" s="372"/>
    </row>
    <row r="40" spans="1:53">
      <c r="A40" s="361" t="s">
        <v>3</v>
      </c>
      <c r="B40" s="362"/>
      <c r="C40" s="363">
        <f t="shared" ref="C40:AH40" si="44">SUM(C8:C37)</f>
        <v>0</v>
      </c>
      <c r="D40" s="363">
        <f t="shared" si="44"/>
        <v>0</v>
      </c>
      <c r="E40" s="363">
        <f t="shared" si="44"/>
        <v>0</v>
      </c>
      <c r="F40" s="363">
        <f t="shared" si="44"/>
        <v>0</v>
      </c>
      <c r="G40" s="363">
        <f t="shared" si="44"/>
        <v>0</v>
      </c>
      <c r="H40" s="363">
        <f t="shared" si="44"/>
        <v>0</v>
      </c>
      <c r="I40" s="363">
        <f t="shared" si="44"/>
        <v>0</v>
      </c>
      <c r="J40" s="363">
        <f t="shared" si="44"/>
        <v>0</v>
      </c>
      <c r="K40" s="363">
        <f t="shared" si="44"/>
        <v>0</v>
      </c>
      <c r="L40" s="363">
        <f t="shared" si="44"/>
        <v>0</v>
      </c>
      <c r="M40" s="363">
        <f t="shared" si="44"/>
        <v>0</v>
      </c>
      <c r="N40" s="363">
        <f t="shared" si="44"/>
        <v>0</v>
      </c>
      <c r="O40" s="363">
        <f t="shared" si="44"/>
        <v>0</v>
      </c>
      <c r="P40" s="363">
        <f t="shared" si="44"/>
        <v>0</v>
      </c>
      <c r="Q40" s="363">
        <f t="shared" si="44"/>
        <v>0</v>
      </c>
      <c r="R40" s="363">
        <f t="shared" si="44"/>
        <v>0</v>
      </c>
      <c r="S40" s="363">
        <f t="shared" si="44"/>
        <v>0</v>
      </c>
      <c r="T40" s="363">
        <f t="shared" si="44"/>
        <v>0</v>
      </c>
      <c r="U40" s="363">
        <f t="shared" si="44"/>
        <v>0</v>
      </c>
      <c r="V40" s="363">
        <f t="shared" si="44"/>
        <v>0</v>
      </c>
      <c r="W40" s="363">
        <f t="shared" si="44"/>
        <v>0</v>
      </c>
      <c r="X40" s="363">
        <f t="shared" si="44"/>
        <v>0</v>
      </c>
      <c r="Y40" s="363">
        <f t="shared" si="44"/>
        <v>0</v>
      </c>
      <c r="Z40" s="363">
        <f t="shared" si="44"/>
        <v>0</v>
      </c>
      <c r="AA40" s="363">
        <f t="shared" si="44"/>
        <v>0</v>
      </c>
      <c r="AB40" s="363">
        <f t="shared" si="44"/>
        <v>0</v>
      </c>
      <c r="AC40" s="363">
        <f t="shared" si="44"/>
        <v>0</v>
      </c>
      <c r="AD40" s="363">
        <f t="shared" si="44"/>
        <v>0</v>
      </c>
      <c r="AE40" s="363">
        <f t="shared" si="44"/>
        <v>0</v>
      </c>
      <c r="AF40" s="363">
        <f t="shared" si="44"/>
        <v>0</v>
      </c>
      <c r="AG40" s="363">
        <f t="shared" si="44"/>
        <v>0</v>
      </c>
      <c r="AH40" s="363">
        <f t="shared" si="44"/>
        <v>0</v>
      </c>
      <c r="AI40" s="363">
        <f t="shared" ref="AI40:BA40" si="45">SUM(AI8:AI37)</f>
        <v>0</v>
      </c>
      <c r="AJ40" s="363">
        <f t="shared" si="45"/>
        <v>0</v>
      </c>
      <c r="AK40" s="363">
        <f t="shared" si="45"/>
        <v>0</v>
      </c>
      <c r="AL40" s="363">
        <f t="shared" si="45"/>
        <v>0</v>
      </c>
      <c r="AM40" s="363">
        <f t="shared" si="45"/>
        <v>0</v>
      </c>
      <c r="AN40" s="363">
        <f t="shared" si="45"/>
        <v>0</v>
      </c>
      <c r="AO40" s="363">
        <f t="shared" si="45"/>
        <v>0</v>
      </c>
      <c r="AP40" s="363">
        <f t="shared" si="45"/>
        <v>0</v>
      </c>
      <c r="AQ40" s="363">
        <f t="shared" si="45"/>
        <v>0</v>
      </c>
      <c r="AR40" s="363">
        <f t="shared" si="45"/>
        <v>0</v>
      </c>
      <c r="AS40" s="363">
        <f t="shared" si="45"/>
        <v>0</v>
      </c>
      <c r="AT40" s="363">
        <f t="shared" si="45"/>
        <v>0</v>
      </c>
      <c r="AU40" s="363">
        <f t="shared" si="45"/>
        <v>0</v>
      </c>
      <c r="AV40" s="363">
        <f t="shared" si="45"/>
        <v>0</v>
      </c>
      <c r="AW40" s="363">
        <f t="shared" si="45"/>
        <v>0</v>
      </c>
      <c r="AX40" s="363">
        <f t="shared" si="45"/>
        <v>0</v>
      </c>
      <c r="AY40" s="363">
        <f t="shared" si="45"/>
        <v>0</v>
      </c>
      <c r="AZ40" s="363">
        <f t="shared" si="45"/>
        <v>0</v>
      </c>
      <c r="BA40" s="363">
        <f t="shared" si="45"/>
        <v>0</v>
      </c>
    </row>
    <row r="41" spans="1:53">
      <c r="A41" s="364" t="s">
        <v>117</v>
      </c>
      <c r="B41" s="365"/>
      <c r="C41" s="366" t="e">
        <f t="shared" ref="C41:AH41" si="46">C40/SUMPRODUCT((C8:C37&gt;0)*1)</f>
        <v>#DIV/0!</v>
      </c>
      <c r="D41" s="366" t="e">
        <f t="shared" si="46"/>
        <v>#DIV/0!</v>
      </c>
      <c r="E41" s="366" t="e">
        <f t="shared" si="46"/>
        <v>#DIV/0!</v>
      </c>
      <c r="F41" s="366" t="e">
        <f t="shared" si="46"/>
        <v>#DIV/0!</v>
      </c>
      <c r="G41" s="366" t="e">
        <f t="shared" si="46"/>
        <v>#DIV/0!</v>
      </c>
      <c r="H41" s="366" t="e">
        <f t="shared" si="46"/>
        <v>#DIV/0!</v>
      </c>
      <c r="I41" s="366" t="e">
        <f t="shared" si="46"/>
        <v>#DIV/0!</v>
      </c>
      <c r="J41" s="366" t="e">
        <f t="shared" si="46"/>
        <v>#DIV/0!</v>
      </c>
      <c r="K41" s="366" t="e">
        <f t="shared" si="46"/>
        <v>#DIV/0!</v>
      </c>
      <c r="L41" s="366" t="e">
        <f t="shared" si="46"/>
        <v>#DIV/0!</v>
      </c>
      <c r="M41" s="366" t="e">
        <f t="shared" si="46"/>
        <v>#DIV/0!</v>
      </c>
      <c r="N41" s="366" t="e">
        <f t="shared" si="46"/>
        <v>#DIV/0!</v>
      </c>
      <c r="O41" s="366" t="e">
        <f t="shared" si="46"/>
        <v>#DIV/0!</v>
      </c>
      <c r="P41" s="366" t="e">
        <f t="shared" si="46"/>
        <v>#DIV/0!</v>
      </c>
      <c r="Q41" s="366" t="e">
        <f t="shared" si="46"/>
        <v>#DIV/0!</v>
      </c>
      <c r="R41" s="366" t="e">
        <f t="shared" si="46"/>
        <v>#DIV/0!</v>
      </c>
      <c r="S41" s="366" t="e">
        <f t="shared" si="46"/>
        <v>#DIV/0!</v>
      </c>
      <c r="T41" s="366" t="e">
        <f t="shared" si="46"/>
        <v>#DIV/0!</v>
      </c>
      <c r="U41" s="366" t="e">
        <f t="shared" si="46"/>
        <v>#DIV/0!</v>
      </c>
      <c r="V41" s="366" t="e">
        <f t="shared" si="46"/>
        <v>#DIV/0!</v>
      </c>
      <c r="W41" s="366" t="e">
        <f t="shared" si="46"/>
        <v>#DIV/0!</v>
      </c>
      <c r="X41" s="366" t="e">
        <f t="shared" si="46"/>
        <v>#DIV/0!</v>
      </c>
      <c r="Y41" s="366" t="e">
        <f t="shared" si="46"/>
        <v>#DIV/0!</v>
      </c>
      <c r="Z41" s="366" t="e">
        <f t="shared" si="46"/>
        <v>#DIV/0!</v>
      </c>
      <c r="AA41" s="366" t="e">
        <f t="shared" si="46"/>
        <v>#DIV/0!</v>
      </c>
      <c r="AB41" s="366" t="e">
        <f t="shared" si="46"/>
        <v>#DIV/0!</v>
      </c>
      <c r="AC41" s="366" t="e">
        <f t="shared" si="46"/>
        <v>#DIV/0!</v>
      </c>
      <c r="AD41" s="366" t="e">
        <f t="shared" si="46"/>
        <v>#DIV/0!</v>
      </c>
      <c r="AE41" s="366" t="e">
        <f t="shared" si="46"/>
        <v>#DIV/0!</v>
      </c>
      <c r="AF41" s="366" t="e">
        <f t="shared" si="46"/>
        <v>#DIV/0!</v>
      </c>
      <c r="AG41" s="366" t="e">
        <f t="shared" si="46"/>
        <v>#DIV/0!</v>
      </c>
      <c r="AH41" s="366" t="e">
        <f t="shared" si="46"/>
        <v>#DIV/0!</v>
      </c>
      <c r="AI41" s="366" t="e">
        <f t="shared" ref="AI41:BA41" si="47">AI40/SUMPRODUCT((AI8:AI37&gt;0)*1)</f>
        <v>#DIV/0!</v>
      </c>
      <c r="AJ41" s="366" t="e">
        <f t="shared" si="47"/>
        <v>#DIV/0!</v>
      </c>
      <c r="AK41" s="366" t="e">
        <f t="shared" si="47"/>
        <v>#DIV/0!</v>
      </c>
      <c r="AL41" s="366" t="e">
        <f t="shared" si="47"/>
        <v>#DIV/0!</v>
      </c>
      <c r="AM41" s="366" t="e">
        <f t="shared" si="47"/>
        <v>#DIV/0!</v>
      </c>
      <c r="AN41" s="366" t="e">
        <f t="shared" si="47"/>
        <v>#DIV/0!</v>
      </c>
      <c r="AO41" s="366" t="e">
        <f t="shared" si="47"/>
        <v>#DIV/0!</v>
      </c>
      <c r="AP41" s="366" t="e">
        <f t="shared" si="47"/>
        <v>#DIV/0!</v>
      </c>
      <c r="AQ41" s="366" t="e">
        <f t="shared" si="47"/>
        <v>#DIV/0!</v>
      </c>
      <c r="AR41" s="366" t="e">
        <f t="shared" si="47"/>
        <v>#DIV/0!</v>
      </c>
      <c r="AS41" s="366" t="e">
        <f t="shared" si="47"/>
        <v>#DIV/0!</v>
      </c>
      <c r="AT41" s="366" t="e">
        <f t="shared" si="47"/>
        <v>#DIV/0!</v>
      </c>
      <c r="AU41" s="366" t="e">
        <f t="shared" si="47"/>
        <v>#DIV/0!</v>
      </c>
      <c r="AV41" s="366" t="e">
        <f t="shared" si="47"/>
        <v>#DIV/0!</v>
      </c>
      <c r="AW41" s="366" t="e">
        <f t="shared" si="47"/>
        <v>#DIV/0!</v>
      </c>
      <c r="AX41" s="366" t="e">
        <f t="shared" si="47"/>
        <v>#DIV/0!</v>
      </c>
      <c r="AY41" s="366" t="e">
        <f t="shared" si="47"/>
        <v>#DIV/0!</v>
      </c>
      <c r="AZ41" s="366" t="e">
        <f t="shared" si="47"/>
        <v>#DIV/0!</v>
      </c>
      <c r="BA41" s="366" t="e">
        <f t="shared" si="47"/>
        <v>#DIV/0!</v>
      </c>
    </row>
    <row r="43" spans="1:53">
      <c r="G43" s="42"/>
      <c r="I43" s="42"/>
    </row>
  </sheetData>
  <mergeCells count="30">
    <mergeCell ref="C5:D5"/>
    <mergeCell ref="F5:G5"/>
    <mergeCell ref="H5:I5"/>
    <mergeCell ref="J5:K5"/>
    <mergeCell ref="L5:BA5"/>
    <mergeCell ref="AD6:AF6"/>
    <mergeCell ref="AG6:AI6"/>
    <mergeCell ref="AJ6:AL6"/>
    <mergeCell ref="AM6:AO6"/>
    <mergeCell ref="L6:N6"/>
    <mergeCell ref="O6:Q6"/>
    <mergeCell ref="R6:T6"/>
    <mergeCell ref="U6:W6"/>
    <mergeCell ref="X6:Z6"/>
    <mergeCell ref="AP6:AR6"/>
    <mergeCell ref="AS6:AU6"/>
    <mergeCell ref="AV6:AX6"/>
    <mergeCell ref="AY6:BA6"/>
    <mergeCell ref="A5:A7"/>
    <mergeCell ref="B5:B7"/>
    <mergeCell ref="C6:C7"/>
    <mergeCell ref="D6:D7"/>
    <mergeCell ref="E5:E7"/>
    <mergeCell ref="F6:F7"/>
    <mergeCell ref="G6:G7"/>
    <mergeCell ref="H6:H7"/>
    <mergeCell ref="I6:I7"/>
    <mergeCell ref="J6:J7"/>
    <mergeCell ref="K6:K7"/>
    <mergeCell ref="AA6:AC6"/>
  </mergeCells>
  <conditionalFormatting sqref="H9:H38">
    <cfRule type="cellIs" dxfId="4" priority="8" operator="lessThan">
      <formula>0</formula>
    </cfRule>
  </conditionalFormatting>
  <pageMargins left="0.7" right="0.7" top="0.75" bottom="0.75" header="0.3" footer="0.3"/>
  <pageSetup paperSize="9" orientation="portrait" horizontalDpi="360" verticalDpi="36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2"/>
  <sheetViews>
    <sheetView workbookViewId="0">
      <selection activeCell="K26" sqref="K26"/>
    </sheetView>
  </sheetViews>
  <sheetFormatPr defaultColWidth="0" defaultRowHeight="15"/>
  <cols>
    <col min="1" max="4" width="9.140625" style="345" customWidth="1"/>
    <col min="5" max="19" width="9.140625" customWidth="1"/>
    <col min="20" max="16384" width="9.140625" hidden="1"/>
  </cols>
  <sheetData>
    <row r="1" spans="1:4" s="344" customFormat="1">
      <c r="C1" s="344" t="s">
        <v>91</v>
      </c>
      <c r="D1" s="344" t="s">
        <v>92</v>
      </c>
    </row>
    <row r="2" spans="1:4" s="344" customFormat="1">
      <c r="A2" s="346">
        <v>43891</v>
      </c>
      <c r="B2" s="344">
        <v>1</v>
      </c>
      <c r="C2" s="344" t="e">
        <f>SUMIF(#REF!,GRAFIK!$A2,#REF!)</f>
        <v>#REF!</v>
      </c>
      <c r="D2" s="344" t="e">
        <f>SUMIF(#REF!,GRAFIK!$A2,#REF!)</f>
        <v>#REF!</v>
      </c>
    </row>
    <row r="3" spans="1:4" s="344" customFormat="1">
      <c r="A3" s="346">
        <f>A2+1</f>
        <v>43892</v>
      </c>
      <c r="B3" s="344">
        <f>B2+1</f>
        <v>2</v>
      </c>
      <c r="C3" s="344" t="e">
        <f>SUMIF(#REF!,GRAFIK!$A3,#REF!)</f>
        <v>#REF!</v>
      </c>
      <c r="D3" s="344" t="e">
        <f>SUMIF(#REF!,GRAFIK!$A3,#REF!)</f>
        <v>#REF!</v>
      </c>
    </row>
    <row r="4" spans="1:4" s="344" customFormat="1">
      <c r="A4" s="346">
        <f t="shared" ref="A4:A32" si="0">A3+1</f>
        <v>43893</v>
      </c>
      <c r="B4" s="344">
        <f t="shared" ref="B4:B32" si="1">B3+1</f>
        <v>3</v>
      </c>
      <c r="C4" s="344" t="e">
        <f>SUMIF(#REF!,GRAFIK!$A4,#REF!)</f>
        <v>#REF!</v>
      </c>
      <c r="D4" s="344" t="e">
        <f>SUMIF(#REF!,GRAFIK!$A4,#REF!)</f>
        <v>#REF!</v>
      </c>
    </row>
    <row r="5" spans="1:4" s="344" customFormat="1">
      <c r="A5" s="346">
        <f t="shared" si="0"/>
        <v>43894</v>
      </c>
      <c r="B5" s="344">
        <f t="shared" si="1"/>
        <v>4</v>
      </c>
      <c r="C5" s="344" t="e">
        <f>SUMIF(#REF!,GRAFIK!$A5,#REF!)</f>
        <v>#REF!</v>
      </c>
      <c r="D5" s="344" t="e">
        <f>SUMIF(#REF!,GRAFIK!$A5,#REF!)</f>
        <v>#REF!</v>
      </c>
    </row>
    <row r="6" spans="1:4" s="344" customFormat="1">
      <c r="A6" s="346">
        <f t="shared" si="0"/>
        <v>43895</v>
      </c>
      <c r="B6" s="344">
        <f t="shared" si="1"/>
        <v>5</v>
      </c>
      <c r="C6" s="344" t="e">
        <f>SUMIF(#REF!,GRAFIK!$A6,#REF!)</f>
        <v>#REF!</v>
      </c>
      <c r="D6" s="344" t="e">
        <f>SUMIF(#REF!,GRAFIK!$A6,#REF!)</f>
        <v>#REF!</v>
      </c>
    </row>
    <row r="7" spans="1:4" s="344" customFormat="1">
      <c r="A7" s="346">
        <f t="shared" si="0"/>
        <v>43896</v>
      </c>
      <c r="B7" s="344">
        <f t="shared" si="1"/>
        <v>6</v>
      </c>
      <c r="C7" s="344" t="e">
        <f>SUMIF(#REF!,GRAFIK!$A7,#REF!)</f>
        <v>#REF!</v>
      </c>
      <c r="D7" s="344" t="e">
        <f>SUMIF(#REF!,GRAFIK!$A7,#REF!)</f>
        <v>#REF!</v>
      </c>
    </row>
    <row r="8" spans="1:4" s="344" customFormat="1">
      <c r="A8" s="346">
        <f t="shared" si="0"/>
        <v>43897</v>
      </c>
      <c r="B8" s="344">
        <f t="shared" si="1"/>
        <v>7</v>
      </c>
      <c r="C8" s="344" t="e">
        <f>SUMIF(#REF!,GRAFIK!$A8,#REF!)</f>
        <v>#REF!</v>
      </c>
      <c r="D8" s="344" t="e">
        <f>SUMIF(#REF!,GRAFIK!$A8,#REF!)</f>
        <v>#REF!</v>
      </c>
    </row>
    <row r="9" spans="1:4" s="344" customFormat="1">
      <c r="A9" s="346">
        <f t="shared" si="0"/>
        <v>43898</v>
      </c>
      <c r="B9" s="344">
        <f t="shared" si="1"/>
        <v>8</v>
      </c>
      <c r="C9" s="344" t="e">
        <f>SUMIF(#REF!,GRAFIK!$A9,#REF!)</f>
        <v>#REF!</v>
      </c>
      <c r="D9" s="344" t="e">
        <f>SUMIF(#REF!,GRAFIK!$A9,#REF!)</f>
        <v>#REF!</v>
      </c>
    </row>
    <row r="10" spans="1:4" s="344" customFormat="1">
      <c r="A10" s="346">
        <f t="shared" si="0"/>
        <v>43899</v>
      </c>
      <c r="B10" s="344">
        <f t="shared" si="1"/>
        <v>9</v>
      </c>
      <c r="C10" s="344" t="e">
        <f>SUMIF(#REF!,GRAFIK!$A10,#REF!)</f>
        <v>#REF!</v>
      </c>
      <c r="D10" s="344" t="e">
        <f>SUMIF(#REF!,GRAFIK!$A10,#REF!)</f>
        <v>#REF!</v>
      </c>
    </row>
    <row r="11" spans="1:4" s="344" customFormat="1">
      <c r="A11" s="346">
        <f t="shared" si="0"/>
        <v>43900</v>
      </c>
      <c r="B11" s="344">
        <f t="shared" si="1"/>
        <v>10</v>
      </c>
      <c r="C11" s="344" t="e">
        <f>SUMIF(#REF!,GRAFIK!$A11,#REF!)</f>
        <v>#REF!</v>
      </c>
      <c r="D11" s="344" t="e">
        <f>SUMIF(#REF!,GRAFIK!$A11,#REF!)</f>
        <v>#REF!</v>
      </c>
    </row>
    <row r="12" spans="1:4" s="344" customFormat="1">
      <c r="A12" s="346">
        <f t="shared" si="0"/>
        <v>43901</v>
      </c>
      <c r="B12" s="344">
        <f t="shared" si="1"/>
        <v>11</v>
      </c>
      <c r="C12" s="344" t="e">
        <f>SUMIF(#REF!,GRAFIK!$A12,#REF!)</f>
        <v>#REF!</v>
      </c>
      <c r="D12" s="344" t="e">
        <f>SUMIF(#REF!,GRAFIK!$A12,#REF!)</f>
        <v>#REF!</v>
      </c>
    </row>
    <row r="13" spans="1:4" s="344" customFormat="1">
      <c r="A13" s="346">
        <f t="shared" si="0"/>
        <v>43902</v>
      </c>
      <c r="B13" s="344">
        <f t="shared" si="1"/>
        <v>12</v>
      </c>
      <c r="C13" s="344" t="e">
        <f>SUMIF(#REF!,GRAFIK!$A13,#REF!)</f>
        <v>#REF!</v>
      </c>
      <c r="D13" s="344" t="e">
        <f>SUMIF(#REF!,GRAFIK!$A13,#REF!)</f>
        <v>#REF!</v>
      </c>
    </row>
    <row r="14" spans="1:4" s="344" customFormat="1">
      <c r="A14" s="346">
        <f t="shared" si="0"/>
        <v>43903</v>
      </c>
      <c r="B14" s="344">
        <f t="shared" si="1"/>
        <v>13</v>
      </c>
      <c r="C14" s="344" t="e">
        <f>SUMIF(#REF!,GRAFIK!$A14,#REF!)</f>
        <v>#REF!</v>
      </c>
      <c r="D14" s="344" t="e">
        <f>SUMIF(#REF!,GRAFIK!$A14,#REF!)</f>
        <v>#REF!</v>
      </c>
    </row>
    <row r="15" spans="1:4" s="344" customFormat="1">
      <c r="A15" s="346">
        <f t="shared" si="0"/>
        <v>43904</v>
      </c>
      <c r="B15" s="344">
        <f t="shared" si="1"/>
        <v>14</v>
      </c>
      <c r="C15" s="344" t="e">
        <f>SUMIF(#REF!,GRAFIK!$A15,#REF!)</f>
        <v>#REF!</v>
      </c>
      <c r="D15" s="344" t="e">
        <f>SUMIF(#REF!,GRAFIK!$A15,#REF!)</f>
        <v>#REF!</v>
      </c>
    </row>
    <row r="16" spans="1:4" s="344" customFormat="1">
      <c r="A16" s="346">
        <f t="shared" si="0"/>
        <v>43905</v>
      </c>
      <c r="B16" s="344">
        <f t="shared" si="1"/>
        <v>15</v>
      </c>
      <c r="C16" s="344" t="e">
        <f>SUMIF(#REF!,GRAFIK!$A16,#REF!)</f>
        <v>#REF!</v>
      </c>
      <c r="D16" s="344" t="e">
        <f>SUMIF(#REF!,GRAFIK!$A16,#REF!)</f>
        <v>#REF!</v>
      </c>
    </row>
    <row r="17" spans="1:4" s="344" customFormat="1">
      <c r="A17" s="346">
        <f t="shared" si="0"/>
        <v>43906</v>
      </c>
      <c r="B17" s="344">
        <f t="shared" si="1"/>
        <v>16</v>
      </c>
      <c r="C17" s="344" t="e">
        <f>SUMIF(#REF!,GRAFIK!$A17,#REF!)</f>
        <v>#REF!</v>
      </c>
      <c r="D17" s="344" t="e">
        <f>SUMIF(#REF!,GRAFIK!$A17,#REF!)</f>
        <v>#REF!</v>
      </c>
    </row>
    <row r="18" spans="1:4" s="344" customFormat="1">
      <c r="A18" s="346">
        <f t="shared" si="0"/>
        <v>43907</v>
      </c>
      <c r="B18" s="344">
        <f t="shared" si="1"/>
        <v>17</v>
      </c>
      <c r="C18" s="344" t="e">
        <f>SUMIF(#REF!,GRAFIK!$A18,#REF!)</f>
        <v>#REF!</v>
      </c>
      <c r="D18" s="344" t="e">
        <f>SUMIF(#REF!,GRAFIK!$A18,#REF!)</f>
        <v>#REF!</v>
      </c>
    </row>
    <row r="19" spans="1:4" s="344" customFormat="1">
      <c r="A19" s="346">
        <f t="shared" si="0"/>
        <v>43908</v>
      </c>
      <c r="B19" s="344">
        <f t="shared" si="1"/>
        <v>18</v>
      </c>
      <c r="C19" s="344" t="e">
        <f>SUMIF(#REF!,GRAFIK!$A19,#REF!)</f>
        <v>#REF!</v>
      </c>
      <c r="D19" s="344" t="e">
        <f>SUMIF(#REF!,GRAFIK!$A19,#REF!)</f>
        <v>#REF!</v>
      </c>
    </row>
    <row r="20" spans="1:4" s="344" customFormat="1">
      <c r="A20" s="346">
        <f t="shared" si="0"/>
        <v>43909</v>
      </c>
      <c r="B20" s="344">
        <f t="shared" si="1"/>
        <v>19</v>
      </c>
      <c r="C20" s="344" t="e">
        <f>SUMIF(#REF!,GRAFIK!$A20,#REF!)</f>
        <v>#REF!</v>
      </c>
      <c r="D20" s="344" t="e">
        <f>SUMIF(#REF!,GRAFIK!$A20,#REF!)</f>
        <v>#REF!</v>
      </c>
    </row>
    <row r="21" spans="1:4" s="344" customFormat="1">
      <c r="A21" s="346">
        <f t="shared" si="0"/>
        <v>43910</v>
      </c>
      <c r="B21" s="344">
        <f t="shared" si="1"/>
        <v>20</v>
      </c>
      <c r="C21" s="344" t="e">
        <f>SUMIF(#REF!,GRAFIK!$A21,#REF!)</f>
        <v>#REF!</v>
      </c>
      <c r="D21" s="344" t="e">
        <f>SUMIF(#REF!,GRAFIK!$A21,#REF!)</f>
        <v>#REF!</v>
      </c>
    </row>
    <row r="22" spans="1:4" s="344" customFormat="1">
      <c r="A22" s="346">
        <f t="shared" si="0"/>
        <v>43911</v>
      </c>
      <c r="B22" s="344">
        <f t="shared" si="1"/>
        <v>21</v>
      </c>
      <c r="C22" s="344" t="e">
        <f>SUMIF(#REF!,GRAFIK!$A22,#REF!)</f>
        <v>#REF!</v>
      </c>
      <c r="D22" s="344" t="e">
        <f>SUMIF(#REF!,GRAFIK!$A22,#REF!)</f>
        <v>#REF!</v>
      </c>
    </row>
    <row r="23" spans="1:4" s="344" customFormat="1">
      <c r="A23" s="346">
        <f t="shared" si="0"/>
        <v>43912</v>
      </c>
      <c r="B23" s="344">
        <f t="shared" si="1"/>
        <v>22</v>
      </c>
      <c r="C23" s="344" t="e">
        <f>SUMIF(#REF!,GRAFIK!$A23,#REF!)</f>
        <v>#REF!</v>
      </c>
      <c r="D23" s="344" t="e">
        <f>SUMIF(#REF!,GRAFIK!$A23,#REF!)</f>
        <v>#REF!</v>
      </c>
    </row>
    <row r="24" spans="1:4" s="344" customFormat="1">
      <c r="A24" s="346">
        <f t="shared" si="0"/>
        <v>43913</v>
      </c>
      <c r="B24" s="344">
        <f t="shared" si="1"/>
        <v>23</v>
      </c>
      <c r="C24" s="344" t="e">
        <f>SUMIF(#REF!,GRAFIK!$A24,#REF!)</f>
        <v>#REF!</v>
      </c>
      <c r="D24" s="344" t="e">
        <f>SUMIF(#REF!,GRAFIK!$A24,#REF!)</f>
        <v>#REF!</v>
      </c>
    </row>
    <row r="25" spans="1:4" s="344" customFormat="1">
      <c r="A25" s="346">
        <f t="shared" si="0"/>
        <v>43914</v>
      </c>
      <c r="B25" s="344">
        <f t="shared" si="1"/>
        <v>24</v>
      </c>
      <c r="C25" s="344" t="e">
        <f>SUMIF(#REF!,GRAFIK!$A25,#REF!)</f>
        <v>#REF!</v>
      </c>
      <c r="D25" s="344" t="e">
        <f>SUMIF(#REF!,GRAFIK!$A25,#REF!)</f>
        <v>#REF!</v>
      </c>
    </row>
    <row r="26" spans="1:4" s="344" customFormat="1">
      <c r="A26" s="346">
        <f t="shared" si="0"/>
        <v>43915</v>
      </c>
      <c r="B26" s="344">
        <f t="shared" si="1"/>
        <v>25</v>
      </c>
      <c r="C26" s="344" t="e">
        <f>SUMIF(#REF!,GRAFIK!$A26,#REF!)</f>
        <v>#REF!</v>
      </c>
      <c r="D26" s="344" t="e">
        <f>SUMIF(#REF!,GRAFIK!$A26,#REF!)</f>
        <v>#REF!</v>
      </c>
    </row>
    <row r="27" spans="1:4" s="344" customFormat="1">
      <c r="A27" s="346">
        <f t="shared" si="0"/>
        <v>43916</v>
      </c>
      <c r="B27" s="344">
        <f t="shared" si="1"/>
        <v>26</v>
      </c>
      <c r="C27" s="344" t="e">
        <f>SUMIF(#REF!,GRAFIK!$A27,#REF!)</f>
        <v>#REF!</v>
      </c>
      <c r="D27" s="344" t="e">
        <f>SUMIF(#REF!,GRAFIK!$A27,#REF!)</f>
        <v>#REF!</v>
      </c>
    </row>
    <row r="28" spans="1:4" s="344" customFormat="1">
      <c r="A28" s="346">
        <f t="shared" si="0"/>
        <v>43917</v>
      </c>
      <c r="B28" s="344">
        <f t="shared" si="1"/>
        <v>27</v>
      </c>
      <c r="C28" s="344" t="e">
        <f>SUMIF(#REF!,GRAFIK!$A28,#REF!)</f>
        <v>#REF!</v>
      </c>
      <c r="D28" s="344" t="e">
        <f>SUMIF(#REF!,GRAFIK!$A28,#REF!)</f>
        <v>#REF!</v>
      </c>
    </row>
    <row r="29" spans="1:4" s="344" customFormat="1">
      <c r="A29" s="346">
        <f t="shared" si="0"/>
        <v>43918</v>
      </c>
      <c r="B29" s="344">
        <f t="shared" si="1"/>
        <v>28</v>
      </c>
      <c r="C29" s="344" t="e">
        <f>SUMIF(#REF!,GRAFIK!$A29,#REF!)</f>
        <v>#REF!</v>
      </c>
      <c r="D29" s="344" t="e">
        <f>SUMIF(#REF!,GRAFIK!$A29,#REF!)</f>
        <v>#REF!</v>
      </c>
    </row>
    <row r="30" spans="1:4" s="344" customFormat="1">
      <c r="A30" s="346">
        <f t="shared" si="0"/>
        <v>43919</v>
      </c>
      <c r="B30" s="344">
        <f t="shared" si="1"/>
        <v>29</v>
      </c>
      <c r="C30" s="344" t="e">
        <f>SUMIF(#REF!,GRAFIK!$A30,#REF!)</f>
        <v>#REF!</v>
      </c>
      <c r="D30" s="344" t="e">
        <f>SUMIF(#REF!,GRAFIK!$A30,#REF!)</f>
        <v>#REF!</v>
      </c>
    </row>
    <row r="31" spans="1:4" s="344" customFormat="1">
      <c r="A31" s="346">
        <f t="shared" si="0"/>
        <v>43920</v>
      </c>
      <c r="B31" s="344">
        <f t="shared" si="1"/>
        <v>30</v>
      </c>
      <c r="C31" s="344" t="e">
        <f>SUMIF(#REF!,GRAFIK!$A31,#REF!)</f>
        <v>#REF!</v>
      </c>
      <c r="D31" s="344" t="e">
        <f>SUMIF(#REF!,GRAFIK!$A31,#REF!)</f>
        <v>#REF!</v>
      </c>
    </row>
    <row r="32" spans="1:4" s="344" customFormat="1">
      <c r="A32" s="346">
        <f t="shared" si="0"/>
        <v>43921</v>
      </c>
      <c r="B32" s="344">
        <f t="shared" si="1"/>
        <v>31</v>
      </c>
      <c r="C32" s="344" t="e">
        <f>SUMIF(#REF!,GRAFIK!$A32,#REF!)</f>
        <v>#REF!</v>
      </c>
      <c r="D32" s="344" t="e">
        <f>SUMIF(#REF!,GRAFIK!$A32,#REF!)</f>
        <v>#REF!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workbookViewId="0">
      <pane ySplit="6" topLeftCell="A7" activePane="bottomLeft" state="frozen"/>
      <selection pane="bottomLeft" activeCell="H6" sqref="H6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5.5703125" style="1" customWidth="1"/>
    <col min="9" max="9" width="13.140625" style="1" customWidth="1"/>
    <col min="10" max="10" width="13.42578125" style="1" customWidth="1"/>
    <col min="11" max="11" width="10.5703125" style="1" customWidth="1"/>
    <col min="12" max="12" width="32.140625" style="1" customWidth="1"/>
    <col min="13" max="15" width="9.140625" style="1"/>
    <col min="16" max="16" width="11.140625" style="1" customWidth="1"/>
    <col min="17" max="16384" width="9.140625" style="1"/>
  </cols>
  <sheetData>
    <row r="1" spans="1:12">
      <c r="B1" s="2"/>
      <c r="C1" s="3" t="s">
        <v>131</v>
      </c>
      <c r="D1" s="2"/>
      <c r="E1" s="2"/>
      <c r="F1" s="2"/>
    </row>
    <row r="2" spans="1:12">
      <c r="B2" s="2"/>
      <c r="C2" s="3" t="s">
        <v>132</v>
      </c>
      <c r="D2" s="2"/>
      <c r="E2" s="2"/>
      <c r="F2" s="2"/>
      <c r="L2" s="25" t="s">
        <v>133</v>
      </c>
    </row>
    <row r="3" spans="1:12">
      <c r="B3" s="2"/>
      <c r="C3" s="3" t="str">
        <f>SCI!C3</f>
        <v>Bulan Agustus 2026</v>
      </c>
      <c r="D3" s="2"/>
      <c r="E3" s="2"/>
      <c r="F3" s="2"/>
    </row>
    <row r="4" spans="1:12">
      <c r="B4" s="4"/>
      <c r="C4" s="76">
        <f>'Summary sales'!A4</f>
        <v>46235</v>
      </c>
      <c r="D4" s="4"/>
      <c r="E4" s="2"/>
      <c r="F4" s="2"/>
      <c r="J4" s="2" t="s">
        <v>134</v>
      </c>
      <c r="K4" s="26">
        <f>MAX(K7:K38)</f>
        <v>0</v>
      </c>
    </row>
    <row r="5" spans="1:12">
      <c r="A5" s="934" t="s">
        <v>111</v>
      </c>
      <c r="B5" s="933" t="s">
        <v>112</v>
      </c>
      <c r="C5" s="933" t="s">
        <v>135</v>
      </c>
      <c r="D5" s="933"/>
      <c r="E5" s="933" t="s">
        <v>136</v>
      </c>
      <c r="F5" s="933"/>
      <c r="G5" s="937" t="s">
        <v>137</v>
      </c>
      <c r="H5" s="933" t="s">
        <v>138</v>
      </c>
      <c r="I5" s="933"/>
      <c r="J5" s="933" t="s">
        <v>139</v>
      </c>
      <c r="K5" s="937" t="s">
        <v>140</v>
      </c>
      <c r="L5" s="931" t="s">
        <v>141</v>
      </c>
    </row>
    <row r="6" spans="1:12" ht="33.75" customHeight="1">
      <c r="A6" s="935"/>
      <c r="B6" s="936"/>
      <c r="C6" s="5" t="s">
        <v>112</v>
      </c>
      <c r="D6" s="5" t="s">
        <v>142</v>
      </c>
      <c r="E6" s="5" t="s">
        <v>112</v>
      </c>
      <c r="F6" s="5" t="s">
        <v>142</v>
      </c>
      <c r="G6" s="938"/>
      <c r="H6" s="5" t="s">
        <v>135</v>
      </c>
      <c r="I6" s="5" t="s">
        <v>136</v>
      </c>
      <c r="J6" s="936"/>
      <c r="K6" s="938"/>
      <c r="L6" s="932"/>
    </row>
    <row r="7" spans="1:12">
      <c r="A7" s="6">
        <v>1</v>
      </c>
      <c r="B7" s="7">
        <f>C4</f>
        <v>46235</v>
      </c>
      <c r="C7" s="7">
        <f>C4</f>
        <v>46235</v>
      </c>
      <c r="D7" s="9">
        <v>0</v>
      </c>
      <c r="E7" s="7">
        <f>C7+1</f>
        <v>46236</v>
      </c>
      <c r="F7" s="9">
        <v>0</v>
      </c>
      <c r="G7" s="10">
        <f>IFERROR(((E7-C7)+(F7-D7)),"")</f>
        <v>1</v>
      </c>
      <c r="H7" s="11"/>
      <c r="I7" s="11"/>
      <c r="J7" s="11">
        <f t="shared" ref="J7:J36" si="0">I7-H7</f>
        <v>0</v>
      </c>
      <c r="K7" s="27">
        <f t="shared" ref="K7:K36" si="1">J7/24</f>
        <v>0</v>
      </c>
      <c r="L7" s="101"/>
    </row>
    <row r="8" spans="1:12">
      <c r="A8" s="12">
        <f>A7+1</f>
        <v>2</v>
      </c>
      <c r="B8" s="8">
        <f>B7+1</f>
        <v>46236</v>
      </c>
      <c r="C8" s="8">
        <f t="shared" ref="C8:C36" si="2">B8</f>
        <v>46236</v>
      </c>
      <c r="D8" s="9">
        <v>0</v>
      </c>
      <c r="E8" s="8">
        <f t="shared" ref="E8:E36" si="3">C8+1</f>
        <v>46237</v>
      </c>
      <c r="F8" s="9">
        <v>0</v>
      </c>
      <c r="G8" s="10">
        <f>IFERROR(((E8-C8)+(F8-D8)),"")</f>
        <v>1</v>
      </c>
      <c r="H8" s="11"/>
      <c r="I8" s="11"/>
      <c r="J8" s="11">
        <f t="shared" si="0"/>
        <v>0</v>
      </c>
      <c r="K8" s="27">
        <f t="shared" si="1"/>
        <v>0</v>
      </c>
      <c r="L8" s="28"/>
    </row>
    <row r="9" spans="1:12">
      <c r="A9" s="12">
        <f t="shared" ref="A9:B24" si="4">A8+1</f>
        <v>3</v>
      </c>
      <c r="B9" s="8">
        <f t="shared" si="4"/>
        <v>46237</v>
      </c>
      <c r="C9" s="8">
        <f t="shared" si="2"/>
        <v>46237</v>
      </c>
      <c r="D9" s="9">
        <v>0</v>
      </c>
      <c r="E9" s="8">
        <f t="shared" si="3"/>
        <v>46238</v>
      </c>
      <c r="F9" s="9">
        <v>0</v>
      </c>
      <c r="G9" s="10">
        <f>IFERROR(((E9-C9)+(F9-D9)),"")</f>
        <v>1</v>
      </c>
      <c r="H9" s="11"/>
      <c r="I9" s="11"/>
      <c r="J9" s="11">
        <f t="shared" si="0"/>
        <v>0</v>
      </c>
      <c r="K9" s="27">
        <f t="shared" si="1"/>
        <v>0</v>
      </c>
      <c r="L9" s="28"/>
    </row>
    <row r="10" spans="1:12">
      <c r="A10" s="12">
        <f t="shared" si="4"/>
        <v>4</v>
      </c>
      <c r="B10" s="8">
        <f t="shared" si="4"/>
        <v>46238</v>
      </c>
      <c r="C10" s="8">
        <f t="shared" si="2"/>
        <v>46238</v>
      </c>
      <c r="D10" s="9">
        <v>0</v>
      </c>
      <c r="E10" s="8">
        <f t="shared" si="3"/>
        <v>46239</v>
      </c>
      <c r="F10" s="9">
        <v>0</v>
      </c>
      <c r="G10" s="10">
        <f>IFERROR(((E10-C10)+(F10-D10)),"")</f>
        <v>1</v>
      </c>
      <c r="H10" s="11"/>
      <c r="I10" s="288"/>
      <c r="J10" s="11">
        <f t="shared" si="0"/>
        <v>0</v>
      </c>
      <c r="K10" s="27">
        <f t="shared" si="1"/>
        <v>0</v>
      </c>
      <c r="L10" s="28"/>
    </row>
    <row r="11" spans="1:12">
      <c r="A11" s="12">
        <f t="shared" si="4"/>
        <v>5</v>
      </c>
      <c r="B11" s="8">
        <f t="shared" si="4"/>
        <v>46239</v>
      </c>
      <c r="C11" s="8">
        <f t="shared" si="2"/>
        <v>46239</v>
      </c>
      <c r="D11" s="9">
        <v>0</v>
      </c>
      <c r="E11" s="8">
        <f t="shared" si="3"/>
        <v>46240</v>
      </c>
      <c r="F11" s="9">
        <v>0</v>
      </c>
      <c r="G11" s="10">
        <f t="shared" ref="G11:G36" si="5">IFERROR(((E11-C11)+(F11-D11)),"")</f>
        <v>1</v>
      </c>
      <c r="H11" s="11"/>
      <c r="I11" s="288"/>
      <c r="J11" s="11">
        <f t="shared" si="0"/>
        <v>0</v>
      </c>
      <c r="K11" s="27">
        <f t="shared" si="1"/>
        <v>0</v>
      </c>
      <c r="L11" s="28"/>
    </row>
    <row r="12" spans="1:12">
      <c r="A12" s="12">
        <f t="shared" si="4"/>
        <v>6</v>
      </c>
      <c r="B12" s="8">
        <f t="shared" si="4"/>
        <v>46240</v>
      </c>
      <c r="C12" s="8">
        <f t="shared" si="2"/>
        <v>46240</v>
      </c>
      <c r="D12" s="9">
        <v>0</v>
      </c>
      <c r="E12" s="8">
        <f t="shared" si="3"/>
        <v>46241</v>
      </c>
      <c r="F12" s="9">
        <v>0</v>
      </c>
      <c r="G12" s="10">
        <f t="shared" si="5"/>
        <v>1</v>
      </c>
      <c r="H12" s="11"/>
      <c r="I12" s="288"/>
      <c r="J12" s="11">
        <f t="shared" si="0"/>
        <v>0</v>
      </c>
      <c r="K12" s="27">
        <f t="shared" si="1"/>
        <v>0</v>
      </c>
      <c r="L12" s="28"/>
    </row>
    <row r="13" spans="1:12">
      <c r="A13" s="12">
        <f t="shared" si="4"/>
        <v>7</v>
      </c>
      <c r="B13" s="8">
        <f t="shared" si="4"/>
        <v>46241</v>
      </c>
      <c r="C13" s="8">
        <f t="shared" si="2"/>
        <v>46241</v>
      </c>
      <c r="D13" s="9">
        <v>0</v>
      </c>
      <c r="E13" s="8">
        <f t="shared" si="3"/>
        <v>46242</v>
      </c>
      <c r="F13" s="9">
        <v>0</v>
      </c>
      <c r="G13" s="10">
        <f t="shared" si="5"/>
        <v>1</v>
      </c>
      <c r="H13" s="11"/>
      <c r="I13" s="288"/>
      <c r="J13" s="11">
        <f t="shared" si="0"/>
        <v>0</v>
      </c>
      <c r="K13" s="27">
        <f t="shared" si="1"/>
        <v>0</v>
      </c>
      <c r="L13" s="28"/>
    </row>
    <row r="14" spans="1:12">
      <c r="A14" s="12">
        <f t="shared" si="4"/>
        <v>8</v>
      </c>
      <c r="B14" s="8">
        <f t="shared" si="4"/>
        <v>46242</v>
      </c>
      <c r="C14" s="8">
        <f t="shared" si="2"/>
        <v>46242</v>
      </c>
      <c r="D14" s="9">
        <v>0</v>
      </c>
      <c r="E14" s="8">
        <f t="shared" si="3"/>
        <v>46243</v>
      </c>
      <c r="F14" s="9">
        <v>0</v>
      </c>
      <c r="G14" s="10">
        <f t="shared" si="5"/>
        <v>1</v>
      </c>
      <c r="H14" s="11"/>
      <c r="I14" s="288"/>
      <c r="J14" s="11">
        <f t="shared" si="0"/>
        <v>0</v>
      </c>
      <c r="K14" s="27">
        <f t="shared" si="1"/>
        <v>0</v>
      </c>
      <c r="L14" s="28"/>
    </row>
    <row r="15" spans="1:12">
      <c r="A15" s="12">
        <f t="shared" si="4"/>
        <v>9</v>
      </c>
      <c r="B15" s="8">
        <f t="shared" si="4"/>
        <v>46243</v>
      </c>
      <c r="C15" s="8">
        <f t="shared" si="2"/>
        <v>46243</v>
      </c>
      <c r="D15" s="9">
        <v>0</v>
      </c>
      <c r="E15" s="8">
        <f t="shared" si="3"/>
        <v>46244</v>
      </c>
      <c r="F15" s="9">
        <v>0</v>
      </c>
      <c r="G15" s="10">
        <f t="shared" si="5"/>
        <v>1</v>
      </c>
      <c r="H15" s="11"/>
      <c r="I15" s="288"/>
      <c r="J15" s="11">
        <f t="shared" si="0"/>
        <v>0</v>
      </c>
      <c r="K15" s="27">
        <f t="shared" si="1"/>
        <v>0</v>
      </c>
      <c r="L15" s="28"/>
    </row>
    <row r="16" spans="1:12">
      <c r="A16" s="12">
        <f t="shared" si="4"/>
        <v>10</v>
      </c>
      <c r="B16" s="8">
        <f t="shared" si="4"/>
        <v>46244</v>
      </c>
      <c r="C16" s="8">
        <f t="shared" si="2"/>
        <v>46244</v>
      </c>
      <c r="D16" s="9">
        <v>0</v>
      </c>
      <c r="E16" s="8">
        <f t="shared" si="3"/>
        <v>46245</v>
      </c>
      <c r="F16" s="9">
        <v>0</v>
      </c>
      <c r="G16" s="10">
        <f t="shared" si="5"/>
        <v>1</v>
      </c>
      <c r="H16" s="11"/>
      <c r="I16" s="288"/>
      <c r="J16" s="11">
        <f t="shared" si="0"/>
        <v>0</v>
      </c>
      <c r="K16" s="27">
        <f t="shared" si="1"/>
        <v>0</v>
      </c>
      <c r="L16" s="28"/>
    </row>
    <row r="17" spans="1:14">
      <c r="A17" s="12">
        <f t="shared" si="4"/>
        <v>11</v>
      </c>
      <c r="B17" s="8">
        <f t="shared" si="4"/>
        <v>46245</v>
      </c>
      <c r="C17" s="8">
        <f t="shared" si="2"/>
        <v>46245</v>
      </c>
      <c r="D17" s="9">
        <v>0</v>
      </c>
      <c r="E17" s="8">
        <f t="shared" si="3"/>
        <v>46246</v>
      </c>
      <c r="F17" s="9">
        <v>0</v>
      </c>
      <c r="G17" s="10">
        <f t="shared" si="5"/>
        <v>1</v>
      </c>
      <c r="H17" s="11"/>
      <c r="I17" s="11"/>
      <c r="J17" s="11">
        <f t="shared" si="0"/>
        <v>0</v>
      </c>
      <c r="K17" s="27">
        <f t="shared" si="1"/>
        <v>0</v>
      </c>
      <c r="L17" s="28"/>
    </row>
    <row r="18" spans="1:14">
      <c r="A18" s="12">
        <f t="shared" si="4"/>
        <v>12</v>
      </c>
      <c r="B18" s="8">
        <f t="shared" si="4"/>
        <v>46246</v>
      </c>
      <c r="C18" s="8">
        <f t="shared" si="2"/>
        <v>46246</v>
      </c>
      <c r="D18" s="9">
        <v>0</v>
      </c>
      <c r="E18" s="8">
        <f t="shared" si="3"/>
        <v>46247</v>
      </c>
      <c r="F18" s="9">
        <v>0</v>
      </c>
      <c r="G18" s="10">
        <f t="shared" si="5"/>
        <v>1</v>
      </c>
      <c r="H18" s="11"/>
      <c r="J18" s="11">
        <f t="shared" si="0"/>
        <v>0</v>
      </c>
      <c r="K18" s="27">
        <f t="shared" si="1"/>
        <v>0</v>
      </c>
      <c r="L18" s="28"/>
      <c r="N18" s="29"/>
    </row>
    <row r="19" spans="1:14">
      <c r="A19" s="12">
        <f t="shared" si="4"/>
        <v>13</v>
      </c>
      <c r="B19" s="8">
        <f t="shared" si="4"/>
        <v>46247</v>
      </c>
      <c r="C19" s="8">
        <f t="shared" si="2"/>
        <v>46247</v>
      </c>
      <c r="D19" s="9">
        <v>0</v>
      </c>
      <c r="E19" s="8">
        <f t="shared" si="3"/>
        <v>46248</v>
      </c>
      <c r="F19" s="9">
        <v>0</v>
      </c>
      <c r="G19" s="10">
        <f t="shared" si="5"/>
        <v>1</v>
      </c>
      <c r="H19" s="11"/>
      <c r="J19" s="11">
        <f t="shared" si="0"/>
        <v>0</v>
      </c>
      <c r="K19" s="27">
        <f t="shared" si="1"/>
        <v>0</v>
      </c>
      <c r="L19" s="28"/>
    </row>
    <row r="20" spans="1:14">
      <c r="A20" s="12">
        <f t="shared" si="4"/>
        <v>14</v>
      </c>
      <c r="B20" s="8">
        <f t="shared" si="4"/>
        <v>46248</v>
      </c>
      <c r="C20" s="8">
        <f t="shared" si="2"/>
        <v>46248</v>
      </c>
      <c r="D20" s="9">
        <v>0</v>
      </c>
      <c r="E20" s="8">
        <f t="shared" si="3"/>
        <v>46249</v>
      </c>
      <c r="F20" s="9">
        <v>0</v>
      </c>
      <c r="G20" s="10">
        <f t="shared" si="5"/>
        <v>1</v>
      </c>
      <c r="H20" s="11"/>
      <c r="I20" s="11"/>
      <c r="J20" s="11">
        <f t="shared" si="0"/>
        <v>0</v>
      </c>
      <c r="K20" s="27">
        <f t="shared" si="1"/>
        <v>0</v>
      </c>
      <c r="L20" s="104"/>
    </row>
    <row r="21" spans="1:14">
      <c r="A21" s="12">
        <f t="shared" si="4"/>
        <v>15</v>
      </c>
      <c r="B21" s="8">
        <f t="shared" si="4"/>
        <v>46249</v>
      </c>
      <c r="C21" s="8">
        <f t="shared" si="2"/>
        <v>46249</v>
      </c>
      <c r="D21" s="9">
        <v>0</v>
      </c>
      <c r="E21" s="8">
        <f t="shared" si="3"/>
        <v>46250</v>
      </c>
      <c r="F21" s="9">
        <v>0</v>
      </c>
      <c r="G21" s="10">
        <f t="shared" si="5"/>
        <v>1</v>
      </c>
      <c r="H21" s="11"/>
      <c r="I21" s="11"/>
      <c r="J21" s="11">
        <f t="shared" si="0"/>
        <v>0</v>
      </c>
      <c r="K21" s="27">
        <f t="shared" si="1"/>
        <v>0</v>
      </c>
      <c r="L21" s="104"/>
    </row>
    <row r="22" spans="1:14">
      <c r="A22" s="12">
        <f t="shared" si="4"/>
        <v>16</v>
      </c>
      <c r="B22" s="8">
        <f t="shared" si="4"/>
        <v>46250</v>
      </c>
      <c r="C22" s="8">
        <f t="shared" si="2"/>
        <v>46250</v>
      </c>
      <c r="D22" s="9">
        <v>0</v>
      </c>
      <c r="E22" s="8">
        <f t="shared" si="3"/>
        <v>46251</v>
      </c>
      <c r="F22" s="9">
        <v>0</v>
      </c>
      <c r="G22" s="10">
        <f t="shared" si="5"/>
        <v>1</v>
      </c>
      <c r="H22" s="11"/>
      <c r="J22" s="11">
        <f t="shared" si="0"/>
        <v>0</v>
      </c>
      <c r="K22" s="27">
        <f t="shared" si="1"/>
        <v>0</v>
      </c>
      <c r="L22" s="104"/>
    </row>
    <row r="23" spans="1:14">
      <c r="A23" s="12">
        <f t="shared" si="4"/>
        <v>17</v>
      </c>
      <c r="B23" s="8">
        <f t="shared" si="4"/>
        <v>46251</v>
      </c>
      <c r="C23" s="8">
        <f t="shared" si="2"/>
        <v>46251</v>
      </c>
      <c r="D23" s="9">
        <v>0</v>
      </c>
      <c r="E23" s="8">
        <f t="shared" si="3"/>
        <v>46252</v>
      </c>
      <c r="F23" s="9">
        <v>0</v>
      </c>
      <c r="G23" s="10">
        <f t="shared" si="5"/>
        <v>1</v>
      </c>
      <c r="H23" s="11"/>
      <c r="J23" s="11">
        <f t="shared" si="0"/>
        <v>0</v>
      </c>
      <c r="K23" s="27">
        <f t="shared" si="1"/>
        <v>0</v>
      </c>
      <c r="L23" s="104"/>
    </row>
    <row r="24" spans="1:14">
      <c r="A24" s="12">
        <f t="shared" si="4"/>
        <v>18</v>
      </c>
      <c r="B24" s="8">
        <f t="shared" si="4"/>
        <v>46252</v>
      </c>
      <c r="C24" s="8">
        <f t="shared" si="2"/>
        <v>46252</v>
      </c>
      <c r="D24" s="9">
        <v>0</v>
      </c>
      <c r="E24" s="8">
        <f t="shared" si="3"/>
        <v>46253</v>
      </c>
      <c r="F24" s="9">
        <v>0</v>
      </c>
      <c r="G24" s="10">
        <f t="shared" si="5"/>
        <v>1</v>
      </c>
      <c r="H24" s="11"/>
      <c r="J24" s="11">
        <f t="shared" si="0"/>
        <v>0</v>
      </c>
      <c r="K24" s="27">
        <f t="shared" si="1"/>
        <v>0</v>
      </c>
      <c r="L24" s="104"/>
    </row>
    <row r="25" spans="1:14">
      <c r="A25" s="12">
        <f t="shared" ref="A25:B36" si="6">A24+1</f>
        <v>19</v>
      </c>
      <c r="B25" s="8">
        <f t="shared" si="6"/>
        <v>46253</v>
      </c>
      <c r="C25" s="8">
        <f t="shared" si="2"/>
        <v>46253</v>
      </c>
      <c r="D25" s="9">
        <v>0</v>
      </c>
      <c r="E25" s="8">
        <f t="shared" si="3"/>
        <v>46254</v>
      </c>
      <c r="F25" s="9">
        <v>0</v>
      </c>
      <c r="G25" s="10">
        <f t="shared" si="5"/>
        <v>1</v>
      </c>
      <c r="H25" s="11"/>
      <c r="I25" s="11"/>
      <c r="J25" s="11">
        <f t="shared" si="0"/>
        <v>0</v>
      </c>
      <c r="K25" s="27">
        <f t="shared" si="1"/>
        <v>0</v>
      </c>
      <c r="L25" s="104"/>
    </row>
    <row r="26" spans="1:14">
      <c r="A26" s="12">
        <f t="shared" si="6"/>
        <v>20</v>
      </c>
      <c r="B26" s="8">
        <f t="shared" si="6"/>
        <v>46254</v>
      </c>
      <c r="C26" s="8">
        <f t="shared" si="2"/>
        <v>46254</v>
      </c>
      <c r="D26" s="9">
        <v>0</v>
      </c>
      <c r="E26" s="8">
        <f t="shared" si="3"/>
        <v>46255</v>
      </c>
      <c r="F26" s="9">
        <v>0</v>
      </c>
      <c r="G26" s="10">
        <f t="shared" si="5"/>
        <v>1</v>
      </c>
      <c r="H26" s="11"/>
      <c r="I26" s="11"/>
      <c r="J26" s="11">
        <f t="shared" si="0"/>
        <v>0</v>
      </c>
      <c r="K26" s="27">
        <f t="shared" si="1"/>
        <v>0</v>
      </c>
      <c r="L26" s="104"/>
    </row>
    <row r="27" spans="1:14">
      <c r="A27" s="12">
        <f t="shared" si="6"/>
        <v>21</v>
      </c>
      <c r="B27" s="8">
        <f t="shared" si="6"/>
        <v>46255</v>
      </c>
      <c r="C27" s="8">
        <f t="shared" si="2"/>
        <v>46255</v>
      </c>
      <c r="D27" s="9">
        <v>0</v>
      </c>
      <c r="E27" s="8">
        <f t="shared" si="3"/>
        <v>46256</v>
      </c>
      <c r="F27" s="9">
        <v>0</v>
      </c>
      <c r="G27" s="10">
        <f t="shared" si="5"/>
        <v>1</v>
      </c>
      <c r="H27" s="11"/>
      <c r="I27" s="11"/>
      <c r="J27" s="11">
        <f t="shared" si="0"/>
        <v>0</v>
      </c>
      <c r="K27" s="27">
        <f t="shared" si="1"/>
        <v>0</v>
      </c>
      <c r="L27" s="104"/>
    </row>
    <row r="28" spans="1:14">
      <c r="A28" s="12">
        <f t="shared" si="6"/>
        <v>22</v>
      </c>
      <c r="B28" s="8">
        <f t="shared" si="6"/>
        <v>46256</v>
      </c>
      <c r="C28" s="8">
        <f t="shared" si="2"/>
        <v>46256</v>
      </c>
      <c r="D28" s="9">
        <v>0</v>
      </c>
      <c r="E28" s="8">
        <f t="shared" si="3"/>
        <v>46257</v>
      </c>
      <c r="F28" s="9">
        <v>0</v>
      </c>
      <c r="G28" s="10">
        <f t="shared" si="5"/>
        <v>1</v>
      </c>
      <c r="H28" s="11"/>
      <c r="J28" s="11">
        <f t="shared" si="0"/>
        <v>0</v>
      </c>
      <c r="K28" s="27">
        <f t="shared" si="1"/>
        <v>0</v>
      </c>
      <c r="L28" s="104"/>
    </row>
    <row r="29" spans="1:14">
      <c r="A29" s="12">
        <f t="shared" si="6"/>
        <v>23</v>
      </c>
      <c r="B29" s="8">
        <f t="shared" si="6"/>
        <v>46257</v>
      </c>
      <c r="C29" s="8">
        <f t="shared" si="2"/>
        <v>46257</v>
      </c>
      <c r="D29" s="9">
        <v>0</v>
      </c>
      <c r="E29" s="8">
        <f t="shared" si="3"/>
        <v>46258</v>
      </c>
      <c r="F29" s="9">
        <v>0</v>
      </c>
      <c r="G29" s="10">
        <f t="shared" si="5"/>
        <v>1</v>
      </c>
      <c r="H29" s="11"/>
      <c r="I29" s="11"/>
      <c r="J29" s="11">
        <f t="shared" si="0"/>
        <v>0</v>
      </c>
      <c r="K29" s="27">
        <f t="shared" si="1"/>
        <v>0</v>
      </c>
      <c r="L29" s="104"/>
    </row>
    <row r="30" spans="1:14">
      <c r="A30" s="12">
        <f t="shared" si="6"/>
        <v>24</v>
      </c>
      <c r="B30" s="8">
        <f t="shared" si="6"/>
        <v>46258</v>
      </c>
      <c r="C30" s="8">
        <f t="shared" si="2"/>
        <v>46258</v>
      </c>
      <c r="D30" s="9">
        <v>0</v>
      </c>
      <c r="E30" s="8">
        <f t="shared" si="3"/>
        <v>46259</v>
      </c>
      <c r="F30" s="9">
        <v>0</v>
      </c>
      <c r="G30" s="10">
        <f t="shared" si="5"/>
        <v>1</v>
      </c>
      <c r="H30" s="11"/>
      <c r="I30" s="11"/>
      <c r="J30" s="11">
        <f t="shared" si="0"/>
        <v>0</v>
      </c>
      <c r="K30" s="27">
        <f t="shared" si="1"/>
        <v>0</v>
      </c>
      <c r="L30" s="104"/>
    </row>
    <row r="31" spans="1:14">
      <c r="A31" s="12">
        <f t="shared" si="6"/>
        <v>25</v>
      </c>
      <c r="B31" s="8">
        <f t="shared" si="6"/>
        <v>46259</v>
      </c>
      <c r="C31" s="8">
        <f t="shared" si="2"/>
        <v>46259</v>
      </c>
      <c r="D31" s="9">
        <v>0</v>
      </c>
      <c r="E31" s="8">
        <f t="shared" si="3"/>
        <v>46260</v>
      </c>
      <c r="F31" s="9">
        <v>0</v>
      </c>
      <c r="G31" s="10">
        <f t="shared" si="5"/>
        <v>1</v>
      </c>
      <c r="H31" s="11"/>
      <c r="I31" s="11"/>
      <c r="J31" s="11">
        <f t="shared" si="0"/>
        <v>0</v>
      </c>
      <c r="K31" s="27">
        <f t="shared" si="1"/>
        <v>0</v>
      </c>
      <c r="L31" s="104"/>
    </row>
    <row r="32" spans="1:14">
      <c r="A32" s="12">
        <f t="shared" si="6"/>
        <v>26</v>
      </c>
      <c r="B32" s="8">
        <f t="shared" si="6"/>
        <v>46260</v>
      </c>
      <c r="C32" s="8">
        <f t="shared" si="2"/>
        <v>46260</v>
      </c>
      <c r="D32" s="9">
        <v>0</v>
      </c>
      <c r="E32" s="8">
        <f t="shared" si="3"/>
        <v>46261</v>
      </c>
      <c r="F32" s="9">
        <v>0</v>
      </c>
      <c r="G32" s="10">
        <f t="shared" si="5"/>
        <v>1</v>
      </c>
      <c r="H32" s="11"/>
      <c r="I32" s="11"/>
      <c r="J32" s="11">
        <f t="shared" si="0"/>
        <v>0</v>
      </c>
      <c r="K32" s="27">
        <f t="shared" si="1"/>
        <v>0</v>
      </c>
      <c r="L32" s="104"/>
    </row>
    <row r="33" spans="1:12">
      <c r="A33" s="12">
        <f t="shared" si="6"/>
        <v>27</v>
      </c>
      <c r="B33" s="8">
        <f t="shared" si="6"/>
        <v>46261</v>
      </c>
      <c r="C33" s="8">
        <f t="shared" si="2"/>
        <v>46261</v>
      </c>
      <c r="D33" s="9">
        <v>0</v>
      </c>
      <c r="E33" s="8">
        <f t="shared" si="3"/>
        <v>46262</v>
      </c>
      <c r="F33" s="9">
        <v>0</v>
      </c>
      <c r="G33" s="10">
        <f t="shared" si="5"/>
        <v>1</v>
      </c>
      <c r="H33" s="11"/>
      <c r="I33" s="11"/>
      <c r="J33" s="11">
        <f t="shared" si="0"/>
        <v>0</v>
      </c>
      <c r="K33" s="27">
        <f t="shared" si="1"/>
        <v>0</v>
      </c>
      <c r="L33" s="104"/>
    </row>
    <row r="34" spans="1:12">
      <c r="A34" s="12">
        <f t="shared" si="6"/>
        <v>28</v>
      </c>
      <c r="B34" s="8">
        <f t="shared" si="6"/>
        <v>46262</v>
      </c>
      <c r="C34" s="8">
        <f t="shared" si="2"/>
        <v>46262</v>
      </c>
      <c r="D34" s="9">
        <v>0</v>
      </c>
      <c r="E34" s="8">
        <f t="shared" si="3"/>
        <v>46263</v>
      </c>
      <c r="F34" s="9">
        <v>0</v>
      </c>
      <c r="G34" s="10">
        <f t="shared" si="5"/>
        <v>1</v>
      </c>
      <c r="H34" s="11"/>
      <c r="I34" s="11"/>
      <c r="J34" s="11">
        <f t="shared" si="0"/>
        <v>0</v>
      </c>
      <c r="K34" s="27">
        <f t="shared" si="1"/>
        <v>0</v>
      </c>
      <c r="L34" s="28"/>
    </row>
    <row r="35" spans="1:12">
      <c r="A35" s="12">
        <f t="shared" si="6"/>
        <v>29</v>
      </c>
      <c r="B35" s="8">
        <f t="shared" si="6"/>
        <v>46263</v>
      </c>
      <c r="C35" s="8">
        <f t="shared" si="2"/>
        <v>46263</v>
      </c>
      <c r="D35" s="9">
        <v>0</v>
      </c>
      <c r="E35" s="8">
        <f t="shared" si="3"/>
        <v>46264</v>
      </c>
      <c r="F35" s="9">
        <v>0</v>
      </c>
      <c r="G35" s="10">
        <f t="shared" si="5"/>
        <v>1</v>
      </c>
      <c r="H35" s="11"/>
      <c r="I35" s="11"/>
      <c r="J35" s="11">
        <f t="shared" si="0"/>
        <v>0</v>
      </c>
      <c r="K35" s="27">
        <f t="shared" si="1"/>
        <v>0</v>
      </c>
      <c r="L35" s="28"/>
    </row>
    <row r="36" spans="1:12">
      <c r="A36" s="12">
        <f t="shared" si="6"/>
        <v>30</v>
      </c>
      <c r="B36" s="8">
        <f t="shared" si="6"/>
        <v>46264</v>
      </c>
      <c r="C36" s="8">
        <f t="shared" si="2"/>
        <v>46264</v>
      </c>
      <c r="D36" s="9">
        <v>0</v>
      </c>
      <c r="E36" s="8">
        <f t="shared" si="3"/>
        <v>46265</v>
      </c>
      <c r="F36" s="9">
        <v>0</v>
      </c>
      <c r="G36" s="10">
        <f t="shared" si="5"/>
        <v>1</v>
      </c>
      <c r="H36" s="11"/>
      <c r="I36" s="11"/>
      <c r="J36" s="11">
        <f t="shared" si="0"/>
        <v>0</v>
      </c>
      <c r="K36" s="27">
        <f t="shared" si="1"/>
        <v>0</v>
      </c>
      <c r="L36" s="28"/>
    </row>
    <row r="37" spans="1:12">
      <c r="A37" s="12"/>
      <c r="B37" s="8"/>
      <c r="C37" s="8"/>
      <c r="D37" s="9"/>
      <c r="E37" s="8"/>
      <c r="F37" s="9"/>
      <c r="G37" s="10"/>
      <c r="H37" s="11"/>
      <c r="I37" s="11"/>
      <c r="J37" s="11"/>
      <c r="K37" s="27"/>
      <c r="L37" s="28"/>
    </row>
    <row r="38" spans="1:12">
      <c r="A38" s="13"/>
      <c r="B38" s="14"/>
      <c r="C38" s="14"/>
      <c r="D38" s="15"/>
      <c r="E38" s="14"/>
      <c r="F38" s="15"/>
      <c r="G38" s="15"/>
      <c r="H38" s="16"/>
      <c r="I38" s="16"/>
      <c r="J38" s="16"/>
      <c r="K38" s="30"/>
      <c r="L38" s="31"/>
    </row>
    <row r="39" spans="1:12">
      <c r="A39" s="17" t="s">
        <v>3</v>
      </c>
      <c r="B39" s="18"/>
      <c r="C39" s="18"/>
      <c r="D39" s="18"/>
      <c r="E39" s="18"/>
      <c r="F39" s="18"/>
      <c r="G39" s="19">
        <f>SUM(G7:G37)</f>
        <v>30</v>
      </c>
      <c r="H39" s="20"/>
      <c r="I39" s="20"/>
      <c r="J39" s="32">
        <f>SUM(J7:J38)</f>
        <v>0</v>
      </c>
      <c r="K39" s="32">
        <f>AVERAGE(K7:K37)</f>
        <v>0</v>
      </c>
      <c r="L39" s="33"/>
    </row>
    <row r="40" spans="1:12">
      <c r="A40" s="21" t="s">
        <v>117</v>
      </c>
      <c r="B40" s="22"/>
      <c r="C40" s="22"/>
      <c r="D40" s="22"/>
      <c r="E40" s="22"/>
      <c r="F40" s="22"/>
      <c r="G40" s="23">
        <f>G39/SUMPRODUCT((G7:G37&gt;0)*1)</f>
        <v>1</v>
      </c>
      <c r="H40" s="24"/>
      <c r="I40" s="24"/>
      <c r="J40" s="24"/>
      <c r="K40" s="24" t="e">
        <f>K39/SUMPRODUCT((K7:K37&gt;0)*1)</f>
        <v>#DIV/0!</v>
      </c>
      <c r="L40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pageSetup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87"/>
  <sheetViews>
    <sheetView zoomScaleSheetLayoutView="90" workbookViewId="0">
      <pane xSplit="3" ySplit="7" topLeftCell="D76" activePane="bottomRight" state="frozenSplit"/>
      <selection pane="topRight"/>
      <selection pane="bottomLeft"/>
      <selection pane="bottomRight" activeCell="N78" sqref="N78"/>
    </sheetView>
  </sheetViews>
  <sheetFormatPr defaultColWidth="9.140625" defaultRowHeight="15"/>
  <cols>
    <col min="1" max="1" width="4.85546875" style="600" customWidth="1"/>
    <col min="2" max="2" width="10.7109375" style="600" customWidth="1"/>
    <col min="3" max="3" width="8.140625" style="600" customWidth="1"/>
    <col min="4" max="4" width="20.140625" style="600" customWidth="1"/>
    <col min="5" max="5" width="10.7109375" style="600" customWidth="1"/>
    <col min="6" max="6" width="11.5703125" style="600" bestFit="1" customWidth="1"/>
    <col min="7" max="7" width="9.85546875" style="600" bestFit="1" customWidth="1"/>
    <col min="8" max="8" width="9.140625" style="600"/>
    <col min="9" max="9" width="9.85546875" style="600" bestFit="1" customWidth="1"/>
    <col min="10" max="12" width="9.140625" style="600"/>
    <col min="13" max="14" width="9.140625" style="632"/>
    <col min="15" max="15" width="19.140625" style="625" customWidth="1"/>
    <col min="16" max="16" width="36.140625" style="600" customWidth="1"/>
    <col min="17" max="17" width="11.85546875" style="600" customWidth="1"/>
    <col min="18" max="16384" width="9.140625" style="600"/>
  </cols>
  <sheetData>
    <row r="1" spans="1:19" ht="15.75" thickBot="1">
      <c r="B1" s="601"/>
      <c r="C1" s="602" t="s">
        <v>131</v>
      </c>
      <c r="D1" s="601"/>
      <c r="E1" s="601"/>
      <c r="F1" s="601"/>
      <c r="G1" s="601"/>
      <c r="H1" s="601"/>
      <c r="I1" s="601"/>
      <c r="J1" s="601"/>
      <c r="K1" s="601"/>
      <c r="L1" s="601"/>
      <c r="M1" s="603"/>
      <c r="N1" s="603"/>
      <c r="O1" s="604"/>
    </row>
    <row r="2" spans="1:19" ht="16.5" thickTop="1" thickBot="1">
      <c r="B2" s="601"/>
      <c r="C2" s="602" t="s">
        <v>274</v>
      </c>
      <c r="D2" s="601"/>
      <c r="E2" s="601"/>
      <c r="F2" s="601"/>
      <c r="G2" s="601"/>
      <c r="H2" s="601"/>
      <c r="I2" s="603"/>
      <c r="J2" s="601"/>
      <c r="K2" s="601"/>
      <c r="L2" s="601"/>
      <c r="M2" s="603"/>
      <c r="N2" s="603"/>
      <c r="O2" s="605" t="s">
        <v>133</v>
      </c>
    </row>
    <row r="3" spans="1:19" ht="15.75" thickTop="1">
      <c r="B3" s="601"/>
      <c r="C3" s="602" t="s">
        <v>278</v>
      </c>
      <c r="D3" s="601"/>
      <c r="E3" s="601"/>
      <c r="F3" s="601"/>
      <c r="G3" s="601"/>
      <c r="H3" s="601"/>
      <c r="I3" s="601"/>
      <c r="J3" s="601"/>
      <c r="K3" s="601"/>
      <c r="L3" s="601"/>
      <c r="M3" s="603"/>
      <c r="N3" s="603"/>
      <c r="O3" s="604"/>
    </row>
    <row r="4" spans="1:19" ht="15.75" thickBot="1">
      <c r="B4" s="606"/>
      <c r="C4" s="76">
        <f>'Summary sales'!A4</f>
        <v>46235</v>
      </c>
      <c r="D4" s="607"/>
      <c r="E4" s="608"/>
      <c r="F4" s="608"/>
      <c r="G4" s="601"/>
      <c r="H4" s="601"/>
      <c r="I4" s="601"/>
      <c r="J4" s="601"/>
      <c r="K4" s="601"/>
      <c r="L4" s="601"/>
      <c r="M4" s="603"/>
      <c r="N4" s="603"/>
      <c r="O4" s="604" t="s">
        <v>134</v>
      </c>
    </row>
    <row r="5" spans="1:19" ht="15.75" customHeight="1" thickTop="1">
      <c r="A5" s="953" t="s">
        <v>111</v>
      </c>
      <c r="B5" s="950" t="s">
        <v>112</v>
      </c>
      <c r="C5" s="950" t="s">
        <v>165</v>
      </c>
      <c r="D5" s="950" t="s">
        <v>214</v>
      </c>
      <c r="E5" s="950" t="s">
        <v>167</v>
      </c>
      <c r="F5" s="950" t="s">
        <v>168</v>
      </c>
      <c r="G5" s="939" t="s">
        <v>169</v>
      </c>
      <c r="H5" s="940"/>
      <c r="I5" s="940"/>
      <c r="J5" s="940"/>
      <c r="K5" s="940"/>
      <c r="L5" s="940"/>
      <c r="M5" s="940"/>
      <c r="N5" s="941"/>
      <c r="O5" s="942" t="s">
        <v>139</v>
      </c>
      <c r="P5" s="945" t="s">
        <v>170</v>
      </c>
    </row>
    <row r="6" spans="1:19" ht="19.5" customHeight="1">
      <c r="A6" s="954"/>
      <c r="B6" s="951"/>
      <c r="C6" s="951"/>
      <c r="D6" s="951"/>
      <c r="E6" s="951"/>
      <c r="F6" s="951"/>
      <c r="G6" s="948" t="s">
        <v>135</v>
      </c>
      <c r="H6" s="949"/>
      <c r="I6" s="948" t="s">
        <v>136</v>
      </c>
      <c r="J6" s="949"/>
      <c r="K6" s="948" t="s">
        <v>135</v>
      </c>
      <c r="L6" s="949"/>
      <c r="M6" s="948" t="s">
        <v>136</v>
      </c>
      <c r="N6" s="949"/>
      <c r="O6" s="943"/>
      <c r="P6" s="946"/>
    </row>
    <row r="7" spans="1:19" ht="33.75" customHeight="1" thickBot="1">
      <c r="A7" s="955"/>
      <c r="B7" s="952"/>
      <c r="C7" s="952"/>
      <c r="D7" s="952"/>
      <c r="E7" s="952"/>
      <c r="F7" s="952"/>
      <c r="G7" s="609" t="s">
        <v>112</v>
      </c>
      <c r="H7" s="609" t="s">
        <v>142</v>
      </c>
      <c r="I7" s="609" t="s">
        <v>112</v>
      </c>
      <c r="J7" s="609" t="s">
        <v>142</v>
      </c>
      <c r="K7" s="610" t="s">
        <v>220</v>
      </c>
      <c r="L7" s="609" t="s">
        <v>221</v>
      </c>
      <c r="M7" s="610" t="s">
        <v>220</v>
      </c>
      <c r="N7" s="609" t="s">
        <v>221</v>
      </c>
      <c r="O7" s="944"/>
      <c r="P7" s="947"/>
    </row>
    <row r="8" spans="1:19" ht="15.75" thickTop="1">
      <c r="A8" s="611"/>
      <c r="B8" s="612"/>
      <c r="C8" s="613"/>
      <c r="D8" s="613"/>
      <c r="E8" s="614"/>
      <c r="F8" s="612"/>
      <c r="G8" s="615"/>
      <c r="H8" s="616"/>
      <c r="I8" s="615"/>
      <c r="J8" s="616"/>
      <c r="K8" s="616"/>
      <c r="L8" s="616"/>
      <c r="M8" s="617"/>
      <c r="N8" s="617"/>
      <c r="O8" s="618"/>
      <c r="P8" s="619"/>
    </row>
    <row r="9" spans="1:19">
      <c r="A9" s="611">
        <f t="shared" ref="A9:A43" si="0">A8+1</f>
        <v>1</v>
      </c>
      <c r="B9" s="612">
        <f t="shared" ref="B9" si="1">I9</f>
        <v>46235</v>
      </c>
      <c r="C9" s="613" t="s">
        <v>285</v>
      </c>
      <c r="D9" s="741" t="s">
        <v>312</v>
      </c>
      <c r="E9" s="721">
        <v>46235</v>
      </c>
      <c r="F9" s="719" t="s">
        <v>279</v>
      </c>
      <c r="G9" s="721">
        <v>46235</v>
      </c>
      <c r="H9" s="616"/>
      <c r="I9" s="721">
        <v>46235</v>
      </c>
      <c r="J9" s="616"/>
      <c r="K9" s="622"/>
      <c r="L9" s="622"/>
      <c r="M9" s="622"/>
      <c r="N9" s="622"/>
      <c r="O9" s="625">
        <v>4183</v>
      </c>
      <c r="P9" s="623"/>
      <c r="Q9" s="624"/>
      <c r="R9" s="625"/>
    </row>
    <row r="10" spans="1:19">
      <c r="A10" s="611">
        <f t="shared" si="0"/>
        <v>2</v>
      </c>
      <c r="B10" s="612">
        <f t="shared" ref="B10:B32" si="2">I10</f>
        <v>46235</v>
      </c>
      <c r="C10" s="613" t="s">
        <v>286</v>
      </c>
      <c r="D10" s="741" t="s">
        <v>313</v>
      </c>
      <c r="E10" s="721">
        <v>46235</v>
      </c>
      <c r="F10" s="719" t="s">
        <v>279</v>
      </c>
      <c r="G10" s="721">
        <v>46235</v>
      </c>
      <c r="H10" s="616"/>
      <c r="I10" s="721">
        <v>46235</v>
      </c>
      <c r="J10" s="616"/>
      <c r="K10" s="622"/>
      <c r="L10" s="622"/>
      <c r="M10" s="622"/>
      <c r="N10" s="622"/>
      <c r="O10" s="625">
        <v>4447.7089999999998</v>
      </c>
      <c r="P10" s="623"/>
      <c r="Q10" s="624"/>
      <c r="R10" s="625"/>
    </row>
    <row r="11" spans="1:19">
      <c r="A11" s="611">
        <f t="shared" si="0"/>
        <v>3</v>
      </c>
      <c r="B11" s="612">
        <f t="shared" si="2"/>
        <v>46236</v>
      </c>
      <c r="C11" s="613" t="s">
        <v>285</v>
      </c>
      <c r="D11" s="741" t="s">
        <v>314</v>
      </c>
      <c r="E11" s="721">
        <v>46236</v>
      </c>
      <c r="F11" s="719" t="s">
        <v>279</v>
      </c>
      <c r="G11" s="721">
        <v>46236</v>
      </c>
      <c r="H11" s="616"/>
      <c r="I11" s="721">
        <v>46236</v>
      </c>
      <c r="J11" s="616"/>
      <c r="K11" s="622"/>
      <c r="L11" s="622"/>
      <c r="M11" s="622"/>
      <c r="N11" s="622"/>
      <c r="O11" s="625">
        <v>4204.3249999999998</v>
      </c>
      <c r="P11" s="623"/>
      <c r="R11" s="625"/>
    </row>
    <row r="12" spans="1:19">
      <c r="A12" s="611">
        <f t="shared" si="0"/>
        <v>4</v>
      </c>
      <c r="B12" s="612">
        <f t="shared" si="2"/>
        <v>46237</v>
      </c>
      <c r="C12" s="613" t="s">
        <v>287</v>
      </c>
      <c r="D12" s="741" t="s">
        <v>317</v>
      </c>
      <c r="E12" s="721">
        <v>46236</v>
      </c>
      <c r="F12" s="719" t="s">
        <v>279</v>
      </c>
      <c r="G12" s="721">
        <v>46237</v>
      </c>
      <c r="H12" s="666"/>
      <c r="I12" s="721">
        <v>46237</v>
      </c>
      <c r="J12" s="666"/>
      <c r="K12" s="667"/>
      <c r="L12" s="667"/>
      <c r="M12" s="667"/>
      <c r="N12" s="667"/>
      <c r="O12" s="625">
        <v>4380.9269999999997</v>
      </c>
      <c r="P12" s="623"/>
      <c r="R12" s="625"/>
      <c r="S12" s="625"/>
    </row>
    <row r="13" spans="1:19">
      <c r="A13" s="611">
        <f t="shared" si="0"/>
        <v>5</v>
      </c>
      <c r="B13" s="612">
        <f t="shared" si="2"/>
        <v>46237</v>
      </c>
      <c r="C13" s="613" t="s">
        <v>286</v>
      </c>
      <c r="D13" s="741" t="s">
        <v>318</v>
      </c>
      <c r="E13" s="721">
        <v>46237</v>
      </c>
      <c r="F13" s="719" t="s">
        <v>279</v>
      </c>
      <c r="G13" s="721">
        <v>46237</v>
      </c>
      <c r="H13" s="616"/>
      <c r="I13" s="721">
        <v>46237</v>
      </c>
      <c r="J13" s="616"/>
      <c r="K13" s="622"/>
      <c r="L13" s="622"/>
      <c r="M13" s="622"/>
      <c r="N13" s="622"/>
      <c r="O13" s="625">
        <v>4471.4539999999997</v>
      </c>
      <c r="P13" s="623"/>
      <c r="R13" s="625"/>
      <c r="S13" s="625"/>
    </row>
    <row r="14" spans="1:19">
      <c r="A14" s="611">
        <f t="shared" si="0"/>
        <v>6</v>
      </c>
      <c r="B14" s="612">
        <f t="shared" si="2"/>
        <v>46238</v>
      </c>
      <c r="C14" s="613" t="s">
        <v>321</v>
      </c>
      <c r="D14" s="613" t="s">
        <v>319</v>
      </c>
      <c r="E14" s="721">
        <v>46238</v>
      </c>
      <c r="F14" s="719" t="s">
        <v>279</v>
      </c>
      <c r="G14" s="721">
        <v>46238</v>
      </c>
      <c r="H14" s="616"/>
      <c r="I14" s="721">
        <v>46238</v>
      </c>
      <c r="J14" s="616"/>
      <c r="K14" s="622"/>
      <c r="L14" s="622"/>
      <c r="M14" s="622"/>
      <c r="N14" s="622"/>
      <c r="O14" s="625">
        <v>4110.8289999999997</v>
      </c>
      <c r="P14" s="623"/>
      <c r="R14" s="625"/>
    </row>
    <row r="15" spans="1:19">
      <c r="A15" s="611">
        <f t="shared" si="0"/>
        <v>7</v>
      </c>
      <c r="B15" s="612">
        <f t="shared" si="2"/>
        <v>46238</v>
      </c>
      <c r="C15" s="613" t="s">
        <v>287</v>
      </c>
      <c r="D15" s="613" t="s">
        <v>320</v>
      </c>
      <c r="E15" s="721">
        <v>46238</v>
      </c>
      <c r="F15" s="719" t="s">
        <v>279</v>
      </c>
      <c r="G15" s="721">
        <v>46238</v>
      </c>
      <c r="H15" s="616"/>
      <c r="I15" s="721">
        <v>46238</v>
      </c>
      <c r="J15" s="616"/>
      <c r="K15" s="622"/>
      <c r="L15" s="622"/>
      <c r="M15" s="622"/>
      <c r="N15" s="622"/>
      <c r="O15" s="625">
        <v>4154.1639999999998</v>
      </c>
      <c r="P15" s="623"/>
      <c r="Q15" s="624"/>
      <c r="R15" s="625"/>
    </row>
    <row r="16" spans="1:19">
      <c r="A16" s="611">
        <f t="shared" si="0"/>
        <v>8</v>
      </c>
      <c r="B16" s="612">
        <f t="shared" si="2"/>
        <v>46239</v>
      </c>
      <c r="C16" s="613" t="s">
        <v>286</v>
      </c>
      <c r="D16" s="613" t="s">
        <v>330</v>
      </c>
      <c r="E16" s="721">
        <v>46239</v>
      </c>
      <c r="F16" s="719" t="s">
        <v>279</v>
      </c>
      <c r="G16" s="721">
        <v>46239</v>
      </c>
      <c r="H16" s="616"/>
      <c r="I16" s="721">
        <v>46239</v>
      </c>
      <c r="J16" s="616"/>
      <c r="K16" s="622"/>
      <c r="L16" s="622"/>
      <c r="M16" s="622"/>
      <c r="N16" s="622"/>
      <c r="O16" s="625">
        <v>4285.2370000000001</v>
      </c>
      <c r="P16" s="623"/>
      <c r="Q16" s="624"/>
      <c r="R16" s="625"/>
    </row>
    <row r="17" spans="1:19">
      <c r="A17" s="611">
        <f t="shared" si="0"/>
        <v>9</v>
      </c>
      <c r="B17" s="612">
        <f t="shared" si="2"/>
        <v>46239</v>
      </c>
      <c r="C17" s="613" t="s">
        <v>321</v>
      </c>
      <c r="D17" s="613" t="s">
        <v>331</v>
      </c>
      <c r="E17" s="721">
        <v>46239</v>
      </c>
      <c r="F17" s="719" t="s">
        <v>279</v>
      </c>
      <c r="G17" s="721">
        <v>46239</v>
      </c>
      <c r="H17" s="616"/>
      <c r="I17" s="721">
        <v>46239</v>
      </c>
      <c r="J17" s="616"/>
      <c r="K17" s="622"/>
      <c r="L17" s="622"/>
      <c r="M17" s="622"/>
      <c r="N17" s="622"/>
      <c r="O17" s="625">
        <v>4109.3450000000003</v>
      </c>
      <c r="P17" s="623"/>
      <c r="Q17" s="624"/>
      <c r="R17" s="625"/>
    </row>
    <row r="18" spans="1:19">
      <c r="A18" s="611">
        <f t="shared" si="0"/>
        <v>10</v>
      </c>
      <c r="B18" s="612">
        <f t="shared" si="2"/>
        <v>46239</v>
      </c>
      <c r="C18" s="613" t="s">
        <v>287</v>
      </c>
      <c r="D18" s="613" t="s">
        <v>332</v>
      </c>
      <c r="E18" s="721">
        <v>46239</v>
      </c>
      <c r="F18" s="719" t="s">
        <v>279</v>
      </c>
      <c r="G18" s="721">
        <v>46239</v>
      </c>
      <c r="H18" s="616"/>
      <c r="I18" s="721">
        <v>46239</v>
      </c>
      <c r="J18" s="616"/>
      <c r="K18" s="622"/>
      <c r="L18" s="622"/>
      <c r="M18" s="622"/>
      <c r="N18" s="622"/>
      <c r="O18" s="625">
        <v>4185.4769999999999</v>
      </c>
      <c r="P18" s="623"/>
      <c r="R18" s="625"/>
    </row>
    <row r="19" spans="1:19">
      <c r="A19" s="611">
        <f t="shared" si="0"/>
        <v>11</v>
      </c>
      <c r="B19" s="612">
        <f t="shared" si="2"/>
        <v>46240</v>
      </c>
      <c r="C19" s="613" t="s">
        <v>286</v>
      </c>
      <c r="D19" s="613" t="s">
        <v>346</v>
      </c>
      <c r="E19" s="721">
        <v>46240</v>
      </c>
      <c r="F19" s="719" t="s">
        <v>279</v>
      </c>
      <c r="G19" s="721">
        <v>46240</v>
      </c>
      <c r="H19" s="616"/>
      <c r="I19" s="721">
        <v>46240</v>
      </c>
      <c r="J19" s="616"/>
      <c r="K19" s="622"/>
      <c r="L19" s="622"/>
      <c r="M19" s="622"/>
      <c r="N19" s="622"/>
      <c r="O19" s="625">
        <v>4337.8890000000001</v>
      </c>
      <c r="P19" s="623"/>
      <c r="Q19" s="624"/>
      <c r="R19" s="625"/>
    </row>
    <row r="20" spans="1:19">
      <c r="A20" s="611">
        <f t="shared" si="0"/>
        <v>12</v>
      </c>
      <c r="B20" s="612">
        <f t="shared" si="2"/>
        <v>46240</v>
      </c>
      <c r="C20" s="613" t="s">
        <v>321</v>
      </c>
      <c r="D20" s="613" t="s">
        <v>347</v>
      </c>
      <c r="E20" s="721">
        <v>46240</v>
      </c>
      <c r="F20" s="719" t="s">
        <v>279</v>
      </c>
      <c r="G20" s="721">
        <v>46240</v>
      </c>
      <c r="H20" s="616"/>
      <c r="I20" s="721">
        <v>46240</v>
      </c>
      <c r="J20" s="616"/>
      <c r="K20" s="622"/>
      <c r="L20" s="622"/>
      <c r="M20" s="622"/>
      <c r="N20" s="622"/>
      <c r="O20" s="625">
        <v>4288.174</v>
      </c>
      <c r="P20" s="623"/>
      <c r="R20" s="625"/>
    </row>
    <row r="21" spans="1:19">
      <c r="A21" s="611">
        <f t="shared" si="0"/>
        <v>13</v>
      </c>
      <c r="B21" s="612">
        <f t="shared" si="2"/>
        <v>46241</v>
      </c>
      <c r="C21" s="613" t="s">
        <v>287</v>
      </c>
      <c r="D21" s="613" t="s">
        <v>361</v>
      </c>
      <c r="E21" s="721">
        <v>46241</v>
      </c>
      <c r="F21" s="719" t="s">
        <v>279</v>
      </c>
      <c r="G21" s="721">
        <v>46241</v>
      </c>
      <c r="H21" s="616"/>
      <c r="I21" s="721">
        <v>46241</v>
      </c>
      <c r="J21" s="616"/>
      <c r="K21" s="622"/>
      <c r="L21" s="622"/>
      <c r="M21" s="622"/>
      <c r="N21" s="622"/>
      <c r="O21" s="625">
        <v>4283.2759999999998</v>
      </c>
      <c r="P21" s="623"/>
      <c r="R21" s="625"/>
    </row>
    <row r="22" spans="1:19">
      <c r="A22" s="611">
        <f t="shared" si="0"/>
        <v>14</v>
      </c>
      <c r="B22" s="612">
        <f t="shared" si="2"/>
        <v>46241</v>
      </c>
      <c r="C22" s="613" t="s">
        <v>286</v>
      </c>
      <c r="D22" s="613" t="s">
        <v>362</v>
      </c>
      <c r="E22" s="721">
        <v>46241</v>
      </c>
      <c r="F22" s="719" t="s">
        <v>279</v>
      </c>
      <c r="G22" s="721">
        <v>46241</v>
      </c>
      <c r="H22" s="616"/>
      <c r="I22" s="721">
        <v>46241</v>
      </c>
      <c r="J22" s="616"/>
      <c r="K22" s="622"/>
      <c r="L22" s="622"/>
      <c r="M22" s="622"/>
      <c r="N22" s="622"/>
      <c r="O22" s="625">
        <v>4331.9530000000004</v>
      </c>
      <c r="P22" s="623"/>
      <c r="R22" s="625"/>
    </row>
    <row r="23" spans="1:19">
      <c r="A23" s="611">
        <f t="shared" si="0"/>
        <v>15</v>
      </c>
      <c r="B23" s="612">
        <f t="shared" si="2"/>
        <v>46241</v>
      </c>
      <c r="C23" s="613" t="s">
        <v>321</v>
      </c>
      <c r="D23" s="613" t="s">
        <v>363</v>
      </c>
      <c r="E23" s="721">
        <v>46241</v>
      </c>
      <c r="F23" s="719" t="s">
        <v>279</v>
      </c>
      <c r="G23" s="721">
        <v>46241</v>
      </c>
      <c r="H23" s="616"/>
      <c r="I23" s="721">
        <v>46241</v>
      </c>
      <c r="J23" s="616"/>
      <c r="K23" s="622"/>
      <c r="L23" s="622"/>
      <c r="M23" s="622"/>
      <c r="N23" s="622"/>
      <c r="O23" s="625">
        <v>4351.2460000000001</v>
      </c>
      <c r="P23" s="623"/>
      <c r="R23" s="625"/>
    </row>
    <row r="24" spans="1:19">
      <c r="A24" s="611">
        <f t="shared" si="0"/>
        <v>16</v>
      </c>
      <c r="B24" s="612">
        <f t="shared" si="2"/>
        <v>46241</v>
      </c>
      <c r="C24" s="613" t="s">
        <v>287</v>
      </c>
      <c r="D24" s="613" t="s">
        <v>364</v>
      </c>
      <c r="E24" s="721">
        <v>46241</v>
      </c>
      <c r="F24" s="719" t="s">
        <v>279</v>
      </c>
      <c r="G24" s="721">
        <v>46241</v>
      </c>
      <c r="H24" s="616"/>
      <c r="I24" s="721">
        <v>46241</v>
      </c>
      <c r="J24" s="616"/>
      <c r="K24" s="622"/>
      <c r="L24" s="622"/>
      <c r="M24" s="622"/>
      <c r="N24" s="622"/>
      <c r="O24" s="625">
        <v>4162.7709999999997</v>
      </c>
      <c r="P24" s="623"/>
      <c r="R24" s="625"/>
    </row>
    <row r="25" spans="1:19">
      <c r="A25" s="611">
        <f t="shared" si="0"/>
        <v>17</v>
      </c>
      <c r="B25" s="612">
        <f t="shared" si="2"/>
        <v>46242</v>
      </c>
      <c r="C25" s="613" t="s">
        <v>286</v>
      </c>
      <c r="D25" s="613" t="s">
        <v>365</v>
      </c>
      <c r="E25" s="721">
        <v>46242</v>
      </c>
      <c r="F25" s="719" t="s">
        <v>279</v>
      </c>
      <c r="G25" s="721">
        <v>46242</v>
      </c>
      <c r="H25" s="616"/>
      <c r="I25" s="721">
        <v>46242</v>
      </c>
      <c r="J25" s="616"/>
      <c r="K25" s="622"/>
      <c r="L25" s="622"/>
      <c r="M25" s="622"/>
      <c r="N25" s="622"/>
      <c r="O25" s="625">
        <v>4199.13</v>
      </c>
      <c r="P25" s="623"/>
      <c r="R25" s="625"/>
    </row>
    <row r="26" spans="1:19">
      <c r="A26" s="611">
        <f t="shared" si="0"/>
        <v>18</v>
      </c>
      <c r="B26" s="612">
        <f t="shared" si="2"/>
        <v>46242</v>
      </c>
      <c r="C26" s="613" t="s">
        <v>321</v>
      </c>
      <c r="D26" s="613" t="s">
        <v>366</v>
      </c>
      <c r="E26" s="721">
        <v>46242</v>
      </c>
      <c r="F26" s="719" t="s">
        <v>279</v>
      </c>
      <c r="G26" s="721">
        <v>46242</v>
      </c>
      <c r="H26" s="616"/>
      <c r="I26" s="721">
        <v>46242</v>
      </c>
      <c r="J26" s="616"/>
      <c r="K26" s="622"/>
      <c r="L26" s="622"/>
      <c r="M26" s="622"/>
      <c r="N26" s="622"/>
      <c r="O26" s="625">
        <v>4219.9070000000002</v>
      </c>
      <c r="P26" s="623"/>
      <c r="R26" s="625"/>
    </row>
    <row r="27" spans="1:19">
      <c r="A27" s="611">
        <f t="shared" si="0"/>
        <v>19</v>
      </c>
      <c r="B27" s="612">
        <f t="shared" si="2"/>
        <v>46243</v>
      </c>
      <c r="C27" s="793" t="s">
        <v>287</v>
      </c>
      <c r="D27" s="613" t="s">
        <v>373</v>
      </c>
      <c r="E27" s="721">
        <v>46242</v>
      </c>
      <c r="F27" s="719" t="s">
        <v>279</v>
      </c>
      <c r="G27" s="721">
        <v>46243</v>
      </c>
      <c r="H27" s="616"/>
      <c r="I27" s="721">
        <v>46243</v>
      </c>
      <c r="J27" s="616"/>
      <c r="K27" s="622"/>
      <c r="L27" s="622"/>
      <c r="M27" s="622"/>
      <c r="N27" s="622"/>
      <c r="O27" s="625">
        <v>4426.933</v>
      </c>
      <c r="P27" s="623"/>
      <c r="R27" s="625"/>
    </row>
    <row r="28" spans="1:19">
      <c r="A28" s="611">
        <f t="shared" si="0"/>
        <v>20</v>
      </c>
      <c r="B28" s="612">
        <f t="shared" si="2"/>
        <v>46243</v>
      </c>
      <c r="C28" s="613" t="s">
        <v>285</v>
      </c>
      <c r="D28" s="793" t="s">
        <v>374</v>
      </c>
      <c r="E28" s="721">
        <v>46243</v>
      </c>
      <c r="F28" s="719" t="s">
        <v>279</v>
      </c>
      <c r="G28" s="721">
        <v>46243</v>
      </c>
      <c r="H28" s="616"/>
      <c r="I28" s="721">
        <v>46243</v>
      </c>
      <c r="J28" s="616"/>
      <c r="K28" s="622"/>
      <c r="L28" s="622"/>
      <c r="M28" s="622"/>
      <c r="N28" s="622"/>
      <c r="O28" s="625">
        <v>4576.8819999999996</v>
      </c>
      <c r="P28" s="623"/>
      <c r="R28" s="625"/>
      <c r="S28" s="625"/>
    </row>
    <row r="29" spans="1:19">
      <c r="A29" s="611">
        <f t="shared" si="0"/>
        <v>21</v>
      </c>
      <c r="B29" s="612">
        <f t="shared" si="2"/>
        <v>46243</v>
      </c>
      <c r="C29" s="673" t="s">
        <v>321</v>
      </c>
      <c r="D29" s="793" t="s">
        <v>375</v>
      </c>
      <c r="E29" s="721">
        <v>46243</v>
      </c>
      <c r="F29" s="719" t="s">
        <v>279</v>
      </c>
      <c r="G29" s="721">
        <v>46243</v>
      </c>
      <c r="H29" s="616"/>
      <c r="I29" s="721">
        <v>46243</v>
      </c>
      <c r="J29" s="616"/>
      <c r="K29" s="622"/>
      <c r="L29" s="622"/>
      <c r="M29" s="622"/>
      <c r="N29" s="622"/>
      <c r="O29" s="625">
        <v>4254.4859999999999</v>
      </c>
      <c r="P29" s="623"/>
      <c r="R29" s="625"/>
    </row>
    <row r="30" spans="1:19">
      <c r="A30" s="611">
        <f t="shared" si="0"/>
        <v>22</v>
      </c>
      <c r="B30" s="612">
        <f t="shared" si="2"/>
        <v>46244</v>
      </c>
      <c r="C30" s="673" t="s">
        <v>287</v>
      </c>
      <c r="D30" s="793" t="s">
        <v>376</v>
      </c>
      <c r="E30" s="721">
        <v>46243</v>
      </c>
      <c r="F30" s="719" t="s">
        <v>279</v>
      </c>
      <c r="G30" s="721">
        <v>46244</v>
      </c>
      <c r="H30" s="616"/>
      <c r="I30" s="721">
        <v>46244</v>
      </c>
      <c r="J30" s="616"/>
      <c r="K30" s="622"/>
      <c r="L30" s="622"/>
      <c r="M30" s="622"/>
      <c r="N30" s="622"/>
      <c r="O30" s="625">
        <v>4103.4089999999997</v>
      </c>
      <c r="P30" s="623"/>
      <c r="R30" s="625"/>
    </row>
    <row r="31" spans="1:19">
      <c r="A31" s="611">
        <f t="shared" si="0"/>
        <v>23</v>
      </c>
      <c r="B31" s="612">
        <f t="shared" si="2"/>
        <v>46244</v>
      </c>
      <c r="C31" s="673" t="s">
        <v>285</v>
      </c>
      <c r="D31" s="793" t="s">
        <v>377</v>
      </c>
      <c r="E31" s="721">
        <v>46243</v>
      </c>
      <c r="F31" s="719" t="s">
        <v>279</v>
      </c>
      <c r="G31" s="721">
        <v>46244</v>
      </c>
      <c r="H31" s="616"/>
      <c r="I31" s="721">
        <v>46244</v>
      </c>
      <c r="J31" s="616"/>
      <c r="K31" s="622"/>
      <c r="L31" s="622"/>
      <c r="M31" s="622"/>
      <c r="N31" s="622"/>
      <c r="O31" s="625">
        <v>4488.076</v>
      </c>
      <c r="P31" s="623"/>
      <c r="R31" s="625"/>
    </row>
    <row r="32" spans="1:19">
      <c r="A32" s="611">
        <f t="shared" si="0"/>
        <v>24</v>
      </c>
      <c r="B32" s="612">
        <f t="shared" si="2"/>
        <v>46244</v>
      </c>
      <c r="C32" s="673" t="s">
        <v>321</v>
      </c>
      <c r="D32" s="613">
        <v>3173</v>
      </c>
      <c r="E32" s="721">
        <v>46244</v>
      </c>
      <c r="F32" s="719" t="s">
        <v>279</v>
      </c>
      <c r="G32" s="721">
        <v>46244</v>
      </c>
      <c r="H32" s="616"/>
      <c r="I32" s="721">
        <v>46244</v>
      </c>
      <c r="J32" s="616"/>
      <c r="K32" s="622"/>
      <c r="L32" s="622"/>
      <c r="M32" s="622"/>
      <c r="N32" s="622"/>
      <c r="O32" s="625">
        <v>4411.7950000000001</v>
      </c>
      <c r="P32" s="623"/>
      <c r="R32" s="625"/>
    </row>
    <row r="33" spans="1:18">
      <c r="A33" s="611">
        <f t="shared" si="0"/>
        <v>25</v>
      </c>
      <c r="B33" s="612">
        <f t="shared" ref="B33:B71" si="3">I33</f>
        <v>46244</v>
      </c>
      <c r="C33" s="673" t="s">
        <v>287</v>
      </c>
      <c r="D33" s="613">
        <v>3178</v>
      </c>
      <c r="E33" s="721">
        <v>46244</v>
      </c>
      <c r="F33" s="719" t="s">
        <v>279</v>
      </c>
      <c r="G33" s="721">
        <v>46244</v>
      </c>
      <c r="H33" s="616"/>
      <c r="I33" s="721">
        <v>46244</v>
      </c>
      <c r="J33" s="616"/>
      <c r="K33" s="622"/>
      <c r="L33" s="622"/>
      <c r="M33" s="622"/>
      <c r="N33" s="622"/>
      <c r="O33" s="625">
        <v>4606.8</v>
      </c>
      <c r="P33" s="623"/>
      <c r="R33" s="625"/>
    </row>
    <row r="34" spans="1:18">
      <c r="A34" s="611">
        <f t="shared" si="0"/>
        <v>26</v>
      </c>
      <c r="B34" s="612">
        <f t="shared" si="3"/>
        <v>46245</v>
      </c>
      <c r="C34" s="673" t="s">
        <v>285</v>
      </c>
      <c r="D34" s="613">
        <v>3183</v>
      </c>
      <c r="E34" s="721">
        <v>46244</v>
      </c>
      <c r="F34" s="719" t="s">
        <v>279</v>
      </c>
      <c r="G34" s="721">
        <v>46245</v>
      </c>
      <c r="H34" s="616"/>
      <c r="I34" s="721">
        <v>46245</v>
      </c>
      <c r="J34" s="616"/>
      <c r="K34" s="622"/>
      <c r="L34" s="622"/>
      <c r="M34" s="622"/>
      <c r="N34" s="622"/>
      <c r="O34" s="625">
        <v>4038.8530000000001</v>
      </c>
      <c r="P34" s="623"/>
      <c r="R34" s="625"/>
    </row>
    <row r="35" spans="1:18">
      <c r="A35" s="611">
        <f t="shared" si="0"/>
        <v>27</v>
      </c>
      <c r="B35" s="612">
        <f t="shared" si="3"/>
        <v>46245</v>
      </c>
      <c r="C35" s="613" t="s">
        <v>321</v>
      </c>
      <c r="D35" s="620">
        <v>3185</v>
      </c>
      <c r="E35" s="721">
        <v>46244</v>
      </c>
      <c r="F35" s="719" t="s">
        <v>279</v>
      </c>
      <c r="G35" s="721">
        <v>46245</v>
      </c>
      <c r="H35" s="616"/>
      <c r="I35" s="721">
        <v>46245</v>
      </c>
      <c r="J35" s="616"/>
      <c r="K35" s="622"/>
      <c r="L35" s="622"/>
      <c r="M35" s="622"/>
      <c r="N35" s="622"/>
      <c r="O35" s="625">
        <v>4261.0150000000003</v>
      </c>
      <c r="P35" s="623"/>
      <c r="R35" s="625"/>
    </row>
    <row r="36" spans="1:18">
      <c r="A36" s="611">
        <f t="shared" si="0"/>
        <v>28</v>
      </c>
      <c r="B36" s="612">
        <f t="shared" si="3"/>
        <v>46245</v>
      </c>
      <c r="C36" s="613" t="s">
        <v>287</v>
      </c>
      <c r="D36" s="620">
        <v>3192</v>
      </c>
      <c r="E36" s="721">
        <v>46245</v>
      </c>
      <c r="F36" s="719" t="s">
        <v>279</v>
      </c>
      <c r="G36" s="721">
        <v>46245</v>
      </c>
      <c r="H36" s="616"/>
      <c r="I36" s="721">
        <v>46245</v>
      </c>
      <c r="J36" s="616"/>
      <c r="K36" s="622"/>
      <c r="L36" s="622"/>
      <c r="M36" s="622"/>
      <c r="N36" s="622"/>
      <c r="O36" s="625">
        <v>4026.98</v>
      </c>
      <c r="P36" s="623"/>
      <c r="R36" s="625"/>
    </row>
    <row r="37" spans="1:18">
      <c r="A37" s="611">
        <f t="shared" si="0"/>
        <v>29</v>
      </c>
      <c r="B37" s="612">
        <f t="shared" si="3"/>
        <v>46245</v>
      </c>
      <c r="C37" s="613" t="s">
        <v>285</v>
      </c>
      <c r="D37" s="620">
        <v>3193</v>
      </c>
      <c r="E37" s="721">
        <v>46245</v>
      </c>
      <c r="F37" s="719" t="s">
        <v>279</v>
      </c>
      <c r="G37" s="721">
        <v>46245</v>
      </c>
      <c r="H37" s="616"/>
      <c r="I37" s="721">
        <v>46245</v>
      </c>
      <c r="J37" s="616"/>
      <c r="K37" s="622"/>
      <c r="L37" s="622"/>
      <c r="M37" s="622"/>
      <c r="N37" s="622"/>
      <c r="O37" s="625">
        <v>4022.5279999999998</v>
      </c>
      <c r="P37" s="623"/>
      <c r="R37" s="625"/>
    </row>
    <row r="38" spans="1:18">
      <c r="A38" s="611">
        <f t="shared" si="0"/>
        <v>30</v>
      </c>
      <c r="B38" s="612">
        <f t="shared" si="3"/>
        <v>46246</v>
      </c>
      <c r="C38" s="613" t="s">
        <v>321</v>
      </c>
      <c r="D38" s="620">
        <v>3206</v>
      </c>
      <c r="E38" s="721">
        <v>46246</v>
      </c>
      <c r="F38" s="719" t="s">
        <v>279</v>
      </c>
      <c r="G38" s="721">
        <v>46246</v>
      </c>
      <c r="H38" s="616"/>
      <c r="I38" s="721">
        <v>46246</v>
      </c>
      <c r="J38" s="616"/>
      <c r="K38" s="622"/>
      <c r="L38" s="622"/>
      <c r="M38" s="622"/>
      <c r="N38" s="622"/>
      <c r="O38" s="625">
        <v>4363.1180000000004</v>
      </c>
      <c r="P38" s="623"/>
      <c r="R38" s="625"/>
    </row>
    <row r="39" spans="1:18">
      <c r="A39" s="611">
        <f t="shared" si="0"/>
        <v>31</v>
      </c>
      <c r="B39" s="612">
        <f t="shared" si="3"/>
        <v>46246</v>
      </c>
      <c r="C39" s="613" t="s">
        <v>287</v>
      </c>
      <c r="D39" s="620">
        <v>3209</v>
      </c>
      <c r="E39" s="721">
        <v>46246</v>
      </c>
      <c r="F39" s="719" t="s">
        <v>279</v>
      </c>
      <c r="G39" s="721">
        <v>46246</v>
      </c>
      <c r="H39" s="616"/>
      <c r="I39" s="721">
        <v>46246</v>
      </c>
      <c r="J39" s="616"/>
      <c r="K39" s="622"/>
      <c r="L39" s="622"/>
      <c r="M39" s="622"/>
      <c r="N39" s="622"/>
      <c r="O39" s="625">
        <v>3562.174</v>
      </c>
      <c r="P39" s="623"/>
      <c r="R39" s="625"/>
    </row>
    <row r="40" spans="1:18">
      <c r="A40" s="611">
        <f t="shared" si="0"/>
        <v>32</v>
      </c>
      <c r="B40" s="612">
        <f t="shared" si="3"/>
        <v>46246</v>
      </c>
      <c r="C40" s="613" t="s">
        <v>285</v>
      </c>
      <c r="D40" s="620">
        <v>3210</v>
      </c>
      <c r="E40" s="721">
        <v>46246</v>
      </c>
      <c r="F40" s="719" t="s">
        <v>279</v>
      </c>
      <c r="G40" s="721">
        <v>46246</v>
      </c>
      <c r="H40" s="616"/>
      <c r="I40" s="721">
        <v>46246</v>
      </c>
      <c r="J40" s="616"/>
      <c r="K40" s="622"/>
      <c r="L40" s="622"/>
      <c r="M40" s="622"/>
      <c r="N40" s="622"/>
      <c r="O40" s="625">
        <v>4340.857</v>
      </c>
      <c r="P40" s="623"/>
      <c r="R40" s="625"/>
    </row>
    <row r="41" spans="1:18">
      <c r="A41" s="611">
        <f t="shared" si="0"/>
        <v>33</v>
      </c>
      <c r="B41" s="612">
        <f t="shared" si="3"/>
        <v>46247</v>
      </c>
      <c r="C41" s="613" t="s">
        <v>321</v>
      </c>
      <c r="D41" s="620">
        <v>3216</v>
      </c>
      <c r="E41" s="721">
        <v>46247</v>
      </c>
      <c r="F41" s="719" t="s">
        <v>279</v>
      </c>
      <c r="G41" s="721">
        <v>46247</v>
      </c>
      <c r="H41" s="616"/>
      <c r="I41" s="721">
        <v>46247</v>
      </c>
      <c r="J41" s="616"/>
      <c r="K41" s="622"/>
      <c r="L41" s="622"/>
      <c r="M41" s="622"/>
      <c r="N41" s="622"/>
      <c r="O41" s="625">
        <v>4065.5650000000001</v>
      </c>
      <c r="P41" s="623"/>
      <c r="R41" s="625"/>
    </row>
    <row r="42" spans="1:18">
      <c r="A42" s="611">
        <f t="shared" si="0"/>
        <v>34</v>
      </c>
      <c r="B42" s="612">
        <f t="shared" si="3"/>
        <v>46247</v>
      </c>
      <c r="C42" s="613" t="s">
        <v>287</v>
      </c>
      <c r="D42" s="620">
        <v>3219</v>
      </c>
      <c r="E42" s="721">
        <v>46247</v>
      </c>
      <c r="F42" s="719" t="s">
        <v>279</v>
      </c>
      <c r="G42" s="721">
        <v>46247</v>
      </c>
      <c r="H42" s="616"/>
      <c r="I42" s="721">
        <v>46247</v>
      </c>
      <c r="J42" s="616"/>
      <c r="K42" s="622"/>
      <c r="L42" s="622"/>
      <c r="M42" s="622"/>
      <c r="N42" s="622"/>
      <c r="O42" s="625">
        <v>4144.9620000000004</v>
      </c>
      <c r="P42" s="623"/>
      <c r="R42" s="625"/>
    </row>
    <row r="43" spans="1:18">
      <c r="A43" s="611">
        <f t="shared" si="0"/>
        <v>35</v>
      </c>
      <c r="B43" s="612">
        <f t="shared" si="3"/>
        <v>46248</v>
      </c>
      <c r="C43" s="613" t="s">
        <v>285</v>
      </c>
      <c r="D43" s="620">
        <v>3226</v>
      </c>
      <c r="E43" s="721">
        <v>46248</v>
      </c>
      <c r="F43" s="719" t="s">
        <v>279</v>
      </c>
      <c r="G43" s="721">
        <v>46248</v>
      </c>
      <c r="H43" s="616"/>
      <c r="I43" s="721">
        <v>46248</v>
      </c>
      <c r="J43" s="616"/>
      <c r="K43" s="622"/>
      <c r="L43" s="622"/>
      <c r="M43" s="622"/>
      <c r="N43" s="622"/>
      <c r="O43" s="625">
        <v>4105.6350000000002</v>
      </c>
      <c r="P43" s="623"/>
      <c r="R43" s="625"/>
    </row>
    <row r="44" spans="1:18">
      <c r="A44" s="611">
        <f t="shared" ref="A44:A83" si="4">A28+1</f>
        <v>21</v>
      </c>
      <c r="B44" s="612">
        <f t="shared" si="3"/>
        <v>46248</v>
      </c>
      <c r="C44" s="613" t="s">
        <v>321</v>
      </c>
      <c r="D44" s="620">
        <v>3228</v>
      </c>
      <c r="E44" s="721">
        <v>46248</v>
      </c>
      <c r="F44" s="719" t="s">
        <v>279</v>
      </c>
      <c r="G44" s="721">
        <v>46248</v>
      </c>
      <c r="H44" s="616"/>
      <c r="I44" s="721">
        <v>46248</v>
      </c>
      <c r="J44" s="616"/>
      <c r="K44" s="622"/>
      <c r="L44" s="622"/>
      <c r="M44" s="622"/>
      <c r="N44" s="622"/>
      <c r="O44" s="625">
        <v>4034.4</v>
      </c>
      <c r="P44" s="623"/>
      <c r="R44" s="625"/>
    </row>
    <row r="45" spans="1:18">
      <c r="A45" s="611">
        <f t="shared" si="4"/>
        <v>22</v>
      </c>
      <c r="B45" s="612">
        <f t="shared" si="3"/>
        <v>46248</v>
      </c>
      <c r="C45" s="613" t="s">
        <v>287</v>
      </c>
      <c r="D45" s="620">
        <v>3233</v>
      </c>
      <c r="E45" s="721">
        <v>46248</v>
      </c>
      <c r="F45" s="719" t="s">
        <v>279</v>
      </c>
      <c r="G45" s="721">
        <v>46248</v>
      </c>
      <c r="H45" s="616"/>
      <c r="I45" s="721">
        <v>46248</v>
      </c>
      <c r="J45" s="616"/>
      <c r="K45" s="622"/>
      <c r="L45" s="622"/>
      <c r="M45" s="622"/>
      <c r="N45" s="622"/>
      <c r="O45" s="625">
        <v>4222.875</v>
      </c>
      <c r="P45" s="623"/>
      <c r="R45" s="625"/>
    </row>
    <row r="46" spans="1:18">
      <c r="A46" s="611">
        <f t="shared" si="4"/>
        <v>23</v>
      </c>
      <c r="B46" s="612">
        <f t="shared" si="3"/>
        <v>46249</v>
      </c>
      <c r="C46" s="613" t="s">
        <v>285</v>
      </c>
      <c r="D46" s="613">
        <v>3242</v>
      </c>
      <c r="E46" s="721">
        <v>46249</v>
      </c>
      <c r="F46" s="719" t="s">
        <v>279</v>
      </c>
      <c r="G46" s="721">
        <v>46249</v>
      </c>
      <c r="H46" s="616"/>
      <c r="I46" s="721">
        <v>46249</v>
      </c>
      <c r="J46" s="616"/>
      <c r="K46" s="622"/>
      <c r="L46" s="622"/>
      <c r="M46" s="622"/>
      <c r="N46" s="622"/>
      <c r="O46" s="625">
        <v>4109.3450000000003</v>
      </c>
      <c r="P46" s="623"/>
      <c r="R46" s="625"/>
    </row>
    <row r="47" spans="1:18">
      <c r="A47" s="611">
        <f t="shared" si="4"/>
        <v>24</v>
      </c>
      <c r="B47" s="612">
        <f t="shared" si="3"/>
        <v>46249</v>
      </c>
      <c r="C47" s="807" t="s">
        <v>321</v>
      </c>
      <c r="D47" s="613">
        <v>3244</v>
      </c>
      <c r="E47" s="721">
        <v>46249</v>
      </c>
      <c r="F47" s="719" t="s">
        <v>279</v>
      </c>
      <c r="G47" s="721">
        <v>46249</v>
      </c>
      <c r="H47" s="616"/>
      <c r="I47" s="721">
        <v>46249</v>
      </c>
      <c r="J47" s="616"/>
      <c r="K47" s="622"/>
      <c r="L47" s="622"/>
      <c r="M47" s="622"/>
      <c r="N47" s="622"/>
      <c r="O47" s="625">
        <v>4216.4939999999997</v>
      </c>
      <c r="P47" s="623"/>
      <c r="R47" s="625"/>
    </row>
    <row r="48" spans="1:18">
      <c r="A48" s="611">
        <f t="shared" si="4"/>
        <v>25</v>
      </c>
      <c r="B48" s="612">
        <f t="shared" si="3"/>
        <v>46250</v>
      </c>
      <c r="C48" s="807" t="s">
        <v>287</v>
      </c>
      <c r="D48" s="613">
        <v>3249</v>
      </c>
      <c r="E48" s="808">
        <v>46250</v>
      </c>
      <c r="F48" s="719" t="s">
        <v>279</v>
      </c>
      <c r="G48" s="808">
        <v>46250</v>
      </c>
      <c r="H48" s="616"/>
      <c r="I48" s="808">
        <v>46250</v>
      </c>
      <c r="J48" s="616"/>
      <c r="K48" s="622"/>
      <c r="L48" s="622"/>
      <c r="M48" s="622"/>
      <c r="N48" s="622"/>
      <c r="O48" s="625">
        <v>4536.0110000000004</v>
      </c>
      <c r="P48" s="623"/>
      <c r="R48" s="625"/>
    </row>
    <row r="49" spans="1:18">
      <c r="A49" s="611">
        <f t="shared" si="4"/>
        <v>26</v>
      </c>
      <c r="B49" s="612">
        <f t="shared" si="3"/>
        <v>46250</v>
      </c>
      <c r="C49" s="807" t="s">
        <v>286</v>
      </c>
      <c r="D49" s="613">
        <v>3256</v>
      </c>
      <c r="E49" s="808">
        <v>46250</v>
      </c>
      <c r="F49" s="719" t="s">
        <v>279</v>
      </c>
      <c r="G49" s="808">
        <v>46250</v>
      </c>
      <c r="H49" s="616"/>
      <c r="I49" s="808">
        <v>46250</v>
      </c>
      <c r="J49" s="616"/>
      <c r="K49" s="622"/>
      <c r="L49" s="622"/>
      <c r="M49" s="622"/>
      <c r="N49" s="622"/>
      <c r="O49" s="625">
        <v>4001.7510000000002</v>
      </c>
      <c r="P49" s="623"/>
      <c r="R49" s="625"/>
    </row>
    <row r="50" spans="1:18">
      <c r="A50" s="611">
        <f t="shared" si="4"/>
        <v>27</v>
      </c>
      <c r="B50" s="612">
        <f t="shared" si="3"/>
        <v>46250</v>
      </c>
      <c r="C50" s="807" t="s">
        <v>321</v>
      </c>
      <c r="D50" s="613">
        <v>3258</v>
      </c>
      <c r="E50" s="808">
        <v>46250</v>
      </c>
      <c r="F50" s="719" t="s">
        <v>279</v>
      </c>
      <c r="G50" s="808">
        <v>46250</v>
      </c>
      <c r="H50" s="616"/>
      <c r="I50" s="808">
        <v>46250</v>
      </c>
      <c r="J50" s="616"/>
      <c r="K50" s="622"/>
      <c r="L50" s="622"/>
      <c r="M50" s="622"/>
      <c r="N50" s="622"/>
      <c r="O50" s="625">
        <v>4118.5969999999998</v>
      </c>
      <c r="P50" s="623"/>
      <c r="R50" s="625"/>
    </row>
    <row r="51" spans="1:18">
      <c r="A51" s="611">
        <f t="shared" si="4"/>
        <v>28</v>
      </c>
      <c r="B51" s="612">
        <f t="shared" si="3"/>
        <v>46251</v>
      </c>
      <c r="C51" s="807" t="s">
        <v>285</v>
      </c>
      <c r="D51" s="613">
        <v>3262</v>
      </c>
      <c r="E51" s="808">
        <v>46251</v>
      </c>
      <c r="F51" s="719" t="s">
        <v>279</v>
      </c>
      <c r="G51" s="808">
        <v>46251</v>
      </c>
      <c r="H51" s="616"/>
      <c r="I51" s="808">
        <v>46251</v>
      </c>
      <c r="J51" s="616"/>
      <c r="K51" s="622"/>
      <c r="L51" s="622"/>
      <c r="M51" s="622"/>
      <c r="N51" s="622"/>
      <c r="O51" s="625">
        <v>4363.8599999999997</v>
      </c>
      <c r="P51" s="623"/>
      <c r="R51" s="625"/>
    </row>
    <row r="52" spans="1:18">
      <c r="A52" s="611">
        <f t="shared" si="4"/>
        <v>29</v>
      </c>
      <c r="B52" s="612">
        <f t="shared" si="3"/>
        <v>46252</v>
      </c>
      <c r="C52" s="613" t="s">
        <v>286</v>
      </c>
      <c r="D52" s="613">
        <v>3276</v>
      </c>
      <c r="E52" s="721">
        <v>46252</v>
      </c>
      <c r="F52" s="719" t="s">
        <v>279</v>
      </c>
      <c r="G52" s="721">
        <v>46252</v>
      </c>
      <c r="H52" s="616"/>
      <c r="I52" s="721">
        <v>46252</v>
      </c>
      <c r="J52" s="616"/>
      <c r="K52" s="622"/>
      <c r="L52" s="622"/>
      <c r="M52" s="622"/>
      <c r="N52" s="622"/>
      <c r="O52" s="625">
        <v>4185.7740000000003</v>
      </c>
      <c r="P52" s="623"/>
      <c r="R52" s="625"/>
    </row>
    <row r="53" spans="1:18">
      <c r="A53" s="611">
        <f t="shared" si="4"/>
        <v>30</v>
      </c>
      <c r="B53" s="612">
        <f t="shared" si="3"/>
        <v>46252</v>
      </c>
      <c r="C53" s="613" t="s">
        <v>321</v>
      </c>
      <c r="D53" s="613">
        <v>3282</v>
      </c>
      <c r="E53" s="721">
        <v>46252</v>
      </c>
      <c r="F53" s="719" t="s">
        <v>279</v>
      </c>
      <c r="G53" s="721">
        <v>46252</v>
      </c>
      <c r="H53" s="616"/>
      <c r="I53" s="721">
        <v>46252</v>
      </c>
      <c r="J53" s="616"/>
      <c r="K53" s="622"/>
      <c r="L53" s="622"/>
      <c r="M53" s="622"/>
      <c r="N53" s="622"/>
      <c r="O53" s="625">
        <v>3658.9349999999999</v>
      </c>
      <c r="P53" s="623"/>
      <c r="R53" s="625"/>
    </row>
    <row r="54" spans="1:18">
      <c r="A54" s="611">
        <f t="shared" si="4"/>
        <v>31</v>
      </c>
      <c r="B54" s="612">
        <f t="shared" si="3"/>
        <v>46253</v>
      </c>
      <c r="C54" s="613" t="s">
        <v>286</v>
      </c>
      <c r="D54" s="613">
        <v>3288</v>
      </c>
      <c r="E54" s="721">
        <v>46253</v>
      </c>
      <c r="F54" s="719" t="s">
        <v>279</v>
      </c>
      <c r="G54" s="721">
        <v>46253</v>
      </c>
      <c r="H54" s="616"/>
      <c r="I54" s="721">
        <v>46253</v>
      </c>
      <c r="J54" s="616"/>
      <c r="K54" s="622"/>
      <c r="L54" s="622"/>
      <c r="M54" s="622"/>
      <c r="N54" s="622"/>
      <c r="O54" s="625">
        <v>4123.4440000000004</v>
      </c>
      <c r="P54" s="623"/>
      <c r="R54" s="625"/>
    </row>
    <row r="55" spans="1:18">
      <c r="A55" s="611">
        <f t="shared" si="4"/>
        <v>32</v>
      </c>
      <c r="B55" s="612">
        <f t="shared" si="3"/>
        <v>46253</v>
      </c>
      <c r="C55" s="613" t="s">
        <v>321</v>
      </c>
      <c r="D55" s="613">
        <v>3296</v>
      </c>
      <c r="E55" s="721">
        <v>46253</v>
      </c>
      <c r="F55" s="719" t="s">
        <v>279</v>
      </c>
      <c r="G55" s="721">
        <v>46253</v>
      </c>
      <c r="H55" s="616"/>
      <c r="I55" s="721">
        <v>46253</v>
      </c>
      <c r="J55" s="616"/>
      <c r="K55" s="622"/>
      <c r="L55" s="622"/>
      <c r="M55" s="622"/>
      <c r="N55" s="622"/>
      <c r="O55" s="625">
        <v>3930.5169999999998</v>
      </c>
      <c r="P55" s="623"/>
      <c r="R55" s="625"/>
    </row>
    <row r="56" spans="1:18">
      <c r="A56" s="611">
        <f t="shared" si="4"/>
        <v>33</v>
      </c>
      <c r="B56" s="612">
        <f t="shared" si="3"/>
        <v>46254</v>
      </c>
      <c r="C56" s="613" t="s">
        <v>286</v>
      </c>
      <c r="D56" s="613">
        <v>3306</v>
      </c>
      <c r="E56" s="721">
        <v>46254</v>
      </c>
      <c r="F56" s="719" t="s">
        <v>279</v>
      </c>
      <c r="G56" s="721">
        <v>46254</v>
      </c>
      <c r="H56" s="616"/>
      <c r="I56" s="721">
        <v>46254</v>
      </c>
      <c r="J56" s="616"/>
      <c r="K56" s="622"/>
      <c r="L56" s="622"/>
      <c r="M56" s="622"/>
      <c r="N56" s="622"/>
      <c r="O56" s="625">
        <v>4164.9970000000003</v>
      </c>
      <c r="P56" s="623"/>
      <c r="R56" s="625"/>
    </row>
    <row r="57" spans="1:18">
      <c r="A57" s="611">
        <f t="shared" si="4"/>
        <v>34</v>
      </c>
      <c r="B57" s="612">
        <f t="shared" si="3"/>
        <v>46254</v>
      </c>
      <c r="C57" s="613" t="s">
        <v>285</v>
      </c>
      <c r="D57" s="613">
        <v>3307</v>
      </c>
      <c r="E57" s="721">
        <v>46254</v>
      </c>
      <c r="F57" s="719" t="s">
        <v>279</v>
      </c>
      <c r="G57" s="721">
        <v>46254</v>
      </c>
      <c r="H57" s="616"/>
      <c r="I57" s="721">
        <v>46254</v>
      </c>
      <c r="J57" s="616"/>
      <c r="K57" s="622"/>
      <c r="L57" s="622"/>
      <c r="M57" s="622"/>
      <c r="N57" s="622"/>
      <c r="O57" s="625">
        <v>3993.223</v>
      </c>
      <c r="P57" s="623"/>
      <c r="R57" s="625"/>
    </row>
    <row r="58" spans="1:18">
      <c r="A58" s="611">
        <f t="shared" si="4"/>
        <v>35</v>
      </c>
      <c r="B58" s="612">
        <f t="shared" si="3"/>
        <v>46255</v>
      </c>
      <c r="C58" s="613" t="s">
        <v>287</v>
      </c>
      <c r="D58" s="613">
        <v>3318</v>
      </c>
      <c r="E58" s="721">
        <v>46255</v>
      </c>
      <c r="F58" s="719" t="s">
        <v>279</v>
      </c>
      <c r="G58" s="721">
        <v>46255</v>
      </c>
      <c r="H58" s="616"/>
      <c r="I58" s="721">
        <v>46255</v>
      </c>
      <c r="J58" s="616"/>
      <c r="K58" s="622"/>
      <c r="L58" s="622"/>
      <c r="M58" s="622"/>
      <c r="N58" s="622"/>
      <c r="O58" s="625">
        <v>4242.1679999999997</v>
      </c>
      <c r="P58" s="623"/>
      <c r="R58" s="625"/>
    </row>
    <row r="59" spans="1:18">
      <c r="A59" s="611">
        <f t="shared" si="4"/>
        <v>36</v>
      </c>
      <c r="B59" s="612">
        <f t="shared" si="3"/>
        <v>46255</v>
      </c>
      <c r="C59" s="613" t="s">
        <v>286</v>
      </c>
      <c r="D59" s="613">
        <v>3319</v>
      </c>
      <c r="E59" s="721">
        <v>46255</v>
      </c>
      <c r="F59" s="719" t="s">
        <v>279</v>
      </c>
      <c r="G59" s="721">
        <v>46255</v>
      </c>
      <c r="H59" s="616"/>
      <c r="I59" s="721">
        <v>46255</v>
      </c>
      <c r="J59" s="616"/>
      <c r="K59" s="622"/>
      <c r="L59" s="622"/>
      <c r="M59" s="622"/>
      <c r="N59" s="622"/>
      <c r="O59" s="625">
        <v>4125.3729999999996</v>
      </c>
      <c r="P59" s="623"/>
      <c r="R59" s="625"/>
    </row>
    <row r="60" spans="1:18">
      <c r="A60" s="611">
        <f t="shared" si="4"/>
        <v>22</v>
      </c>
      <c r="B60" s="612">
        <f t="shared" si="3"/>
        <v>46255</v>
      </c>
      <c r="C60" s="613" t="s">
        <v>285</v>
      </c>
      <c r="D60" s="613">
        <v>3326</v>
      </c>
      <c r="E60" s="721">
        <v>46255</v>
      </c>
      <c r="F60" s="719" t="s">
        <v>279</v>
      </c>
      <c r="G60" s="721">
        <v>46255</v>
      </c>
      <c r="H60" s="616"/>
      <c r="I60" s="721">
        <v>46255</v>
      </c>
      <c r="J60" s="616"/>
      <c r="K60" s="622"/>
      <c r="L60" s="622"/>
      <c r="M60" s="622"/>
      <c r="N60" s="622"/>
      <c r="O60" s="625">
        <v>3964.9470000000001</v>
      </c>
      <c r="P60" s="623"/>
      <c r="R60" s="625"/>
    </row>
    <row r="61" spans="1:18">
      <c r="A61" s="611">
        <f t="shared" si="4"/>
        <v>23</v>
      </c>
      <c r="B61" s="612">
        <f t="shared" si="3"/>
        <v>46256</v>
      </c>
      <c r="C61" s="613" t="s">
        <v>287</v>
      </c>
      <c r="D61" s="613">
        <v>3332</v>
      </c>
      <c r="E61" s="721">
        <v>46256</v>
      </c>
      <c r="F61" s="719" t="s">
        <v>279</v>
      </c>
      <c r="G61" s="721">
        <v>46256</v>
      </c>
      <c r="H61" s="616"/>
      <c r="I61" s="721">
        <v>46256</v>
      </c>
      <c r="J61" s="616"/>
      <c r="K61" s="622"/>
      <c r="L61" s="622"/>
      <c r="M61" s="622"/>
      <c r="N61" s="622"/>
      <c r="O61" s="625">
        <v>4121.2179999999998</v>
      </c>
      <c r="P61" s="623"/>
      <c r="R61" s="625"/>
    </row>
    <row r="62" spans="1:18">
      <c r="A62" s="611">
        <f t="shared" si="4"/>
        <v>24</v>
      </c>
      <c r="B62" s="612">
        <f t="shared" si="3"/>
        <v>46256</v>
      </c>
      <c r="C62" s="613" t="s">
        <v>286</v>
      </c>
      <c r="D62" s="613">
        <v>3337</v>
      </c>
      <c r="E62" s="721">
        <v>46256</v>
      </c>
      <c r="F62" s="719" t="s">
        <v>279</v>
      </c>
      <c r="G62" s="721">
        <v>46256</v>
      </c>
      <c r="H62" s="616"/>
      <c r="I62" s="721">
        <v>46256</v>
      </c>
      <c r="J62" s="616"/>
      <c r="K62" s="622"/>
      <c r="L62" s="622"/>
      <c r="M62" s="622"/>
      <c r="N62" s="622"/>
      <c r="O62" s="625">
        <v>3889.7049999999999</v>
      </c>
      <c r="P62" s="623"/>
      <c r="R62" s="625"/>
    </row>
    <row r="63" spans="1:18">
      <c r="A63" s="611">
        <f t="shared" si="4"/>
        <v>25</v>
      </c>
      <c r="B63" s="612">
        <f t="shared" si="3"/>
        <v>46256</v>
      </c>
      <c r="C63" s="613" t="s">
        <v>285</v>
      </c>
      <c r="D63" s="613">
        <v>3340</v>
      </c>
      <c r="E63" s="721">
        <v>46256</v>
      </c>
      <c r="F63" s="719" t="s">
        <v>279</v>
      </c>
      <c r="G63" s="721">
        <v>46256</v>
      </c>
      <c r="H63" s="616"/>
      <c r="I63" s="721">
        <v>46256</v>
      </c>
      <c r="J63" s="616"/>
      <c r="K63" s="622"/>
      <c r="L63" s="622"/>
      <c r="M63" s="622"/>
      <c r="N63" s="622"/>
      <c r="O63" s="625">
        <v>3966.8760000000002</v>
      </c>
      <c r="P63" s="623"/>
      <c r="R63" s="625"/>
    </row>
    <row r="64" spans="1:18">
      <c r="A64" s="611">
        <f t="shared" si="4"/>
        <v>26</v>
      </c>
      <c r="B64" s="612">
        <f t="shared" si="3"/>
        <v>46256</v>
      </c>
      <c r="C64" s="613" t="s">
        <v>321</v>
      </c>
      <c r="D64" s="613">
        <v>3344</v>
      </c>
      <c r="E64" s="721">
        <v>46256</v>
      </c>
      <c r="F64" s="719" t="s">
        <v>279</v>
      </c>
      <c r="G64" s="721">
        <v>46256</v>
      </c>
      <c r="H64" s="616"/>
      <c r="I64" s="721">
        <v>46256</v>
      </c>
      <c r="J64" s="616"/>
      <c r="K64" s="622"/>
      <c r="L64" s="622"/>
      <c r="M64" s="622"/>
      <c r="N64" s="622"/>
      <c r="O64" s="625">
        <v>4078.922</v>
      </c>
      <c r="P64" s="623"/>
      <c r="R64" s="625"/>
    </row>
    <row r="65" spans="1:18">
      <c r="A65" s="611">
        <f t="shared" si="4"/>
        <v>27</v>
      </c>
      <c r="B65" s="612">
        <f t="shared" si="3"/>
        <v>46257</v>
      </c>
      <c r="C65" s="613" t="s">
        <v>286</v>
      </c>
      <c r="D65" s="613">
        <v>3349</v>
      </c>
      <c r="E65" s="721">
        <v>46257</v>
      </c>
      <c r="F65" s="719" t="s">
        <v>279</v>
      </c>
      <c r="G65" s="721">
        <v>46257</v>
      </c>
      <c r="H65" s="616"/>
      <c r="I65" s="721">
        <v>46257</v>
      </c>
      <c r="J65" s="616"/>
      <c r="K65" s="622"/>
      <c r="L65" s="622"/>
      <c r="M65" s="622"/>
      <c r="N65" s="622"/>
      <c r="O65" s="625">
        <v>4017.3339999999998</v>
      </c>
      <c r="P65" s="623"/>
      <c r="R65" s="625"/>
    </row>
    <row r="66" spans="1:18">
      <c r="A66" s="611">
        <f t="shared" si="4"/>
        <v>28</v>
      </c>
      <c r="B66" s="612">
        <f t="shared" si="3"/>
        <v>46257</v>
      </c>
      <c r="C66" s="613" t="s">
        <v>285</v>
      </c>
      <c r="D66" s="613">
        <v>3355</v>
      </c>
      <c r="E66" s="721">
        <v>46257</v>
      </c>
      <c r="F66" s="719" t="s">
        <v>279</v>
      </c>
      <c r="G66" s="721">
        <v>46257</v>
      </c>
      <c r="H66" s="616"/>
      <c r="I66" s="721">
        <v>46257</v>
      </c>
      <c r="J66" s="616"/>
      <c r="K66" s="622"/>
      <c r="L66" s="622"/>
      <c r="M66" s="622"/>
      <c r="N66" s="622"/>
      <c r="O66" s="625">
        <v>4115.7269999999999</v>
      </c>
      <c r="P66" s="623"/>
      <c r="R66" s="625"/>
    </row>
    <row r="67" spans="1:18">
      <c r="A67" s="611">
        <f t="shared" si="4"/>
        <v>29</v>
      </c>
      <c r="B67" s="612">
        <f t="shared" si="3"/>
        <v>46257</v>
      </c>
      <c r="C67" s="613" t="s">
        <v>321</v>
      </c>
      <c r="D67" s="613">
        <v>3360</v>
      </c>
      <c r="E67" s="721">
        <v>46257</v>
      </c>
      <c r="F67" s="719" t="s">
        <v>279</v>
      </c>
      <c r="G67" s="721">
        <v>46257</v>
      </c>
      <c r="H67" s="616"/>
      <c r="I67" s="721">
        <v>46257</v>
      </c>
      <c r="J67" s="616"/>
      <c r="K67" s="622"/>
      <c r="L67" s="622"/>
      <c r="M67" s="622"/>
      <c r="N67" s="622"/>
      <c r="O67" s="625">
        <v>3918.6439999999998</v>
      </c>
      <c r="P67" s="623"/>
      <c r="R67" s="625"/>
    </row>
    <row r="68" spans="1:18">
      <c r="A68" s="611">
        <f t="shared" si="4"/>
        <v>30</v>
      </c>
      <c r="B68" s="612">
        <f t="shared" si="3"/>
        <v>46258</v>
      </c>
      <c r="C68" s="613" t="s">
        <v>286</v>
      </c>
      <c r="D68" s="613">
        <v>3367</v>
      </c>
      <c r="E68" s="721">
        <v>46258</v>
      </c>
      <c r="F68" s="719" t="s">
        <v>279</v>
      </c>
      <c r="G68" s="721">
        <v>46258</v>
      </c>
      <c r="H68" s="616"/>
      <c r="I68" s="721">
        <v>46258</v>
      </c>
      <c r="J68" s="616"/>
      <c r="K68" s="622"/>
      <c r="L68" s="622"/>
      <c r="M68" s="622"/>
      <c r="N68" s="622"/>
      <c r="O68" s="625">
        <v>4155.3509999999997</v>
      </c>
      <c r="P68" s="623"/>
      <c r="R68" s="625"/>
    </row>
    <row r="69" spans="1:18">
      <c r="A69" s="611">
        <f t="shared" si="4"/>
        <v>31</v>
      </c>
      <c r="B69" s="612">
        <f t="shared" si="3"/>
        <v>46258</v>
      </c>
      <c r="C69" s="613" t="s">
        <v>285</v>
      </c>
      <c r="D69" s="613">
        <v>3373</v>
      </c>
      <c r="E69" s="721">
        <v>46258</v>
      </c>
      <c r="F69" s="719" t="s">
        <v>279</v>
      </c>
      <c r="G69" s="721">
        <v>46258</v>
      </c>
      <c r="H69" s="616"/>
      <c r="I69" s="721">
        <v>46258</v>
      </c>
      <c r="J69" s="616"/>
      <c r="K69" s="622"/>
      <c r="L69" s="622"/>
      <c r="M69" s="622"/>
      <c r="N69" s="622"/>
      <c r="O69" s="625">
        <v>3842.2150000000001</v>
      </c>
      <c r="P69" s="623"/>
      <c r="R69" s="625"/>
    </row>
    <row r="70" spans="1:18">
      <c r="A70" s="611">
        <f t="shared" si="4"/>
        <v>32</v>
      </c>
      <c r="B70" s="612">
        <f t="shared" si="3"/>
        <v>46258</v>
      </c>
      <c r="C70" s="613" t="s">
        <v>286</v>
      </c>
      <c r="D70" s="613">
        <v>3377</v>
      </c>
      <c r="E70" s="721">
        <v>46258</v>
      </c>
      <c r="F70" s="719" t="s">
        <v>279</v>
      </c>
      <c r="G70" s="721">
        <v>46258</v>
      </c>
      <c r="H70" s="616"/>
      <c r="I70" s="721">
        <v>46258</v>
      </c>
      <c r="J70" s="616"/>
      <c r="K70" s="622"/>
      <c r="L70" s="622"/>
      <c r="M70" s="622"/>
      <c r="N70" s="622"/>
      <c r="O70" s="625">
        <v>3994.3310000000001</v>
      </c>
      <c r="P70" s="623"/>
      <c r="R70" s="625"/>
    </row>
    <row r="71" spans="1:18">
      <c r="A71" s="611">
        <f t="shared" si="4"/>
        <v>33</v>
      </c>
      <c r="B71" s="612">
        <f t="shared" si="3"/>
        <v>46259</v>
      </c>
      <c r="C71" s="613" t="s">
        <v>321</v>
      </c>
      <c r="D71" s="613">
        <v>3381</v>
      </c>
      <c r="E71" s="721">
        <v>46259</v>
      </c>
      <c r="F71" s="719" t="s">
        <v>279</v>
      </c>
      <c r="G71" s="721">
        <v>46259</v>
      </c>
      <c r="H71" s="616"/>
      <c r="I71" s="721">
        <v>46259</v>
      </c>
      <c r="J71" s="616"/>
      <c r="K71" s="622"/>
      <c r="L71" s="622"/>
      <c r="M71" s="622"/>
      <c r="N71" s="622"/>
      <c r="O71" s="625">
        <v>4066.308</v>
      </c>
      <c r="P71" s="623"/>
      <c r="R71" s="625"/>
    </row>
    <row r="72" spans="1:18">
      <c r="A72" s="611">
        <f t="shared" si="4"/>
        <v>34</v>
      </c>
      <c r="B72" s="612">
        <f t="shared" ref="B72" si="5">I72</f>
        <v>46259</v>
      </c>
      <c r="C72" s="613" t="s">
        <v>285</v>
      </c>
      <c r="D72" s="613">
        <v>3383</v>
      </c>
      <c r="E72" s="721">
        <v>46259</v>
      </c>
      <c r="F72" s="719" t="s">
        <v>279</v>
      </c>
      <c r="G72" s="721">
        <v>46259</v>
      </c>
      <c r="H72" s="616"/>
      <c r="I72" s="721">
        <v>46259</v>
      </c>
      <c r="J72" s="616"/>
      <c r="K72" s="622"/>
      <c r="L72" s="622"/>
      <c r="M72" s="622"/>
      <c r="N72" s="622"/>
      <c r="O72" s="625">
        <v>3952.0349999999999</v>
      </c>
      <c r="P72" s="623"/>
      <c r="R72" s="625"/>
    </row>
    <row r="73" spans="1:18">
      <c r="A73" s="611">
        <f t="shared" si="4"/>
        <v>35</v>
      </c>
      <c r="B73" s="612">
        <f t="shared" ref="B73:B75" si="6">I73</f>
        <v>46260</v>
      </c>
      <c r="C73" s="613" t="s">
        <v>321</v>
      </c>
      <c r="D73" s="613">
        <v>3397</v>
      </c>
      <c r="E73" s="721">
        <v>46260</v>
      </c>
      <c r="F73" s="719" t="s">
        <v>279</v>
      </c>
      <c r="G73" s="721">
        <v>46260</v>
      </c>
      <c r="H73" s="616"/>
      <c r="I73" s="721">
        <v>46260</v>
      </c>
      <c r="J73" s="616"/>
      <c r="K73" s="622"/>
      <c r="L73" s="622"/>
      <c r="M73" s="622"/>
      <c r="N73" s="622"/>
      <c r="O73" s="625">
        <v>4125.67</v>
      </c>
      <c r="P73" s="623"/>
      <c r="R73" s="625"/>
    </row>
    <row r="74" spans="1:18">
      <c r="A74" s="611">
        <f t="shared" si="4"/>
        <v>36</v>
      </c>
      <c r="B74" s="612">
        <f t="shared" si="6"/>
        <v>46261</v>
      </c>
      <c r="C74" s="613" t="s">
        <v>286</v>
      </c>
      <c r="D74" s="613">
        <v>3410</v>
      </c>
      <c r="E74" s="721">
        <v>46261</v>
      </c>
      <c r="F74" s="719" t="s">
        <v>279</v>
      </c>
      <c r="G74" s="721">
        <v>46261</v>
      </c>
      <c r="H74" s="616"/>
      <c r="I74" s="721">
        <v>46261</v>
      </c>
      <c r="J74" s="616"/>
      <c r="K74" s="622"/>
      <c r="L74" s="622"/>
      <c r="M74" s="622"/>
      <c r="N74" s="622"/>
      <c r="O74" s="625">
        <v>4231.78</v>
      </c>
      <c r="P74" s="623"/>
      <c r="R74" s="625"/>
    </row>
    <row r="75" spans="1:18">
      <c r="A75" s="611">
        <f t="shared" si="4"/>
        <v>37</v>
      </c>
      <c r="B75" s="612">
        <f t="shared" si="6"/>
        <v>46261</v>
      </c>
      <c r="C75" s="613" t="s">
        <v>287</v>
      </c>
      <c r="D75" s="620">
        <v>3426</v>
      </c>
      <c r="E75" s="721">
        <v>46262</v>
      </c>
      <c r="F75" s="719" t="s">
        <v>279</v>
      </c>
      <c r="G75" s="721">
        <v>46261</v>
      </c>
      <c r="H75" s="616"/>
      <c r="I75" s="721">
        <v>46261</v>
      </c>
      <c r="J75" s="616"/>
      <c r="K75" s="622"/>
      <c r="L75" s="622"/>
      <c r="M75" s="622"/>
      <c r="N75" s="622"/>
      <c r="O75" s="625">
        <v>4037.826</v>
      </c>
      <c r="P75" s="623"/>
      <c r="R75" s="625"/>
    </row>
    <row r="76" spans="1:18">
      <c r="A76" s="611">
        <f t="shared" si="4"/>
        <v>23</v>
      </c>
      <c r="B76" s="612">
        <f t="shared" ref="B76:B83" si="7">I76</f>
        <v>46262</v>
      </c>
      <c r="C76" s="613" t="s">
        <v>285</v>
      </c>
      <c r="D76" s="620">
        <v>3432</v>
      </c>
      <c r="E76" s="721">
        <v>46262</v>
      </c>
      <c r="F76" s="719" t="s">
        <v>279</v>
      </c>
      <c r="G76" s="721">
        <v>46262</v>
      </c>
      <c r="H76" s="616"/>
      <c r="I76" s="721">
        <v>46262</v>
      </c>
      <c r="J76" s="616"/>
      <c r="K76" s="622"/>
      <c r="L76" s="622"/>
      <c r="M76" s="622"/>
      <c r="N76" s="622"/>
      <c r="O76" s="625">
        <v>3970.587</v>
      </c>
      <c r="P76" s="623"/>
      <c r="R76" s="625"/>
    </row>
    <row r="77" spans="1:18">
      <c r="A77" s="611">
        <f t="shared" si="4"/>
        <v>24</v>
      </c>
      <c r="B77" s="612">
        <f t="shared" si="7"/>
        <v>46262</v>
      </c>
      <c r="C77" s="613" t="s">
        <v>286</v>
      </c>
      <c r="D77" s="620">
        <v>3433</v>
      </c>
      <c r="E77" s="721">
        <v>46262</v>
      </c>
      <c r="F77" s="719" t="s">
        <v>279</v>
      </c>
      <c r="G77" s="721">
        <v>46262</v>
      </c>
      <c r="H77" s="616"/>
      <c r="I77" s="721">
        <v>46262</v>
      </c>
      <c r="J77" s="616"/>
      <c r="K77" s="622"/>
      <c r="L77" s="622"/>
      <c r="M77" s="622"/>
      <c r="N77" s="622"/>
      <c r="O77" s="625">
        <v>4116.9189999999999</v>
      </c>
      <c r="P77" s="623"/>
      <c r="R77" s="625"/>
    </row>
    <row r="78" spans="1:18">
      <c r="A78" s="611">
        <f t="shared" si="4"/>
        <v>25</v>
      </c>
      <c r="B78" s="612">
        <f t="shared" si="7"/>
        <v>46262</v>
      </c>
      <c r="C78" s="613" t="s">
        <v>287</v>
      </c>
      <c r="D78" s="613">
        <v>3440</v>
      </c>
      <c r="E78" s="721">
        <v>46262</v>
      </c>
      <c r="F78" s="719" t="s">
        <v>279</v>
      </c>
      <c r="G78" s="721">
        <v>46262</v>
      </c>
      <c r="H78" s="616"/>
      <c r="I78" s="721">
        <v>46262</v>
      </c>
      <c r="J78" s="616"/>
      <c r="K78" s="622"/>
      <c r="L78" s="622"/>
      <c r="M78" s="622"/>
      <c r="N78" s="622"/>
      <c r="O78" s="625">
        <v>4284.4629999999997</v>
      </c>
      <c r="P78" s="623"/>
      <c r="R78" s="625"/>
    </row>
    <row r="79" spans="1:18">
      <c r="A79" s="611">
        <f t="shared" si="4"/>
        <v>26</v>
      </c>
      <c r="B79" s="612">
        <f t="shared" si="7"/>
        <v>46263</v>
      </c>
      <c r="C79" s="613" t="s">
        <v>285</v>
      </c>
      <c r="D79" s="613">
        <v>3445</v>
      </c>
      <c r="E79" s="721">
        <v>46263</v>
      </c>
      <c r="F79" s="719" t="s">
        <v>279</v>
      </c>
      <c r="G79" s="721">
        <v>46263</v>
      </c>
      <c r="H79" s="616"/>
      <c r="I79" s="721">
        <v>46263</v>
      </c>
      <c r="J79" s="616"/>
      <c r="K79" s="622"/>
      <c r="L79" s="622"/>
      <c r="M79" s="622"/>
      <c r="N79" s="622"/>
      <c r="O79" s="625">
        <v>4066.308</v>
      </c>
      <c r="P79" s="623"/>
      <c r="R79" s="625"/>
    </row>
    <row r="80" spans="1:18">
      <c r="A80" s="611">
        <f t="shared" si="4"/>
        <v>27</v>
      </c>
      <c r="B80" s="612">
        <f t="shared" si="7"/>
        <v>46263</v>
      </c>
      <c r="C80" s="613" t="s">
        <v>321</v>
      </c>
      <c r="D80" s="613">
        <v>3447</v>
      </c>
      <c r="E80" s="721">
        <v>46263</v>
      </c>
      <c r="F80" s="719" t="s">
        <v>279</v>
      </c>
      <c r="G80" s="721">
        <v>46263</v>
      </c>
      <c r="H80" s="616"/>
      <c r="I80" s="721">
        <v>46263</v>
      </c>
      <c r="J80" s="616"/>
      <c r="K80" s="622"/>
      <c r="L80" s="622"/>
      <c r="M80" s="622"/>
      <c r="N80" s="622"/>
      <c r="O80" s="625">
        <v>3695.2939999999999</v>
      </c>
      <c r="P80" s="623"/>
      <c r="R80" s="625"/>
    </row>
    <row r="81" spans="1:18">
      <c r="A81" s="611">
        <f t="shared" si="4"/>
        <v>28</v>
      </c>
      <c r="B81" s="612">
        <f t="shared" si="7"/>
        <v>46264</v>
      </c>
      <c r="C81" s="613" t="s">
        <v>285</v>
      </c>
      <c r="D81" s="613">
        <v>3457</v>
      </c>
      <c r="E81" s="721">
        <v>46264</v>
      </c>
      <c r="F81" s="719" t="s">
        <v>279</v>
      </c>
      <c r="G81" s="721">
        <v>46264</v>
      </c>
      <c r="H81" s="616"/>
      <c r="I81" s="721">
        <v>46264</v>
      </c>
      <c r="J81" s="616"/>
      <c r="K81" s="622"/>
      <c r="L81" s="622"/>
      <c r="M81" s="622"/>
      <c r="N81" s="622"/>
      <c r="O81" s="625">
        <v>4214.7129999999997</v>
      </c>
      <c r="P81" s="623"/>
      <c r="R81" s="625"/>
    </row>
    <row r="82" spans="1:18">
      <c r="A82" s="611">
        <f t="shared" si="4"/>
        <v>29</v>
      </c>
      <c r="B82" s="612">
        <f t="shared" si="7"/>
        <v>46264</v>
      </c>
      <c r="C82" s="613" t="s">
        <v>287</v>
      </c>
      <c r="D82" s="613">
        <v>3458</v>
      </c>
      <c r="E82" s="721">
        <v>46264</v>
      </c>
      <c r="F82" s="719" t="s">
        <v>279</v>
      </c>
      <c r="G82" s="721">
        <v>46264</v>
      </c>
      <c r="H82" s="616"/>
      <c r="I82" s="721">
        <v>46264</v>
      </c>
      <c r="J82" s="616"/>
      <c r="K82" s="622"/>
      <c r="L82" s="622"/>
      <c r="M82" s="622"/>
      <c r="N82" s="622"/>
      <c r="O82" s="625">
        <v>4037.3679999999999</v>
      </c>
      <c r="P82" s="623"/>
      <c r="R82" s="625"/>
    </row>
    <row r="83" spans="1:18">
      <c r="A83" s="611">
        <f t="shared" si="4"/>
        <v>30</v>
      </c>
      <c r="B83" s="612">
        <f t="shared" si="7"/>
        <v>46265</v>
      </c>
      <c r="C83" s="613" t="s">
        <v>321</v>
      </c>
      <c r="D83" s="613">
        <v>3468</v>
      </c>
      <c r="E83" s="614">
        <v>46264</v>
      </c>
      <c r="F83" s="719" t="s">
        <v>279</v>
      </c>
      <c r="G83" s="615">
        <v>46265</v>
      </c>
      <c r="H83" s="616"/>
      <c r="I83" s="615">
        <v>46265</v>
      </c>
      <c r="J83" s="616"/>
      <c r="K83" s="622"/>
      <c r="L83" s="622"/>
      <c r="M83" s="622"/>
      <c r="N83" s="622"/>
      <c r="O83" s="625">
        <v>4435.8370000000004</v>
      </c>
      <c r="P83" s="623"/>
      <c r="R83" s="625"/>
    </row>
    <row r="84" spans="1:18">
      <c r="A84" s="611"/>
      <c r="B84" s="612"/>
      <c r="C84" s="613"/>
      <c r="D84" s="620"/>
      <c r="E84" s="614"/>
      <c r="F84" s="621"/>
      <c r="G84" s="615"/>
      <c r="H84" s="616"/>
      <c r="I84" s="615"/>
      <c r="J84" s="616"/>
      <c r="K84" s="622"/>
      <c r="L84" s="622"/>
      <c r="M84" s="622"/>
      <c r="N84" s="622"/>
      <c r="P84" s="623"/>
      <c r="R84" s="625"/>
    </row>
    <row r="85" spans="1:18">
      <c r="A85" s="611"/>
      <c r="B85" s="612"/>
      <c r="C85" s="613"/>
      <c r="D85" s="620"/>
      <c r="E85" s="614"/>
      <c r="F85" s="621"/>
      <c r="G85" s="615"/>
      <c r="H85" s="616"/>
      <c r="I85" s="615"/>
      <c r="J85" s="616"/>
      <c r="K85" s="622"/>
      <c r="L85" s="622"/>
      <c r="M85" s="622"/>
      <c r="N85" s="622"/>
      <c r="P85" s="623"/>
      <c r="R85" s="625"/>
    </row>
    <row r="86" spans="1:18" ht="15.75" thickBot="1">
      <c r="A86" s="611"/>
      <c r="B86" s="612"/>
      <c r="C86" s="613"/>
      <c r="D86" s="613"/>
      <c r="E86" s="614"/>
      <c r="F86" s="612"/>
      <c r="G86" s="615"/>
      <c r="H86" s="616"/>
      <c r="I86" s="615"/>
      <c r="J86" s="616"/>
      <c r="K86" s="616"/>
      <c r="L86" s="616"/>
      <c r="M86" s="617"/>
      <c r="N86" s="617"/>
      <c r="O86" s="618"/>
      <c r="P86" s="623"/>
    </row>
    <row r="87" spans="1:18" ht="16.5" thickTop="1" thickBot="1">
      <c r="A87" s="626" t="s">
        <v>3</v>
      </c>
      <c r="B87" s="627"/>
      <c r="C87" s="627"/>
      <c r="D87" s="627"/>
      <c r="E87" s="627"/>
      <c r="F87" s="627"/>
      <c r="G87" s="627"/>
      <c r="H87" s="628"/>
      <c r="I87" s="627"/>
      <c r="J87" s="628"/>
      <c r="K87" s="628"/>
      <c r="L87" s="628"/>
      <c r="M87" s="629"/>
      <c r="N87" s="629"/>
      <c r="O87" s="630">
        <f>SUM(O8:O86)</f>
        <v>311835.02299999999</v>
      </c>
      <c r="P87" s="631"/>
    </row>
  </sheetData>
  <autoFilter ref="A1:P32"/>
  <mergeCells count="13">
    <mergeCell ref="F5:F7"/>
    <mergeCell ref="A5:A7"/>
    <mergeCell ref="B5:B7"/>
    <mergeCell ref="C5:C7"/>
    <mergeCell ref="D5:D7"/>
    <mergeCell ref="E5:E7"/>
    <mergeCell ref="G5:N5"/>
    <mergeCell ref="O5:O7"/>
    <mergeCell ref="P5:P7"/>
    <mergeCell ref="G6:H6"/>
    <mergeCell ref="I6:J6"/>
    <mergeCell ref="K6:L6"/>
    <mergeCell ref="M6:N6"/>
  </mergeCells>
  <hyperlinks>
    <hyperlink ref="O2" location="'Summary sales'!A1" display="SUMMARY"/>
  </hyperlinks>
  <pageMargins left="0.7" right="0.7" top="0.75" bottom="0.75" header="0.3" footer="0.3"/>
  <pageSetup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workbookViewId="0">
      <pane xSplit="2" ySplit="7" topLeftCell="C26" activePane="bottomRight" state="frozen"/>
      <selection pane="topRight"/>
      <selection pane="bottomLeft"/>
      <selection pane="bottomRight" activeCell="I37" sqref="I37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5.5703125" style="1" customWidth="1"/>
    <col min="9" max="9" width="13.140625" style="1" customWidth="1"/>
    <col min="10" max="10" width="13.42578125" style="1" customWidth="1"/>
    <col min="11" max="11" width="10.5703125" style="1" customWidth="1"/>
    <col min="12" max="12" width="32.140625" style="1" customWidth="1"/>
    <col min="13" max="14" width="9.140625" style="1"/>
    <col min="15" max="15" width="13.42578125" style="1" customWidth="1"/>
    <col min="16" max="16" width="11.140625" style="1" customWidth="1"/>
    <col min="17" max="16384" width="9.140625" style="1"/>
  </cols>
  <sheetData>
    <row r="1" spans="1:12" ht="15.75" thickBot="1">
      <c r="B1" s="2"/>
      <c r="C1" s="3" t="s">
        <v>131</v>
      </c>
      <c r="D1" s="2"/>
      <c r="E1" s="2"/>
      <c r="F1" s="2"/>
    </row>
    <row r="2" spans="1:12" ht="16.5" thickTop="1" thickBot="1">
      <c r="B2" s="2"/>
      <c r="C2" s="3" t="s">
        <v>316</v>
      </c>
      <c r="D2" s="2"/>
      <c r="E2" s="2"/>
      <c r="F2" s="2"/>
      <c r="L2" s="25" t="s">
        <v>133</v>
      </c>
    </row>
    <row r="3" spans="1:12" ht="15.75" thickTop="1">
      <c r="B3" s="2"/>
      <c r="C3" s="3" t="str">
        <f>SCI!C3</f>
        <v>Bulan Agustus 2026</v>
      </c>
      <c r="D3" s="2"/>
      <c r="E3" s="2"/>
      <c r="F3" s="2"/>
    </row>
    <row r="4" spans="1:12" ht="15.75" thickBot="1">
      <c r="B4" s="4"/>
      <c r="C4" s="76">
        <f>'Summary sales'!A4</f>
        <v>46235</v>
      </c>
      <c r="D4" s="4"/>
      <c r="E4" s="2"/>
      <c r="F4" s="2"/>
      <c r="J4" s="2" t="s">
        <v>134</v>
      </c>
      <c r="K4" s="26">
        <f>MAX(K7:K38)</f>
        <v>400.34416666666647</v>
      </c>
    </row>
    <row r="5" spans="1:12" ht="15.75" thickTop="1">
      <c r="A5" s="934" t="s">
        <v>111</v>
      </c>
      <c r="B5" s="933" t="s">
        <v>112</v>
      </c>
      <c r="C5" s="933" t="s">
        <v>135</v>
      </c>
      <c r="D5" s="933"/>
      <c r="E5" s="933" t="s">
        <v>136</v>
      </c>
      <c r="F5" s="933"/>
      <c r="G5" s="937" t="s">
        <v>137</v>
      </c>
      <c r="H5" s="933" t="s">
        <v>138</v>
      </c>
      <c r="I5" s="933"/>
      <c r="J5" s="933" t="s">
        <v>139</v>
      </c>
      <c r="K5" s="937" t="s">
        <v>140</v>
      </c>
      <c r="L5" s="931" t="s">
        <v>141</v>
      </c>
    </row>
    <row r="6" spans="1:12" ht="33.75" customHeight="1" thickBot="1">
      <c r="A6" s="935"/>
      <c r="B6" s="936"/>
      <c r="C6" s="5" t="s">
        <v>112</v>
      </c>
      <c r="D6" s="5" t="s">
        <v>142</v>
      </c>
      <c r="E6" s="5" t="s">
        <v>112</v>
      </c>
      <c r="F6" s="5" t="s">
        <v>142</v>
      </c>
      <c r="G6" s="938"/>
      <c r="H6" s="5" t="s">
        <v>135</v>
      </c>
      <c r="I6" s="5" t="s">
        <v>136</v>
      </c>
      <c r="J6" s="936"/>
      <c r="K6" s="938"/>
      <c r="L6" s="932"/>
    </row>
    <row r="7" spans="1:12" ht="15.75" thickTop="1">
      <c r="A7" s="6">
        <v>1</v>
      </c>
      <c r="B7" s="7">
        <f>C4</f>
        <v>46235</v>
      </c>
      <c r="C7" s="7">
        <f>C4</f>
        <v>46235</v>
      </c>
      <c r="D7" s="9">
        <v>0</v>
      </c>
      <c r="E7" s="7">
        <f>C7+1</f>
        <v>46236</v>
      </c>
      <c r="F7" s="9">
        <v>0</v>
      </c>
      <c r="G7" s="10">
        <f>IFERROR(((E7-C7)+(F7-D7)),"")</f>
        <v>1</v>
      </c>
      <c r="H7" s="11">
        <v>0</v>
      </c>
      <c r="I7" s="11">
        <v>0</v>
      </c>
      <c r="J7" s="11">
        <f t="shared" ref="J7:J37" si="0">I7-H7</f>
        <v>0</v>
      </c>
      <c r="K7" s="27">
        <f t="shared" ref="K7:K37" si="1">J7/24</f>
        <v>0</v>
      </c>
      <c r="L7" s="788" t="s">
        <v>354</v>
      </c>
    </row>
    <row r="8" spans="1:12">
      <c r="A8" s="12">
        <f>A7+1</f>
        <v>2</v>
      </c>
      <c r="B8" s="8">
        <f>B7+1</f>
        <v>46236</v>
      </c>
      <c r="C8" s="8">
        <f t="shared" ref="C8:C37" si="2">B8</f>
        <v>46236</v>
      </c>
      <c r="D8" s="9">
        <v>0</v>
      </c>
      <c r="E8" s="8">
        <f t="shared" ref="E8:E37" si="3">C8+1</f>
        <v>46237</v>
      </c>
      <c r="F8" s="9">
        <v>0</v>
      </c>
      <c r="G8" s="10">
        <f>IFERROR(((E8-C8)+(F8-D8)),"")</f>
        <v>1</v>
      </c>
      <c r="H8" s="11">
        <f t="shared" ref="H8:H37" si="4">I7</f>
        <v>0</v>
      </c>
      <c r="I8" s="11">
        <v>558.63</v>
      </c>
      <c r="J8" s="11">
        <f t="shared" si="0"/>
        <v>558.63</v>
      </c>
      <c r="K8" s="27">
        <f t="shared" si="1"/>
        <v>23.276250000000001</v>
      </c>
      <c r="L8" s="522"/>
    </row>
    <row r="9" spans="1:12">
      <c r="A9" s="12">
        <f t="shared" ref="A9:B24" si="5">A8+1</f>
        <v>3</v>
      </c>
      <c r="B9" s="8">
        <f t="shared" si="5"/>
        <v>46237</v>
      </c>
      <c r="C9" s="8">
        <f t="shared" si="2"/>
        <v>46237</v>
      </c>
      <c r="D9" s="9">
        <v>0</v>
      </c>
      <c r="E9" s="8">
        <f t="shared" si="3"/>
        <v>46238</v>
      </c>
      <c r="F9" s="9">
        <v>0</v>
      </c>
      <c r="G9" s="10">
        <f>IFERROR(((E9-C9)+(F9-D9)),"")</f>
        <v>1</v>
      </c>
      <c r="H9" s="11">
        <f t="shared" si="4"/>
        <v>558.63</v>
      </c>
      <c r="I9" s="11">
        <v>9585.42</v>
      </c>
      <c r="J9" s="11">
        <f t="shared" si="0"/>
        <v>9026.7900000000009</v>
      </c>
      <c r="K9" s="27">
        <f t="shared" si="1"/>
        <v>376.11625000000004</v>
      </c>
      <c r="L9" s="522"/>
    </row>
    <row r="10" spans="1:12">
      <c r="A10" s="12">
        <f t="shared" si="5"/>
        <v>4</v>
      </c>
      <c r="B10" s="8">
        <f t="shared" si="5"/>
        <v>46238</v>
      </c>
      <c r="C10" s="8">
        <f t="shared" si="2"/>
        <v>46238</v>
      </c>
      <c r="D10" s="9">
        <v>0</v>
      </c>
      <c r="E10" s="8">
        <f t="shared" si="3"/>
        <v>46239</v>
      </c>
      <c r="F10" s="9">
        <v>0</v>
      </c>
      <c r="G10" s="10">
        <f>IFERROR(((E10-C10)+(F10-D10)),"")</f>
        <v>1</v>
      </c>
      <c r="H10" s="11">
        <f t="shared" si="4"/>
        <v>9585.42</v>
      </c>
      <c r="I10" s="11">
        <v>14079.29</v>
      </c>
      <c r="J10" s="11">
        <f t="shared" si="0"/>
        <v>4493.8700000000008</v>
      </c>
      <c r="K10" s="27">
        <f t="shared" si="1"/>
        <v>187.24458333333337</v>
      </c>
      <c r="L10" s="522"/>
    </row>
    <row r="11" spans="1:12">
      <c r="A11" s="12">
        <f t="shared" si="5"/>
        <v>5</v>
      </c>
      <c r="B11" s="8">
        <f t="shared" si="5"/>
        <v>46239</v>
      </c>
      <c r="C11" s="8">
        <f t="shared" si="2"/>
        <v>46239</v>
      </c>
      <c r="D11" s="9">
        <v>0</v>
      </c>
      <c r="E11" s="8">
        <f t="shared" si="3"/>
        <v>46240</v>
      </c>
      <c r="F11" s="9">
        <v>0</v>
      </c>
      <c r="G11" s="10">
        <f t="shared" ref="G11:G37" si="6">IFERROR(((E11-C11)+(F11-D11)),"")</f>
        <v>1</v>
      </c>
      <c r="H11" s="11">
        <f t="shared" si="4"/>
        <v>14079.29</v>
      </c>
      <c r="I11" s="11">
        <v>18798.509999999998</v>
      </c>
      <c r="J11" s="11">
        <f t="shared" si="0"/>
        <v>4719.2199999999975</v>
      </c>
      <c r="K11" s="27">
        <f t="shared" si="1"/>
        <v>196.63416666666657</v>
      </c>
      <c r="L11" s="28"/>
    </row>
    <row r="12" spans="1:12">
      <c r="A12" s="12">
        <f t="shared" si="5"/>
        <v>6</v>
      </c>
      <c r="B12" s="8">
        <f t="shared" si="5"/>
        <v>46240</v>
      </c>
      <c r="C12" s="8">
        <f t="shared" si="2"/>
        <v>46240</v>
      </c>
      <c r="D12" s="9">
        <v>0</v>
      </c>
      <c r="E12" s="8">
        <f t="shared" si="3"/>
        <v>46241</v>
      </c>
      <c r="F12" s="9">
        <v>0</v>
      </c>
      <c r="G12" s="10">
        <f t="shared" si="6"/>
        <v>1</v>
      </c>
      <c r="H12" s="11">
        <f t="shared" si="4"/>
        <v>18798.509999999998</v>
      </c>
      <c r="I12" s="11">
        <v>27788.36</v>
      </c>
      <c r="J12" s="11">
        <f t="shared" si="0"/>
        <v>8989.8500000000022</v>
      </c>
      <c r="K12" s="27">
        <f t="shared" si="1"/>
        <v>374.57708333333341</v>
      </c>
      <c r="L12" s="28"/>
    </row>
    <row r="13" spans="1:12">
      <c r="A13" s="12">
        <f t="shared" si="5"/>
        <v>7</v>
      </c>
      <c r="B13" s="8">
        <f t="shared" si="5"/>
        <v>46241</v>
      </c>
      <c r="C13" s="8">
        <f t="shared" si="2"/>
        <v>46241</v>
      </c>
      <c r="D13" s="9">
        <v>0</v>
      </c>
      <c r="E13" s="8">
        <f t="shared" si="3"/>
        <v>46242</v>
      </c>
      <c r="F13" s="9">
        <v>0</v>
      </c>
      <c r="G13" s="10">
        <f t="shared" si="6"/>
        <v>1</v>
      </c>
      <c r="H13" s="11">
        <f t="shared" si="4"/>
        <v>27788.36</v>
      </c>
      <c r="I13" s="11">
        <v>30643.49</v>
      </c>
      <c r="J13" s="11">
        <f t="shared" si="0"/>
        <v>2855.130000000001</v>
      </c>
      <c r="K13" s="27">
        <f t="shared" si="1"/>
        <v>118.96375000000005</v>
      </c>
      <c r="L13" s="28"/>
    </row>
    <row r="14" spans="1:12">
      <c r="A14" s="12">
        <f t="shared" si="5"/>
        <v>8</v>
      </c>
      <c r="B14" s="8">
        <f t="shared" si="5"/>
        <v>46242</v>
      </c>
      <c r="C14" s="8">
        <f t="shared" si="2"/>
        <v>46242</v>
      </c>
      <c r="D14" s="9">
        <v>0</v>
      </c>
      <c r="E14" s="8">
        <f t="shared" si="3"/>
        <v>46243</v>
      </c>
      <c r="F14" s="9">
        <v>0</v>
      </c>
      <c r="G14" s="10">
        <f t="shared" si="6"/>
        <v>1</v>
      </c>
      <c r="H14" s="11">
        <f t="shared" si="4"/>
        <v>30643.49</v>
      </c>
      <c r="I14" s="11">
        <v>32473.33</v>
      </c>
      <c r="J14" s="11">
        <f t="shared" si="0"/>
        <v>1829.8400000000001</v>
      </c>
      <c r="K14" s="27">
        <f t="shared" si="1"/>
        <v>76.243333333333339</v>
      </c>
      <c r="L14" s="28"/>
    </row>
    <row r="15" spans="1:12">
      <c r="A15" s="12">
        <f t="shared" si="5"/>
        <v>9</v>
      </c>
      <c r="B15" s="8">
        <f t="shared" si="5"/>
        <v>46243</v>
      </c>
      <c r="C15" s="8">
        <f t="shared" si="2"/>
        <v>46243</v>
      </c>
      <c r="D15" s="9">
        <v>0</v>
      </c>
      <c r="E15" s="8">
        <f t="shared" si="3"/>
        <v>46244</v>
      </c>
      <c r="F15" s="9">
        <v>0</v>
      </c>
      <c r="G15" s="10">
        <f t="shared" si="6"/>
        <v>1</v>
      </c>
      <c r="H15" s="11">
        <f t="shared" si="4"/>
        <v>32473.33</v>
      </c>
      <c r="I15" s="11">
        <v>32751.15</v>
      </c>
      <c r="J15" s="11">
        <f t="shared" ref="J15" si="7">I15-H15</f>
        <v>277.81999999999971</v>
      </c>
      <c r="K15" s="27">
        <f t="shared" si="1"/>
        <v>11.575833333333321</v>
      </c>
      <c r="L15" s="538"/>
    </row>
    <row r="16" spans="1:12">
      <c r="A16" s="12">
        <f t="shared" si="5"/>
        <v>10</v>
      </c>
      <c r="B16" s="8">
        <f t="shared" si="5"/>
        <v>46244</v>
      </c>
      <c r="C16" s="8">
        <f t="shared" si="2"/>
        <v>46244</v>
      </c>
      <c r="D16" s="9">
        <v>0</v>
      </c>
      <c r="E16" s="8">
        <f t="shared" si="3"/>
        <v>46245</v>
      </c>
      <c r="F16" s="9">
        <v>0</v>
      </c>
      <c r="G16" s="10">
        <f t="shared" si="6"/>
        <v>1</v>
      </c>
      <c r="H16" s="11">
        <f t="shared" si="4"/>
        <v>32751.15</v>
      </c>
      <c r="I16" s="11">
        <v>37208.42</v>
      </c>
      <c r="J16" s="11">
        <f t="shared" si="0"/>
        <v>4457.2699999999968</v>
      </c>
      <c r="K16" s="27">
        <f t="shared" si="1"/>
        <v>185.71958333333319</v>
      </c>
      <c r="L16" s="538"/>
    </row>
    <row r="17" spans="1:14">
      <c r="A17" s="12">
        <f t="shared" si="5"/>
        <v>11</v>
      </c>
      <c r="B17" s="8">
        <f t="shared" si="5"/>
        <v>46245</v>
      </c>
      <c r="C17" s="8">
        <f t="shared" si="2"/>
        <v>46245</v>
      </c>
      <c r="D17" s="9">
        <v>0</v>
      </c>
      <c r="E17" s="8">
        <f t="shared" si="3"/>
        <v>46246</v>
      </c>
      <c r="F17" s="9">
        <v>0</v>
      </c>
      <c r="G17" s="10">
        <f t="shared" si="6"/>
        <v>1</v>
      </c>
      <c r="H17" s="11">
        <f t="shared" si="4"/>
        <v>37208.42</v>
      </c>
      <c r="I17" s="11">
        <v>45927.22</v>
      </c>
      <c r="J17" s="11">
        <f t="shared" si="0"/>
        <v>8718.8000000000029</v>
      </c>
      <c r="K17" s="27">
        <f t="shared" si="1"/>
        <v>363.28333333333347</v>
      </c>
      <c r="L17" s="538"/>
    </row>
    <row r="18" spans="1:14">
      <c r="A18" s="12">
        <f t="shared" si="5"/>
        <v>12</v>
      </c>
      <c r="B18" s="8">
        <f t="shared" si="5"/>
        <v>46246</v>
      </c>
      <c r="C18" s="8">
        <f t="shared" si="2"/>
        <v>46246</v>
      </c>
      <c r="D18" s="9">
        <v>0</v>
      </c>
      <c r="E18" s="8">
        <f t="shared" si="3"/>
        <v>46247</v>
      </c>
      <c r="F18" s="9">
        <v>0</v>
      </c>
      <c r="G18" s="10">
        <f t="shared" si="6"/>
        <v>1</v>
      </c>
      <c r="H18" s="11">
        <f t="shared" si="4"/>
        <v>45927.22</v>
      </c>
      <c r="I18" s="11">
        <v>49768.23</v>
      </c>
      <c r="J18" s="11">
        <f t="shared" si="0"/>
        <v>3841.010000000002</v>
      </c>
      <c r="K18" s="27">
        <f t="shared" si="1"/>
        <v>160.04208333333341</v>
      </c>
      <c r="L18" s="538"/>
      <c r="N18" s="29"/>
    </row>
    <row r="19" spans="1:14">
      <c r="A19" s="12">
        <f t="shared" si="5"/>
        <v>13</v>
      </c>
      <c r="B19" s="8">
        <f t="shared" si="5"/>
        <v>46247</v>
      </c>
      <c r="C19" s="8">
        <f t="shared" si="2"/>
        <v>46247</v>
      </c>
      <c r="D19" s="9">
        <v>0</v>
      </c>
      <c r="E19" s="8">
        <f t="shared" si="3"/>
        <v>46248</v>
      </c>
      <c r="F19" s="9">
        <v>0</v>
      </c>
      <c r="G19" s="10">
        <f t="shared" si="6"/>
        <v>1</v>
      </c>
      <c r="H19" s="11">
        <f t="shared" si="4"/>
        <v>49768.23</v>
      </c>
      <c r="I19" s="11">
        <v>54458.02</v>
      </c>
      <c r="J19" s="11">
        <f t="shared" si="0"/>
        <v>4689.7899999999936</v>
      </c>
      <c r="K19" s="27">
        <f t="shared" si="1"/>
        <v>195.40791666666641</v>
      </c>
      <c r="L19" s="538"/>
    </row>
    <row r="20" spans="1:14">
      <c r="A20" s="12">
        <f t="shared" si="5"/>
        <v>14</v>
      </c>
      <c r="B20" s="8">
        <f t="shared" si="5"/>
        <v>46248</v>
      </c>
      <c r="C20" s="8">
        <f t="shared" si="2"/>
        <v>46248</v>
      </c>
      <c r="D20" s="9">
        <v>0</v>
      </c>
      <c r="E20" s="8">
        <f t="shared" si="3"/>
        <v>46249</v>
      </c>
      <c r="F20" s="9">
        <v>0</v>
      </c>
      <c r="G20" s="10">
        <f t="shared" si="6"/>
        <v>1</v>
      </c>
      <c r="H20" s="11">
        <f t="shared" si="4"/>
        <v>54458.02</v>
      </c>
      <c r="I20" s="11">
        <v>59659.98</v>
      </c>
      <c r="J20" s="11">
        <f t="shared" si="0"/>
        <v>5201.9600000000064</v>
      </c>
      <c r="K20" s="27">
        <f t="shared" si="1"/>
        <v>216.74833333333359</v>
      </c>
      <c r="L20" s="104"/>
    </row>
    <row r="21" spans="1:14">
      <c r="A21" s="12">
        <f t="shared" si="5"/>
        <v>15</v>
      </c>
      <c r="B21" s="8">
        <f t="shared" si="5"/>
        <v>46249</v>
      </c>
      <c r="C21" s="8">
        <f t="shared" si="2"/>
        <v>46249</v>
      </c>
      <c r="D21" s="9">
        <v>0</v>
      </c>
      <c r="E21" s="8">
        <f t="shared" si="3"/>
        <v>46250</v>
      </c>
      <c r="F21" s="9">
        <v>0</v>
      </c>
      <c r="G21" s="10">
        <f t="shared" si="6"/>
        <v>1</v>
      </c>
      <c r="H21" s="11">
        <f t="shared" si="4"/>
        <v>59659.98</v>
      </c>
      <c r="I21" s="11">
        <v>61219.55</v>
      </c>
      <c r="J21" s="11">
        <f t="shared" si="0"/>
        <v>1559.5699999999997</v>
      </c>
      <c r="K21" s="27">
        <f t="shared" si="1"/>
        <v>64.982083333333321</v>
      </c>
      <c r="L21" s="538"/>
    </row>
    <row r="22" spans="1:14">
      <c r="A22" s="12">
        <f t="shared" si="5"/>
        <v>16</v>
      </c>
      <c r="B22" s="8">
        <f t="shared" si="5"/>
        <v>46250</v>
      </c>
      <c r="C22" s="8">
        <f t="shared" si="2"/>
        <v>46250</v>
      </c>
      <c r="D22" s="9">
        <v>0</v>
      </c>
      <c r="E22" s="8">
        <f t="shared" si="3"/>
        <v>46251</v>
      </c>
      <c r="F22" s="9">
        <v>0</v>
      </c>
      <c r="G22" s="10">
        <f t="shared" si="6"/>
        <v>1</v>
      </c>
      <c r="H22" s="11">
        <f t="shared" si="4"/>
        <v>61219.55</v>
      </c>
      <c r="I22" s="11">
        <v>62153.45</v>
      </c>
      <c r="J22" s="11">
        <f t="shared" si="0"/>
        <v>933.89999999999418</v>
      </c>
      <c r="K22" s="27">
        <f t="shared" si="1"/>
        <v>38.91249999999976</v>
      </c>
      <c r="L22" s="538"/>
    </row>
    <row r="23" spans="1:14">
      <c r="A23" s="12">
        <f t="shared" si="5"/>
        <v>17</v>
      </c>
      <c r="B23" s="8">
        <f t="shared" si="5"/>
        <v>46251</v>
      </c>
      <c r="C23" s="8">
        <f t="shared" si="2"/>
        <v>46251</v>
      </c>
      <c r="D23" s="9">
        <v>0</v>
      </c>
      <c r="E23" s="8">
        <f t="shared" si="3"/>
        <v>46252</v>
      </c>
      <c r="F23" s="9">
        <v>0</v>
      </c>
      <c r="G23" s="10">
        <f t="shared" si="6"/>
        <v>1</v>
      </c>
      <c r="H23" s="11">
        <f t="shared" si="4"/>
        <v>62153.45</v>
      </c>
      <c r="I23" s="11">
        <v>63027.41</v>
      </c>
      <c r="J23" s="11">
        <f t="shared" si="0"/>
        <v>873.9600000000064</v>
      </c>
      <c r="K23" s="27">
        <f t="shared" si="1"/>
        <v>36.415000000000269</v>
      </c>
      <c r="L23" s="538"/>
    </row>
    <row r="24" spans="1:14">
      <c r="A24" s="12">
        <f t="shared" si="5"/>
        <v>18</v>
      </c>
      <c r="B24" s="8">
        <f t="shared" si="5"/>
        <v>46252</v>
      </c>
      <c r="C24" s="8">
        <f t="shared" si="2"/>
        <v>46252</v>
      </c>
      <c r="D24" s="9">
        <v>0</v>
      </c>
      <c r="E24" s="8">
        <f t="shared" si="3"/>
        <v>46253</v>
      </c>
      <c r="F24" s="9">
        <v>0</v>
      </c>
      <c r="G24" s="10">
        <f t="shared" si="6"/>
        <v>1</v>
      </c>
      <c r="H24" s="11">
        <f t="shared" si="4"/>
        <v>63027.41</v>
      </c>
      <c r="I24" s="11">
        <v>65991.039999999994</v>
      </c>
      <c r="J24" s="11">
        <f t="shared" si="0"/>
        <v>2963.6299999999901</v>
      </c>
      <c r="K24" s="27">
        <f t="shared" si="1"/>
        <v>123.48458333333292</v>
      </c>
      <c r="L24" s="538"/>
    </row>
    <row r="25" spans="1:14">
      <c r="A25" s="12">
        <f t="shared" ref="A25:B37" si="8">A24+1</f>
        <v>19</v>
      </c>
      <c r="B25" s="8">
        <f t="shared" si="8"/>
        <v>46253</v>
      </c>
      <c r="C25" s="8">
        <f t="shared" si="2"/>
        <v>46253</v>
      </c>
      <c r="D25" s="9">
        <v>0</v>
      </c>
      <c r="E25" s="8">
        <f t="shared" si="3"/>
        <v>46254</v>
      </c>
      <c r="F25" s="9">
        <v>0</v>
      </c>
      <c r="G25" s="10">
        <f t="shared" si="6"/>
        <v>1</v>
      </c>
      <c r="H25" s="11">
        <f t="shared" si="4"/>
        <v>65991.039999999994</v>
      </c>
      <c r="I25" s="11">
        <v>73432.59</v>
      </c>
      <c r="J25" s="11">
        <f t="shared" si="0"/>
        <v>7441.5500000000029</v>
      </c>
      <c r="K25" s="27">
        <f t="shared" si="1"/>
        <v>310.06458333333347</v>
      </c>
      <c r="L25" s="701"/>
    </row>
    <row r="26" spans="1:14">
      <c r="A26" s="12">
        <f t="shared" si="8"/>
        <v>20</v>
      </c>
      <c r="B26" s="8">
        <f t="shared" si="8"/>
        <v>46254</v>
      </c>
      <c r="C26" s="8">
        <f t="shared" si="2"/>
        <v>46254</v>
      </c>
      <c r="D26" s="9">
        <v>0</v>
      </c>
      <c r="E26" s="8">
        <f t="shared" si="3"/>
        <v>46255</v>
      </c>
      <c r="F26" s="9">
        <v>0</v>
      </c>
      <c r="G26" s="10">
        <f t="shared" si="6"/>
        <v>1</v>
      </c>
      <c r="H26" s="11">
        <f t="shared" si="4"/>
        <v>73432.59</v>
      </c>
      <c r="I26" s="11">
        <v>78375.360000000001</v>
      </c>
      <c r="J26" s="11">
        <f t="shared" si="0"/>
        <v>4942.7700000000041</v>
      </c>
      <c r="K26" s="27">
        <f t="shared" si="1"/>
        <v>205.94875000000016</v>
      </c>
      <c r="L26" s="104"/>
    </row>
    <row r="27" spans="1:14">
      <c r="A27" s="12">
        <f t="shared" si="8"/>
        <v>21</v>
      </c>
      <c r="B27" s="8">
        <f t="shared" si="8"/>
        <v>46255</v>
      </c>
      <c r="C27" s="8">
        <f t="shared" si="2"/>
        <v>46255</v>
      </c>
      <c r="D27" s="9">
        <v>0</v>
      </c>
      <c r="E27" s="8">
        <f t="shared" si="3"/>
        <v>46256</v>
      </c>
      <c r="F27" s="9">
        <v>0</v>
      </c>
      <c r="G27" s="10">
        <f t="shared" si="6"/>
        <v>1</v>
      </c>
      <c r="H27" s="11">
        <f t="shared" si="4"/>
        <v>78375.360000000001</v>
      </c>
      <c r="I27" s="11">
        <v>82043.289999999994</v>
      </c>
      <c r="J27" s="11">
        <f t="shared" si="0"/>
        <v>3667.929999999993</v>
      </c>
      <c r="K27" s="27">
        <f t="shared" si="1"/>
        <v>152.83041666666637</v>
      </c>
      <c r="L27" s="104"/>
    </row>
    <row r="28" spans="1:14">
      <c r="A28" s="12">
        <f t="shared" si="8"/>
        <v>22</v>
      </c>
      <c r="B28" s="8">
        <f t="shared" si="8"/>
        <v>46256</v>
      </c>
      <c r="C28" s="8">
        <f t="shared" si="2"/>
        <v>46256</v>
      </c>
      <c r="D28" s="9">
        <v>0</v>
      </c>
      <c r="E28" s="8">
        <f t="shared" si="3"/>
        <v>46257</v>
      </c>
      <c r="F28" s="9">
        <v>0</v>
      </c>
      <c r="G28" s="10">
        <f t="shared" si="6"/>
        <v>1</v>
      </c>
      <c r="H28" s="11">
        <f t="shared" si="4"/>
        <v>82043.289999999994</v>
      </c>
      <c r="I28" s="11">
        <v>83670.31</v>
      </c>
      <c r="J28" s="11">
        <f t="shared" si="0"/>
        <v>1627.0200000000041</v>
      </c>
      <c r="K28" s="27">
        <f t="shared" si="1"/>
        <v>67.792500000000175</v>
      </c>
      <c r="L28" s="104"/>
    </row>
    <row r="29" spans="1:14">
      <c r="A29" s="12">
        <f t="shared" si="8"/>
        <v>23</v>
      </c>
      <c r="B29" s="8">
        <f t="shared" si="8"/>
        <v>46257</v>
      </c>
      <c r="C29" s="8">
        <f t="shared" si="2"/>
        <v>46257</v>
      </c>
      <c r="D29" s="9">
        <v>0</v>
      </c>
      <c r="E29" s="8">
        <f t="shared" si="3"/>
        <v>46258</v>
      </c>
      <c r="F29" s="9">
        <v>0</v>
      </c>
      <c r="G29" s="10">
        <f t="shared" si="6"/>
        <v>1</v>
      </c>
      <c r="H29" s="11">
        <f t="shared" si="4"/>
        <v>83670.31</v>
      </c>
      <c r="I29" s="11">
        <v>84694.74</v>
      </c>
      <c r="J29" s="11">
        <f t="shared" si="0"/>
        <v>1024.4300000000076</v>
      </c>
      <c r="K29" s="27">
        <f t="shared" si="1"/>
        <v>42.684583333333649</v>
      </c>
      <c r="L29" s="104"/>
    </row>
    <row r="30" spans="1:14">
      <c r="A30" s="12">
        <f t="shared" si="8"/>
        <v>24</v>
      </c>
      <c r="B30" s="8">
        <f t="shared" si="8"/>
        <v>46258</v>
      </c>
      <c r="C30" s="8">
        <f t="shared" si="2"/>
        <v>46258</v>
      </c>
      <c r="D30" s="9">
        <v>0</v>
      </c>
      <c r="E30" s="8">
        <f t="shared" si="3"/>
        <v>46259</v>
      </c>
      <c r="F30" s="9">
        <v>0</v>
      </c>
      <c r="G30" s="10">
        <f t="shared" si="6"/>
        <v>1</v>
      </c>
      <c r="H30" s="11">
        <f t="shared" si="4"/>
        <v>84694.74</v>
      </c>
      <c r="I30" s="11">
        <v>91508.3</v>
      </c>
      <c r="J30" s="11">
        <f t="shared" si="0"/>
        <v>6813.5599999999977</v>
      </c>
      <c r="K30" s="27">
        <f t="shared" si="1"/>
        <v>283.89833333333326</v>
      </c>
      <c r="L30" s="538"/>
    </row>
    <row r="31" spans="1:14">
      <c r="A31" s="12">
        <f t="shared" si="8"/>
        <v>25</v>
      </c>
      <c r="B31" s="8">
        <f t="shared" si="8"/>
        <v>46259</v>
      </c>
      <c r="C31" s="8">
        <f t="shared" si="2"/>
        <v>46259</v>
      </c>
      <c r="D31" s="9">
        <v>0</v>
      </c>
      <c r="E31" s="8">
        <f t="shared" si="3"/>
        <v>46260</v>
      </c>
      <c r="F31" s="9">
        <v>0</v>
      </c>
      <c r="G31" s="10">
        <f t="shared" si="6"/>
        <v>1</v>
      </c>
      <c r="H31" s="11">
        <f t="shared" si="4"/>
        <v>91508.3</v>
      </c>
      <c r="I31" s="11">
        <v>91508.3</v>
      </c>
      <c r="J31" s="11">
        <f t="shared" si="0"/>
        <v>0</v>
      </c>
      <c r="K31" s="27">
        <f t="shared" si="1"/>
        <v>0</v>
      </c>
      <c r="L31" s="538"/>
    </row>
    <row r="32" spans="1:14">
      <c r="A32" s="12">
        <f t="shared" si="8"/>
        <v>26</v>
      </c>
      <c r="B32" s="8">
        <f t="shared" si="8"/>
        <v>46260</v>
      </c>
      <c r="C32" s="8">
        <f t="shared" si="2"/>
        <v>46260</v>
      </c>
      <c r="D32" s="9">
        <v>0</v>
      </c>
      <c r="E32" s="8">
        <f t="shared" si="3"/>
        <v>46261</v>
      </c>
      <c r="F32" s="9">
        <v>0</v>
      </c>
      <c r="G32" s="10">
        <f t="shared" si="6"/>
        <v>1</v>
      </c>
      <c r="H32" s="11">
        <f t="shared" si="4"/>
        <v>91508.3</v>
      </c>
      <c r="I32" s="11">
        <v>101116.56</v>
      </c>
      <c r="J32" s="11">
        <f t="shared" si="0"/>
        <v>9608.2599999999948</v>
      </c>
      <c r="K32" s="27">
        <f t="shared" si="1"/>
        <v>400.34416666666647</v>
      </c>
      <c r="L32" s="538"/>
    </row>
    <row r="33" spans="1:12">
      <c r="A33" s="12">
        <f t="shared" si="8"/>
        <v>27</v>
      </c>
      <c r="B33" s="8">
        <f t="shared" si="8"/>
        <v>46261</v>
      </c>
      <c r="C33" s="8">
        <f t="shared" si="2"/>
        <v>46261</v>
      </c>
      <c r="D33" s="9">
        <v>0</v>
      </c>
      <c r="E33" s="8">
        <f t="shared" si="3"/>
        <v>46262</v>
      </c>
      <c r="F33" s="9">
        <v>0</v>
      </c>
      <c r="G33" s="10">
        <f t="shared" si="6"/>
        <v>1</v>
      </c>
      <c r="H33" s="11">
        <f t="shared" si="4"/>
        <v>101116.56</v>
      </c>
      <c r="I33" s="11">
        <v>105036.81</v>
      </c>
      <c r="J33" s="11">
        <f t="shared" si="0"/>
        <v>3920.25</v>
      </c>
      <c r="K33" s="27">
        <f t="shared" si="1"/>
        <v>163.34375</v>
      </c>
      <c r="L33" s="28"/>
    </row>
    <row r="34" spans="1:12">
      <c r="A34" s="12">
        <f t="shared" ref="A34:A36" si="9">A30+1</f>
        <v>25</v>
      </c>
      <c r="B34" s="8">
        <f t="shared" si="8"/>
        <v>46262</v>
      </c>
      <c r="C34" s="8">
        <f t="shared" si="2"/>
        <v>46262</v>
      </c>
      <c r="D34" s="9">
        <v>0</v>
      </c>
      <c r="E34" s="8">
        <f t="shared" si="3"/>
        <v>46263</v>
      </c>
      <c r="F34" s="9">
        <v>0</v>
      </c>
      <c r="G34" s="10">
        <f t="shared" si="6"/>
        <v>1</v>
      </c>
      <c r="H34" s="11">
        <f t="shared" si="4"/>
        <v>105036.81</v>
      </c>
      <c r="I34" s="11">
        <v>110418.19</v>
      </c>
      <c r="J34" s="11">
        <f t="shared" si="0"/>
        <v>5381.3800000000047</v>
      </c>
      <c r="K34" s="27">
        <f t="shared" si="1"/>
        <v>224.22416666666686</v>
      </c>
      <c r="L34" s="538"/>
    </row>
    <row r="35" spans="1:12">
      <c r="A35" s="12">
        <f t="shared" si="9"/>
        <v>26</v>
      </c>
      <c r="B35" s="8">
        <f t="shared" si="8"/>
        <v>46263</v>
      </c>
      <c r="C35" s="8">
        <f t="shared" si="2"/>
        <v>46263</v>
      </c>
      <c r="D35" s="9">
        <v>0</v>
      </c>
      <c r="E35" s="8">
        <f t="shared" si="3"/>
        <v>46264</v>
      </c>
      <c r="F35" s="9">
        <v>0</v>
      </c>
      <c r="G35" s="10">
        <f t="shared" si="6"/>
        <v>1</v>
      </c>
      <c r="H35" s="11">
        <f t="shared" si="4"/>
        <v>110418.19</v>
      </c>
      <c r="I35" s="11">
        <v>110418.19</v>
      </c>
      <c r="J35" s="11">
        <f t="shared" si="0"/>
        <v>0</v>
      </c>
      <c r="K35" s="27">
        <f t="shared" si="1"/>
        <v>0</v>
      </c>
      <c r="L35" s="829" t="s">
        <v>379</v>
      </c>
    </row>
    <row r="36" spans="1:12">
      <c r="A36" s="12">
        <f t="shared" si="9"/>
        <v>27</v>
      </c>
      <c r="B36" s="8">
        <f t="shared" si="8"/>
        <v>46264</v>
      </c>
      <c r="C36" s="8">
        <f t="shared" si="2"/>
        <v>46264</v>
      </c>
      <c r="D36" s="9">
        <v>0</v>
      </c>
      <c r="E36" s="8">
        <f t="shared" si="3"/>
        <v>46265</v>
      </c>
      <c r="F36" s="9">
        <v>0</v>
      </c>
      <c r="G36" s="10">
        <f t="shared" si="6"/>
        <v>1</v>
      </c>
      <c r="H36" s="11">
        <f t="shared" si="4"/>
        <v>110418.19</v>
      </c>
      <c r="I36" s="11">
        <v>110418.19</v>
      </c>
      <c r="J36" s="11">
        <f t="shared" si="0"/>
        <v>0</v>
      </c>
      <c r="K36" s="27">
        <f t="shared" si="1"/>
        <v>0</v>
      </c>
      <c r="L36" s="829" t="s">
        <v>379</v>
      </c>
    </row>
    <row r="37" spans="1:12">
      <c r="A37" s="12">
        <f>A33+1</f>
        <v>28</v>
      </c>
      <c r="B37" s="8">
        <f t="shared" si="8"/>
        <v>46265</v>
      </c>
      <c r="C37" s="8">
        <f t="shared" si="2"/>
        <v>46265</v>
      </c>
      <c r="D37" s="9">
        <v>0</v>
      </c>
      <c r="E37" s="8">
        <f t="shared" si="3"/>
        <v>46266</v>
      </c>
      <c r="F37" s="9">
        <v>0</v>
      </c>
      <c r="G37" s="10">
        <f t="shared" si="6"/>
        <v>1</v>
      </c>
      <c r="H37" s="11">
        <f t="shared" si="4"/>
        <v>110418.19</v>
      </c>
      <c r="I37" s="11">
        <v>119767.92</v>
      </c>
      <c r="J37" s="11">
        <f t="shared" si="0"/>
        <v>9349.7299999999959</v>
      </c>
      <c r="K37" s="27">
        <f t="shared" si="1"/>
        <v>389.57208333333318</v>
      </c>
      <c r="L37" s="538"/>
    </row>
    <row r="38" spans="1:12" ht="15.75" thickBot="1">
      <c r="A38" s="13"/>
      <c r="B38" s="14"/>
      <c r="C38" s="14"/>
      <c r="D38" s="15"/>
      <c r="E38" s="14"/>
      <c r="F38" s="15"/>
      <c r="G38" s="15"/>
      <c r="H38" s="16"/>
      <c r="I38" s="16"/>
      <c r="J38" s="16"/>
      <c r="K38" s="30"/>
      <c r="L38" s="31"/>
    </row>
    <row r="39" spans="1:12" ht="15.75" thickTop="1">
      <c r="A39" s="17" t="s">
        <v>3</v>
      </c>
      <c r="B39" s="18"/>
      <c r="C39" s="18"/>
      <c r="D39" s="18"/>
      <c r="E39" s="18"/>
      <c r="F39" s="18"/>
      <c r="G39" s="19">
        <f>SUM(G7:G37)</f>
        <v>31</v>
      </c>
      <c r="H39" s="20"/>
      <c r="I39" s="20"/>
      <c r="J39" s="32">
        <f>SUM(J7:J38)</f>
        <v>119767.92</v>
      </c>
      <c r="K39" s="32">
        <f>AVERAGE(K7:K37)</f>
        <v>160.97838709677418</v>
      </c>
      <c r="L39" s="33"/>
    </row>
    <row r="40" spans="1:12" ht="15.75" thickBot="1">
      <c r="A40" s="21" t="s">
        <v>117</v>
      </c>
      <c r="B40" s="22"/>
      <c r="C40" s="22"/>
      <c r="D40" s="22"/>
      <c r="E40" s="22"/>
      <c r="F40" s="22"/>
      <c r="G40" s="23">
        <f>G39/SUMPRODUCT((G7:G37&gt;0)*1)</f>
        <v>1</v>
      </c>
      <c r="H40" s="24"/>
      <c r="I40" s="24"/>
      <c r="J40" s="24"/>
      <c r="K40" s="24">
        <f>K39/SUMPRODUCT((K7:K37&gt;0)*1)</f>
        <v>5.9621624850657104</v>
      </c>
      <c r="L40" s="34"/>
    </row>
  </sheetData>
  <mergeCells count="9">
    <mergeCell ref="H5:I5"/>
    <mergeCell ref="J5:J6"/>
    <mergeCell ref="K5:K6"/>
    <mergeCell ref="L5:L6"/>
    <mergeCell ref="A5:A6"/>
    <mergeCell ref="B5:B6"/>
    <mergeCell ref="C5:D5"/>
    <mergeCell ref="E5:F5"/>
    <mergeCell ref="G5:G6"/>
  </mergeCells>
  <hyperlinks>
    <hyperlink ref="L2" location="'Summary sales'!A1" display="SUMMARY"/>
  </hyperlinks>
  <pageMargins left="0.7" right="0.7" top="0.75" bottom="0.75" header="0.3" footer="0.3"/>
  <pageSetup orientation="portrait" horizontalDpi="360" verticalDpi="360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5"/>
  <sheetViews>
    <sheetView workbookViewId="0">
      <pane ySplit="7" topLeftCell="A43" activePane="bottomLeft" state="frozen"/>
      <selection pane="bottomLeft" activeCell="M53" sqref="M53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3" width="15.7109375" style="1" customWidth="1"/>
    <col min="4" max="4" width="9.140625" style="1"/>
    <col min="5" max="5" width="9.85546875" style="1" bestFit="1" customWidth="1"/>
    <col min="6" max="6" width="9.140625" style="1"/>
    <col min="7" max="7" width="11.85546875" style="1" customWidth="1"/>
    <col min="8" max="8" width="13.85546875" style="35" customWidth="1"/>
    <col min="9" max="9" width="11.140625" style="35" customWidth="1"/>
    <col min="10" max="10" width="9.85546875" style="1" customWidth="1"/>
    <col min="11" max="11" width="9.140625" style="1"/>
    <col min="12" max="12" width="7.42578125" style="42" customWidth="1"/>
    <col min="13" max="13" width="11.7109375" style="42" customWidth="1"/>
    <col min="14" max="14" width="12.42578125" style="1" customWidth="1"/>
    <col min="15" max="15" width="13.42578125" style="1" customWidth="1"/>
    <col min="16" max="16" width="9.140625" style="1"/>
    <col min="17" max="17" width="39.5703125" style="1" customWidth="1"/>
    <col min="18" max="18" width="19.7109375" style="1" customWidth="1"/>
    <col min="19" max="16384" width="9.140625" style="1"/>
  </cols>
  <sheetData>
    <row r="1" spans="1:18">
      <c r="B1" s="2"/>
      <c r="C1" s="3" t="s">
        <v>131</v>
      </c>
      <c r="D1" s="2"/>
      <c r="E1" s="2"/>
      <c r="F1" s="2"/>
      <c r="G1" s="2"/>
      <c r="H1" s="36"/>
      <c r="I1" s="36"/>
      <c r="J1" s="2"/>
      <c r="K1" s="2"/>
      <c r="L1" s="61"/>
      <c r="M1" s="61"/>
      <c r="N1" s="2"/>
      <c r="O1" s="2"/>
      <c r="P1" s="2"/>
      <c r="Q1" s="2"/>
      <c r="R1" s="2"/>
    </row>
    <row r="2" spans="1:18">
      <c r="B2" s="2"/>
      <c r="C2" s="3" t="s">
        <v>194</v>
      </c>
      <c r="D2" s="2"/>
      <c r="E2" s="2"/>
      <c r="F2" s="2"/>
      <c r="G2" s="2"/>
      <c r="H2" s="36"/>
      <c r="I2" s="36"/>
      <c r="J2" s="2"/>
      <c r="K2" s="2"/>
      <c r="L2" s="61"/>
      <c r="M2" s="61"/>
      <c r="N2" s="2"/>
      <c r="O2" s="2"/>
      <c r="P2" s="2"/>
      <c r="Q2" s="2"/>
      <c r="R2" s="25" t="s">
        <v>133</v>
      </c>
    </row>
    <row r="3" spans="1:18">
      <c r="B3" s="2"/>
      <c r="C3" s="3" t="str">
        <f>SCI!C3</f>
        <v>Bulan Agustus 2026</v>
      </c>
      <c r="D3" s="2"/>
      <c r="E3" s="2"/>
      <c r="F3" s="2"/>
      <c r="G3" s="2"/>
      <c r="H3" s="36"/>
      <c r="I3" s="36"/>
      <c r="J3" s="2"/>
      <c r="K3" s="2"/>
      <c r="L3" s="61"/>
      <c r="M3" s="61"/>
      <c r="N3" s="2"/>
      <c r="O3" s="2"/>
      <c r="P3" s="2"/>
      <c r="Q3" s="2"/>
      <c r="R3" s="2"/>
    </row>
    <row r="4" spans="1:18">
      <c r="B4" s="76"/>
      <c r="C4" s="76">
        <f>SCI!C4</f>
        <v>46235</v>
      </c>
      <c r="D4" s="2"/>
      <c r="E4" s="2"/>
      <c r="F4" s="2"/>
      <c r="G4" s="2"/>
      <c r="H4" s="36"/>
      <c r="I4" s="36"/>
      <c r="J4" s="2"/>
      <c r="K4" s="26"/>
      <c r="L4" s="61"/>
      <c r="M4" s="61"/>
      <c r="N4" s="26"/>
      <c r="O4" s="2" t="s">
        <v>134</v>
      </c>
      <c r="P4" s="26">
        <f>MAX(P7:P26)</f>
        <v>41.376249999996311</v>
      </c>
      <c r="Q4" s="26"/>
    </row>
    <row r="5" spans="1:18" ht="15.75" customHeight="1">
      <c r="A5" s="934" t="s">
        <v>111</v>
      </c>
      <c r="B5" s="933" t="s">
        <v>112</v>
      </c>
      <c r="C5" s="933" t="s">
        <v>195</v>
      </c>
      <c r="D5" s="933" t="s">
        <v>196</v>
      </c>
      <c r="E5" s="968" t="s">
        <v>169</v>
      </c>
      <c r="F5" s="969"/>
      <c r="G5" s="969"/>
      <c r="H5" s="969"/>
      <c r="I5" s="969"/>
      <c r="J5" s="969"/>
      <c r="K5" s="969"/>
      <c r="L5" s="969"/>
      <c r="M5" s="969"/>
      <c r="N5" s="969"/>
      <c r="O5" s="965" t="s">
        <v>139</v>
      </c>
      <c r="P5" s="956" t="s">
        <v>140</v>
      </c>
      <c r="Q5" s="931" t="s">
        <v>170</v>
      </c>
    </row>
    <row r="6" spans="1:18">
      <c r="A6" s="961"/>
      <c r="B6" s="963"/>
      <c r="C6" s="963"/>
      <c r="D6" s="963"/>
      <c r="E6" s="970" t="s">
        <v>135</v>
      </c>
      <c r="F6" s="971"/>
      <c r="G6" s="970" t="s">
        <v>136</v>
      </c>
      <c r="H6" s="972"/>
      <c r="I6" s="973" t="s">
        <v>135</v>
      </c>
      <c r="J6" s="974"/>
      <c r="K6" s="973" t="s">
        <v>136</v>
      </c>
      <c r="L6" s="975"/>
      <c r="M6" s="970" t="s">
        <v>138</v>
      </c>
      <c r="N6" s="971"/>
      <c r="O6" s="966"/>
      <c r="P6" s="957"/>
      <c r="Q6" s="959"/>
    </row>
    <row r="7" spans="1:18" ht="15.75" thickBot="1">
      <c r="A7" s="962"/>
      <c r="B7" s="964"/>
      <c r="C7" s="964"/>
      <c r="D7" s="964"/>
      <c r="E7" s="249" t="s">
        <v>112</v>
      </c>
      <c r="F7" s="248" t="s">
        <v>142</v>
      </c>
      <c r="G7" s="249" t="s">
        <v>112</v>
      </c>
      <c r="H7" s="248" t="s">
        <v>142</v>
      </c>
      <c r="I7" s="253" t="s">
        <v>197</v>
      </c>
      <c r="J7" s="253" t="s">
        <v>198</v>
      </c>
      <c r="K7" s="253" t="s">
        <v>197</v>
      </c>
      <c r="L7" s="253" t="s">
        <v>198</v>
      </c>
      <c r="M7" s="248" t="s">
        <v>199</v>
      </c>
      <c r="N7" s="248" t="s">
        <v>200</v>
      </c>
      <c r="O7" s="967"/>
      <c r="P7" s="958"/>
      <c r="Q7" s="960"/>
    </row>
    <row r="8" spans="1:18" ht="15.75" thickTop="1">
      <c r="A8" s="250">
        <f t="shared" ref="A8:A61" si="0">A7+1</f>
        <v>1</v>
      </c>
      <c r="B8" s="251">
        <f t="shared" ref="B8" si="1">G8</f>
        <v>46235</v>
      </c>
      <c r="C8" s="252" t="s">
        <v>288</v>
      </c>
      <c r="D8" s="722" t="s">
        <v>292</v>
      </c>
      <c r="E8" s="680">
        <v>46234</v>
      </c>
      <c r="F8" s="681">
        <v>0.66666666666666663</v>
      </c>
      <c r="G8" s="680">
        <v>46235</v>
      </c>
      <c r="H8" s="669">
        <v>0.375</v>
      </c>
      <c r="I8" s="670">
        <v>200</v>
      </c>
      <c r="J8" s="670">
        <v>37</v>
      </c>
      <c r="K8" s="670">
        <v>25</v>
      </c>
      <c r="L8" s="670">
        <v>37</v>
      </c>
      <c r="M8" s="823">
        <v>753519.98</v>
      </c>
      <c r="N8" s="823">
        <v>754478.11</v>
      </c>
      <c r="O8" s="254">
        <f t="shared" ref="O8:O16" si="2">N8-M8</f>
        <v>958.13000000000466</v>
      </c>
      <c r="P8" s="159">
        <f t="shared" ref="P8:P16" si="3">O8/24</f>
        <v>39.922083333333525</v>
      </c>
      <c r="Q8" s="246"/>
    </row>
    <row r="9" spans="1:18">
      <c r="A9" s="47">
        <f t="shared" si="0"/>
        <v>2</v>
      </c>
      <c r="B9" s="48">
        <f t="shared" ref="B9:B19" si="4">G9</f>
        <v>46236</v>
      </c>
      <c r="C9" s="49" t="s">
        <v>289</v>
      </c>
      <c r="D9" s="68" t="s">
        <v>293</v>
      </c>
      <c r="E9" s="682">
        <v>46235</v>
      </c>
      <c r="F9" s="683">
        <v>0.375</v>
      </c>
      <c r="G9" s="682">
        <v>46236</v>
      </c>
      <c r="H9" s="671">
        <v>0.125</v>
      </c>
      <c r="I9" s="65">
        <v>190</v>
      </c>
      <c r="J9" s="65">
        <v>37</v>
      </c>
      <c r="K9" s="65">
        <v>40</v>
      </c>
      <c r="L9" s="65">
        <v>37</v>
      </c>
      <c r="M9" s="95">
        <f>N8</f>
        <v>754478.11</v>
      </c>
      <c r="N9" s="95">
        <v>755385.43</v>
      </c>
      <c r="O9" s="67">
        <f t="shared" si="2"/>
        <v>907.32000000006519</v>
      </c>
      <c r="P9" s="27">
        <f t="shared" si="3"/>
        <v>37.805000000002714</v>
      </c>
      <c r="Q9" s="28"/>
    </row>
    <row r="10" spans="1:18">
      <c r="A10" s="47">
        <f t="shared" si="0"/>
        <v>3</v>
      </c>
      <c r="B10" s="48">
        <f t="shared" si="4"/>
        <v>46236</v>
      </c>
      <c r="C10" s="49" t="s">
        <v>290</v>
      </c>
      <c r="D10" s="68" t="s">
        <v>294</v>
      </c>
      <c r="E10" s="682">
        <v>46236</v>
      </c>
      <c r="F10" s="683">
        <v>0.125</v>
      </c>
      <c r="G10" s="682">
        <v>46236</v>
      </c>
      <c r="H10" s="671">
        <v>0.95833333333333337</v>
      </c>
      <c r="I10" s="65">
        <v>200</v>
      </c>
      <c r="J10" s="65">
        <v>37</v>
      </c>
      <c r="K10" s="65">
        <v>30</v>
      </c>
      <c r="L10" s="65">
        <v>37</v>
      </c>
      <c r="M10" s="95">
        <f t="shared" ref="M10:M32" si="5">N9</f>
        <v>755385.43</v>
      </c>
      <c r="N10" s="95">
        <v>756378.46</v>
      </c>
      <c r="O10" s="67">
        <f t="shared" ref="O10:O14" si="6">N10-M10</f>
        <v>993.02999999991152</v>
      </c>
      <c r="P10" s="27">
        <f t="shared" ref="P10:P14" si="7">O10/24</f>
        <v>41.376249999996311</v>
      </c>
      <c r="Q10" s="69"/>
    </row>
    <row r="11" spans="1:18">
      <c r="A11" s="47">
        <f t="shared" si="0"/>
        <v>4</v>
      </c>
      <c r="B11" s="48">
        <f t="shared" si="4"/>
        <v>46237</v>
      </c>
      <c r="C11" s="49" t="s">
        <v>291</v>
      </c>
      <c r="D11" s="668" t="s">
        <v>293</v>
      </c>
      <c r="E11" s="682">
        <v>46236</v>
      </c>
      <c r="F11" s="683">
        <v>0.95833333333333337</v>
      </c>
      <c r="G11" s="682">
        <v>46237</v>
      </c>
      <c r="H11" s="671">
        <v>0.625</v>
      </c>
      <c r="I11" s="65">
        <v>200</v>
      </c>
      <c r="J11" s="65">
        <v>37</v>
      </c>
      <c r="K11" s="65">
        <v>30</v>
      </c>
      <c r="L11" s="65">
        <v>37</v>
      </c>
      <c r="M11" s="95">
        <f t="shared" si="5"/>
        <v>756378.46</v>
      </c>
      <c r="N11" s="95">
        <v>757265.63</v>
      </c>
      <c r="O11" s="67">
        <f t="shared" si="6"/>
        <v>887.17000000004191</v>
      </c>
      <c r="P11" s="27">
        <f t="shared" si="7"/>
        <v>36.965416666668411</v>
      </c>
      <c r="Q11" s="28"/>
    </row>
    <row r="12" spans="1:18">
      <c r="A12" s="47">
        <f t="shared" si="0"/>
        <v>5</v>
      </c>
      <c r="B12" s="48">
        <f t="shared" si="4"/>
        <v>46238</v>
      </c>
      <c r="C12" s="49" t="s">
        <v>302</v>
      </c>
      <c r="D12" s="668" t="s">
        <v>304</v>
      </c>
      <c r="E12" s="682">
        <v>46237</v>
      </c>
      <c r="F12" s="683">
        <v>0.625</v>
      </c>
      <c r="G12" s="682">
        <v>46238</v>
      </c>
      <c r="H12" s="671">
        <v>0.25</v>
      </c>
      <c r="I12" s="65">
        <v>200</v>
      </c>
      <c r="J12" s="65">
        <v>37</v>
      </c>
      <c r="K12" s="65">
        <v>10</v>
      </c>
      <c r="L12" s="65">
        <v>37</v>
      </c>
      <c r="M12" s="95">
        <f t="shared" si="5"/>
        <v>757265.63</v>
      </c>
      <c r="N12" s="95">
        <v>758085.43</v>
      </c>
      <c r="O12" s="67">
        <f t="shared" si="6"/>
        <v>819.80000000004657</v>
      </c>
      <c r="P12" s="27">
        <f t="shared" si="7"/>
        <v>34.158333333335271</v>
      </c>
      <c r="Q12" s="28"/>
    </row>
    <row r="13" spans="1:18">
      <c r="A13" s="47">
        <f t="shared" si="0"/>
        <v>6</v>
      </c>
      <c r="B13" s="48">
        <f t="shared" si="4"/>
        <v>46238</v>
      </c>
      <c r="C13" s="49" t="s">
        <v>303</v>
      </c>
      <c r="D13" s="668" t="s">
        <v>305</v>
      </c>
      <c r="E13" s="682">
        <v>46238</v>
      </c>
      <c r="F13" s="683">
        <v>0.25</v>
      </c>
      <c r="G13" s="682">
        <v>46238</v>
      </c>
      <c r="H13" s="671">
        <v>0.91666666666666663</v>
      </c>
      <c r="I13" s="65">
        <v>210</v>
      </c>
      <c r="J13" s="65">
        <v>37</v>
      </c>
      <c r="K13" s="65">
        <v>15</v>
      </c>
      <c r="L13" s="65">
        <v>37</v>
      </c>
      <c r="M13" s="95">
        <f t="shared" si="5"/>
        <v>758085.43</v>
      </c>
      <c r="N13" s="95">
        <v>759045.42</v>
      </c>
      <c r="O13" s="67">
        <f t="shared" si="6"/>
        <v>959.98999999999069</v>
      </c>
      <c r="P13" s="27">
        <f t="shared" si="7"/>
        <v>39.999583333332943</v>
      </c>
      <c r="Q13" s="28"/>
    </row>
    <row r="14" spans="1:18">
      <c r="A14" s="47">
        <f t="shared" si="0"/>
        <v>7</v>
      </c>
      <c r="B14" s="48">
        <f t="shared" si="4"/>
        <v>46239</v>
      </c>
      <c r="C14" s="49" t="s">
        <v>322</v>
      </c>
      <c r="D14" s="68" t="s">
        <v>323</v>
      </c>
      <c r="E14" s="682">
        <v>46238</v>
      </c>
      <c r="F14" s="683">
        <v>0.91666666666666663</v>
      </c>
      <c r="G14" s="682">
        <v>46239</v>
      </c>
      <c r="H14" s="671">
        <v>0.58333333333333337</v>
      </c>
      <c r="I14" s="65">
        <v>210</v>
      </c>
      <c r="J14" s="65">
        <v>37</v>
      </c>
      <c r="K14" s="65">
        <v>20</v>
      </c>
      <c r="L14" s="65">
        <v>37</v>
      </c>
      <c r="M14" s="95">
        <f t="shared" si="5"/>
        <v>759045.42</v>
      </c>
      <c r="N14" s="95">
        <v>759986.09</v>
      </c>
      <c r="O14" s="67">
        <f t="shared" si="6"/>
        <v>940.66999999992549</v>
      </c>
      <c r="P14" s="27">
        <f t="shared" si="7"/>
        <v>39.194583333330229</v>
      </c>
      <c r="Q14" s="28"/>
    </row>
    <row r="15" spans="1:18">
      <c r="A15" s="47">
        <f t="shared" si="0"/>
        <v>8</v>
      </c>
      <c r="B15" s="48">
        <f t="shared" si="4"/>
        <v>46240</v>
      </c>
      <c r="C15" s="49" t="s">
        <v>333</v>
      </c>
      <c r="D15" s="68" t="s">
        <v>294</v>
      </c>
      <c r="E15" s="682">
        <v>46239</v>
      </c>
      <c r="F15" s="683">
        <v>0.58333333333333337</v>
      </c>
      <c r="G15" s="682">
        <v>46240</v>
      </c>
      <c r="H15" s="671">
        <v>0.16666666666666666</v>
      </c>
      <c r="I15" s="65">
        <v>190</v>
      </c>
      <c r="J15" s="65">
        <v>37</v>
      </c>
      <c r="K15" s="65">
        <v>25</v>
      </c>
      <c r="L15" s="65">
        <v>37</v>
      </c>
      <c r="M15" s="95">
        <f t="shared" si="5"/>
        <v>759986.09</v>
      </c>
      <c r="N15" s="95">
        <v>760775.79</v>
      </c>
      <c r="O15" s="67">
        <f t="shared" ref="O15" si="8">N15-M15</f>
        <v>789.70000000006985</v>
      </c>
      <c r="P15" s="27">
        <f t="shared" ref="P15" si="9">O15/24</f>
        <v>32.904166666669575</v>
      </c>
      <c r="Q15" s="28"/>
    </row>
    <row r="16" spans="1:18">
      <c r="A16" s="47">
        <f t="shared" si="0"/>
        <v>9</v>
      </c>
      <c r="B16" s="48">
        <f t="shared" si="4"/>
        <v>46240</v>
      </c>
      <c r="C16" s="49" t="s">
        <v>334</v>
      </c>
      <c r="D16" s="68" t="s">
        <v>280</v>
      </c>
      <c r="E16" s="682">
        <v>46240</v>
      </c>
      <c r="F16" s="683">
        <v>0.16666666666666666</v>
      </c>
      <c r="G16" s="682">
        <v>46240</v>
      </c>
      <c r="H16" s="671">
        <v>0.83333333333333337</v>
      </c>
      <c r="I16" s="65">
        <v>180</v>
      </c>
      <c r="J16" s="65">
        <v>37</v>
      </c>
      <c r="K16" s="65">
        <v>25</v>
      </c>
      <c r="L16" s="65">
        <v>37</v>
      </c>
      <c r="M16" s="95">
        <f t="shared" si="5"/>
        <v>760775.79</v>
      </c>
      <c r="N16" s="95">
        <v>761693.64</v>
      </c>
      <c r="O16" s="67">
        <f t="shared" si="2"/>
        <v>917.84999999997672</v>
      </c>
      <c r="P16" s="27">
        <f t="shared" si="3"/>
        <v>38.243749999999032</v>
      </c>
      <c r="Q16" s="28"/>
    </row>
    <row r="17" spans="1:17">
      <c r="A17" s="47">
        <f t="shared" si="0"/>
        <v>10</v>
      </c>
      <c r="B17" s="48">
        <f t="shared" si="4"/>
        <v>46241</v>
      </c>
      <c r="C17" s="49" t="s">
        <v>348</v>
      </c>
      <c r="D17" s="68" t="s">
        <v>311</v>
      </c>
      <c r="E17" s="682">
        <v>46240</v>
      </c>
      <c r="F17" s="671">
        <v>0.83333333333333337</v>
      </c>
      <c r="G17" s="682">
        <v>46241</v>
      </c>
      <c r="H17" s="671">
        <v>0.54166666666666663</v>
      </c>
      <c r="I17" s="65">
        <v>190</v>
      </c>
      <c r="J17" s="65">
        <v>37</v>
      </c>
      <c r="K17" s="65">
        <v>30</v>
      </c>
      <c r="L17" s="65">
        <v>37</v>
      </c>
      <c r="M17" s="95">
        <f t="shared" si="5"/>
        <v>761693.64</v>
      </c>
      <c r="N17" s="95">
        <v>762616.65</v>
      </c>
      <c r="O17" s="67">
        <f t="shared" ref="O17" si="10">N17-M17</f>
        <v>923.01000000000931</v>
      </c>
      <c r="P17" s="27">
        <f t="shared" ref="P17" si="11">O17/24</f>
        <v>38.458750000000386</v>
      </c>
      <c r="Q17" s="28"/>
    </row>
    <row r="18" spans="1:17">
      <c r="A18" s="47">
        <f t="shared" si="0"/>
        <v>11</v>
      </c>
      <c r="B18" s="48">
        <f t="shared" si="4"/>
        <v>46242</v>
      </c>
      <c r="C18" s="49" t="s">
        <v>358</v>
      </c>
      <c r="D18" s="668" t="s">
        <v>359</v>
      </c>
      <c r="E18" s="682">
        <v>46241</v>
      </c>
      <c r="F18" s="671">
        <v>0.54166666666666663</v>
      </c>
      <c r="G18" s="682">
        <v>46242</v>
      </c>
      <c r="H18" s="671">
        <v>0.20833333333333334</v>
      </c>
      <c r="I18" s="65">
        <v>190</v>
      </c>
      <c r="J18" s="65">
        <v>37</v>
      </c>
      <c r="K18" s="65">
        <v>20</v>
      </c>
      <c r="L18" s="65">
        <v>37</v>
      </c>
      <c r="M18" s="95">
        <f t="shared" si="5"/>
        <v>762616.65</v>
      </c>
      <c r="N18" s="95">
        <v>763545.91</v>
      </c>
      <c r="O18" s="67">
        <f t="shared" ref="O18:O19" si="12">N18-M18</f>
        <v>929.26000000000931</v>
      </c>
      <c r="P18" s="27">
        <f t="shared" ref="P18:P19" si="13">O18/24</f>
        <v>38.719166666667057</v>
      </c>
      <c r="Q18" s="28"/>
    </row>
    <row r="19" spans="1:17">
      <c r="A19" s="47">
        <f t="shared" si="0"/>
        <v>12</v>
      </c>
      <c r="B19" s="48">
        <f t="shared" si="4"/>
        <v>46242</v>
      </c>
      <c r="C19" s="49" t="s">
        <v>360</v>
      </c>
      <c r="D19" s="668" t="s">
        <v>280</v>
      </c>
      <c r="E19" s="682">
        <v>46242</v>
      </c>
      <c r="F19" s="671">
        <v>0.20833333333333334</v>
      </c>
      <c r="G19" s="682">
        <v>46242</v>
      </c>
      <c r="H19" s="671">
        <v>0.875</v>
      </c>
      <c r="I19" s="65">
        <v>190</v>
      </c>
      <c r="J19" s="65">
        <v>37</v>
      </c>
      <c r="K19" s="65">
        <v>20</v>
      </c>
      <c r="L19" s="65">
        <v>37</v>
      </c>
      <c r="M19" s="95">
        <f t="shared" si="5"/>
        <v>763545.91</v>
      </c>
      <c r="N19" s="95">
        <v>764498.29</v>
      </c>
      <c r="O19" s="67">
        <f t="shared" si="12"/>
        <v>952.38000000000466</v>
      </c>
      <c r="P19" s="27">
        <f t="shared" si="13"/>
        <v>39.682500000000196</v>
      </c>
      <c r="Q19" s="28"/>
    </row>
    <row r="20" spans="1:17">
      <c r="A20" s="47">
        <f t="shared" si="0"/>
        <v>13</v>
      </c>
      <c r="B20" s="48">
        <f t="shared" ref="B20:B25" si="14">G20</f>
        <v>46243</v>
      </c>
      <c r="C20" s="49" t="s">
        <v>369</v>
      </c>
      <c r="D20" s="68" t="s">
        <v>311</v>
      </c>
      <c r="E20" s="682">
        <v>46242</v>
      </c>
      <c r="F20" s="671">
        <v>0.875</v>
      </c>
      <c r="G20" s="682">
        <v>46243</v>
      </c>
      <c r="H20" s="671">
        <v>0.5</v>
      </c>
      <c r="I20" s="65">
        <v>190</v>
      </c>
      <c r="J20" s="65">
        <v>37</v>
      </c>
      <c r="K20" s="65">
        <v>20</v>
      </c>
      <c r="L20" s="65">
        <v>37</v>
      </c>
      <c r="M20" s="95">
        <f t="shared" si="5"/>
        <v>764498.29</v>
      </c>
      <c r="N20" s="95">
        <v>765390.74</v>
      </c>
      <c r="O20" s="67">
        <f t="shared" ref="O20:O21" si="15">N20-M20</f>
        <v>892.44999999995343</v>
      </c>
      <c r="P20" s="27">
        <f t="shared" ref="P20:P21" si="16">O20/24</f>
        <v>37.185416666664729</v>
      </c>
      <c r="Q20" s="28"/>
    </row>
    <row r="21" spans="1:17">
      <c r="A21" s="47">
        <f t="shared" si="0"/>
        <v>14</v>
      </c>
      <c r="B21" s="48">
        <f t="shared" si="14"/>
        <v>46244</v>
      </c>
      <c r="C21" s="49" t="s">
        <v>370</v>
      </c>
      <c r="D21" s="668" t="s">
        <v>280</v>
      </c>
      <c r="E21" s="682">
        <v>46243</v>
      </c>
      <c r="F21" s="683">
        <v>0.5</v>
      </c>
      <c r="G21" s="682">
        <v>46244</v>
      </c>
      <c r="H21" s="671">
        <v>0.15972222222222221</v>
      </c>
      <c r="I21" s="65">
        <v>210</v>
      </c>
      <c r="J21" s="65">
        <v>37</v>
      </c>
      <c r="K21" s="65">
        <v>45</v>
      </c>
      <c r="L21" s="65">
        <v>37</v>
      </c>
      <c r="M21" s="95">
        <f t="shared" si="5"/>
        <v>765390.74</v>
      </c>
      <c r="N21" s="95">
        <v>766287.69</v>
      </c>
      <c r="O21" s="67">
        <f t="shared" si="15"/>
        <v>896.94999999995343</v>
      </c>
      <c r="P21" s="688">
        <f t="shared" si="16"/>
        <v>37.372916666664729</v>
      </c>
      <c r="Q21" s="233"/>
    </row>
    <row r="22" spans="1:17">
      <c r="A22" s="47">
        <f t="shared" si="0"/>
        <v>15</v>
      </c>
      <c r="B22" s="48">
        <f t="shared" si="14"/>
        <v>46244</v>
      </c>
      <c r="C22" s="49" t="s">
        <v>381</v>
      </c>
      <c r="D22" s="668" t="s">
        <v>353</v>
      </c>
      <c r="E22" s="682">
        <v>46244</v>
      </c>
      <c r="F22" s="684">
        <v>0.15972222222222221</v>
      </c>
      <c r="G22" s="682">
        <v>46244</v>
      </c>
      <c r="H22" s="52">
        <v>0.83333333333333337</v>
      </c>
      <c r="I22" s="66">
        <v>190</v>
      </c>
      <c r="J22" s="66">
        <v>37</v>
      </c>
      <c r="K22" s="66">
        <v>20</v>
      </c>
      <c r="L22" s="66">
        <v>37</v>
      </c>
      <c r="M22" s="95">
        <f t="shared" si="5"/>
        <v>766287.69</v>
      </c>
      <c r="N22" s="95">
        <v>767232.47</v>
      </c>
      <c r="O22" s="67">
        <f t="shared" ref="O22" si="17">N22-M22</f>
        <v>944.78000000002794</v>
      </c>
      <c r="P22" s="688">
        <f t="shared" ref="P22" si="18">O22/24</f>
        <v>39.3658333333345</v>
      </c>
      <c r="Q22" s="233"/>
    </row>
    <row r="23" spans="1:17">
      <c r="A23" s="47">
        <f t="shared" si="0"/>
        <v>16</v>
      </c>
      <c r="B23" s="48">
        <f t="shared" si="14"/>
        <v>46245</v>
      </c>
      <c r="C23" s="49" t="s">
        <v>382</v>
      </c>
      <c r="D23" s="68" t="s">
        <v>280</v>
      </c>
      <c r="E23" s="682">
        <v>46244</v>
      </c>
      <c r="F23" s="684">
        <v>0.83333333333333337</v>
      </c>
      <c r="G23" s="682">
        <v>46245</v>
      </c>
      <c r="H23" s="52">
        <v>0.45833333333333331</v>
      </c>
      <c r="I23" s="66">
        <v>160</v>
      </c>
      <c r="J23" s="65">
        <v>37</v>
      </c>
      <c r="K23" s="65">
        <v>10</v>
      </c>
      <c r="L23" s="65">
        <v>37</v>
      </c>
      <c r="M23" s="95">
        <f t="shared" si="5"/>
        <v>767232.47</v>
      </c>
      <c r="N23" s="95">
        <v>768101.72</v>
      </c>
      <c r="O23" s="67">
        <f t="shared" ref="O23:O24" si="19">N23-M23</f>
        <v>869.25</v>
      </c>
      <c r="P23" s="688">
        <f t="shared" ref="P23:P24" si="20">O23/24</f>
        <v>36.21875</v>
      </c>
      <c r="Q23" s="233"/>
    </row>
    <row r="24" spans="1:17">
      <c r="A24" s="47">
        <f t="shared" si="0"/>
        <v>17</v>
      </c>
      <c r="B24" s="48">
        <f t="shared" si="14"/>
        <v>46246</v>
      </c>
      <c r="C24" s="49" t="s">
        <v>390</v>
      </c>
      <c r="D24" s="668" t="s">
        <v>353</v>
      </c>
      <c r="E24" s="682">
        <v>46246</v>
      </c>
      <c r="F24" s="684">
        <v>0.16666666666666666</v>
      </c>
      <c r="G24" s="682">
        <v>46246</v>
      </c>
      <c r="H24" s="52">
        <v>0.58333333333333337</v>
      </c>
      <c r="I24" s="66">
        <v>190</v>
      </c>
      <c r="J24" s="66">
        <v>37</v>
      </c>
      <c r="K24" s="66">
        <v>20</v>
      </c>
      <c r="L24" s="66">
        <v>37</v>
      </c>
      <c r="M24" s="95">
        <f t="shared" si="5"/>
        <v>768101.72</v>
      </c>
      <c r="N24" s="95">
        <v>769059.21</v>
      </c>
      <c r="O24" s="67">
        <f t="shared" si="19"/>
        <v>957.48999999999069</v>
      </c>
      <c r="P24" s="688">
        <f t="shared" si="20"/>
        <v>39.895416666666279</v>
      </c>
      <c r="Q24" s="233"/>
    </row>
    <row r="25" spans="1:17" s="689" customFormat="1">
      <c r="A25" s="47">
        <f t="shared" si="0"/>
        <v>18</v>
      </c>
      <c r="B25" s="48">
        <f t="shared" si="14"/>
        <v>46247</v>
      </c>
      <c r="C25" s="49" t="s">
        <v>391</v>
      </c>
      <c r="D25" s="68" t="s">
        <v>292</v>
      </c>
      <c r="E25" s="682">
        <v>46246</v>
      </c>
      <c r="F25" s="52">
        <v>0.58333333333333337</v>
      </c>
      <c r="G25" s="682">
        <v>46247</v>
      </c>
      <c r="H25" s="52">
        <v>4.1666666666666664E-2</v>
      </c>
      <c r="I25" s="66">
        <v>140</v>
      </c>
      <c r="J25" s="66">
        <v>37</v>
      </c>
      <c r="K25" s="66">
        <v>70</v>
      </c>
      <c r="L25" s="66">
        <v>37</v>
      </c>
      <c r="M25" s="95">
        <f t="shared" si="5"/>
        <v>769059.21</v>
      </c>
      <c r="N25" s="95">
        <v>769638.73</v>
      </c>
      <c r="O25" s="67">
        <f t="shared" ref="O25:O28" si="21">N25-M25</f>
        <v>579.52000000001863</v>
      </c>
      <c r="P25" s="688">
        <f t="shared" ref="P25:P28" si="22">O25/24</f>
        <v>24.146666666667443</v>
      </c>
      <c r="Q25" s="233"/>
    </row>
    <row r="26" spans="1:17">
      <c r="A26" s="47">
        <f t="shared" si="0"/>
        <v>19</v>
      </c>
      <c r="B26" s="48">
        <f t="shared" ref="B26" si="23">G26</f>
        <v>46247</v>
      </c>
      <c r="C26" s="49" t="s">
        <v>392</v>
      </c>
      <c r="D26" s="68" t="s">
        <v>323</v>
      </c>
      <c r="E26" s="682">
        <v>46247</v>
      </c>
      <c r="F26" s="52">
        <v>4.1666666666666664E-2</v>
      </c>
      <c r="G26" s="682">
        <v>46247</v>
      </c>
      <c r="H26" s="52">
        <v>0.55555555555555558</v>
      </c>
      <c r="I26" s="66">
        <v>115</v>
      </c>
      <c r="J26" s="66">
        <v>37</v>
      </c>
      <c r="K26" s="66">
        <v>20</v>
      </c>
      <c r="L26" s="66">
        <v>37</v>
      </c>
      <c r="M26" s="95">
        <f t="shared" si="5"/>
        <v>769638.73</v>
      </c>
      <c r="N26" s="95">
        <v>770291.76</v>
      </c>
      <c r="O26" s="67">
        <f t="shared" si="21"/>
        <v>653.03000000002794</v>
      </c>
      <c r="P26" s="688">
        <f t="shared" si="22"/>
        <v>27.209583333334496</v>
      </c>
      <c r="Q26" s="690"/>
    </row>
    <row r="27" spans="1:17">
      <c r="A27" s="47">
        <f t="shared" si="0"/>
        <v>20</v>
      </c>
      <c r="B27" s="48">
        <f t="shared" ref="B27:B37" si="24">G27</f>
        <v>46247</v>
      </c>
      <c r="C27" s="49" t="s">
        <v>400</v>
      </c>
      <c r="D27" s="68" t="s">
        <v>311</v>
      </c>
      <c r="E27" s="682">
        <v>46247</v>
      </c>
      <c r="F27" s="52">
        <v>0.55555555555555558</v>
      </c>
      <c r="G27" s="682">
        <v>46247</v>
      </c>
      <c r="H27" s="52">
        <v>0.85416666666666663</v>
      </c>
      <c r="I27" s="66">
        <v>110</v>
      </c>
      <c r="J27" s="66">
        <v>37</v>
      </c>
      <c r="K27" s="66">
        <v>50</v>
      </c>
      <c r="L27" s="66">
        <v>37</v>
      </c>
      <c r="M27" s="95">
        <f t="shared" si="5"/>
        <v>770291.76</v>
      </c>
      <c r="N27" s="95">
        <v>771026.11</v>
      </c>
      <c r="O27" s="67">
        <f t="shared" si="21"/>
        <v>734.34999999997672</v>
      </c>
      <c r="P27" s="688">
        <f t="shared" si="22"/>
        <v>30.597916666665697</v>
      </c>
      <c r="Q27" s="233"/>
    </row>
    <row r="28" spans="1:17">
      <c r="A28" s="47">
        <f t="shared" si="0"/>
        <v>21</v>
      </c>
      <c r="B28" s="48">
        <f t="shared" si="24"/>
        <v>46248</v>
      </c>
      <c r="C28" s="49" t="s">
        <v>401</v>
      </c>
      <c r="D28" s="68" t="s">
        <v>323</v>
      </c>
      <c r="E28" s="682">
        <v>46247</v>
      </c>
      <c r="F28" s="52">
        <v>0.85416666666666663</v>
      </c>
      <c r="G28" s="682">
        <v>46248</v>
      </c>
      <c r="H28" s="52">
        <v>0.1875</v>
      </c>
      <c r="I28" s="66">
        <v>180</v>
      </c>
      <c r="J28" s="66">
        <v>37</v>
      </c>
      <c r="K28" s="66">
        <v>30</v>
      </c>
      <c r="L28" s="66">
        <v>37</v>
      </c>
      <c r="M28" s="95">
        <f t="shared" si="5"/>
        <v>771026.11</v>
      </c>
      <c r="N28" s="95">
        <v>771895.74</v>
      </c>
      <c r="O28" s="67">
        <f t="shared" si="21"/>
        <v>869.63000000000466</v>
      </c>
      <c r="P28" s="688">
        <f t="shared" si="22"/>
        <v>36.234583333333525</v>
      </c>
      <c r="Q28" s="690"/>
    </row>
    <row r="29" spans="1:17">
      <c r="A29" s="47">
        <f t="shared" si="0"/>
        <v>22</v>
      </c>
      <c r="B29" s="48">
        <f t="shared" si="24"/>
        <v>46248</v>
      </c>
      <c r="C29" s="49" t="s">
        <v>407</v>
      </c>
      <c r="D29" s="68" t="s">
        <v>292</v>
      </c>
      <c r="E29" s="682">
        <v>46248</v>
      </c>
      <c r="F29" s="52">
        <v>0.1875</v>
      </c>
      <c r="G29" s="682">
        <v>46248</v>
      </c>
      <c r="H29" s="52">
        <v>0.79166666666666663</v>
      </c>
      <c r="I29" s="66">
        <v>175</v>
      </c>
      <c r="J29" s="66">
        <v>37</v>
      </c>
      <c r="K29" s="66">
        <v>20</v>
      </c>
      <c r="L29" s="66">
        <v>37</v>
      </c>
      <c r="M29" s="95">
        <f t="shared" si="5"/>
        <v>771895.74</v>
      </c>
      <c r="N29" s="95">
        <v>772753.29</v>
      </c>
      <c r="O29" s="67">
        <f t="shared" ref="O29" si="25">N29-M29</f>
        <v>857.55000000004657</v>
      </c>
      <c r="P29" s="688">
        <f t="shared" ref="P29" si="26">O29/24</f>
        <v>35.731250000001943</v>
      </c>
      <c r="Q29" s="233"/>
    </row>
    <row r="30" spans="1:17">
      <c r="A30" s="47">
        <f t="shared" si="0"/>
        <v>23</v>
      </c>
      <c r="B30" s="48">
        <f t="shared" si="24"/>
        <v>46249</v>
      </c>
      <c r="C30" s="49" t="s">
        <v>408</v>
      </c>
      <c r="D30" s="668" t="s">
        <v>353</v>
      </c>
      <c r="E30" s="682">
        <v>46248</v>
      </c>
      <c r="F30" s="52">
        <v>0.79166666666666663</v>
      </c>
      <c r="G30" s="682">
        <v>46249</v>
      </c>
      <c r="H30" s="671">
        <v>0.375</v>
      </c>
      <c r="I30" s="65">
        <v>180</v>
      </c>
      <c r="J30" s="66">
        <v>37</v>
      </c>
      <c r="K30" s="65">
        <v>15</v>
      </c>
      <c r="L30" s="66">
        <v>37</v>
      </c>
      <c r="M30" s="95">
        <f t="shared" si="5"/>
        <v>772753.29</v>
      </c>
      <c r="N30" s="95">
        <v>773519.87</v>
      </c>
      <c r="O30" s="67">
        <f t="shared" ref="O30:O37" si="27">N30-M30</f>
        <v>766.57999999995809</v>
      </c>
      <c r="P30" s="688">
        <f t="shared" ref="P30:P37" si="28">O30/24</f>
        <v>31.940833333331586</v>
      </c>
      <c r="Q30" s="233"/>
    </row>
    <row r="31" spans="1:17">
      <c r="A31" s="47">
        <f t="shared" si="0"/>
        <v>24</v>
      </c>
      <c r="B31" s="48">
        <f t="shared" si="24"/>
        <v>46250</v>
      </c>
      <c r="C31" s="49" t="s">
        <v>415</v>
      </c>
      <c r="D31" s="668" t="s">
        <v>280</v>
      </c>
      <c r="E31" s="682">
        <v>46249</v>
      </c>
      <c r="F31" s="671">
        <v>0.375</v>
      </c>
      <c r="G31" s="682">
        <v>46250</v>
      </c>
      <c r="H31" s="671">
        <v>0</v>
      </c>
      <c r="I31" s="65">
        <v>160</v>
      </c>
      <c r="J31" s="66">
        <v>37</v>
      </c>
      <c r="K31" s="66">
        <v>20</v>
      </c>
      <c r="L31" s="66">
        <v>37</v>
      </c>
      <c r="M31" s="95">
        <f t="shared" si="5"/>
        <v>773519.87</v>
      </c>
      <c r="N31" s="95">
        <v>774453.55</v>
      </c>
      <c r="O31" s="67">
        <f t="shared" si="27"/>
        <v>933.68000000005122</v>
      </c>
      <c r="P31" s="688">
        <f t="shared" si="28"/>
        <v>38.903333333335468</v>
      </c>
      <c r="Q31" s="233"/>
    </row>
    <row r="32" spans="1:17">
      <c r="A32" s="47">
        <f t="shared" si="0"/>
        <v>25</v>
      </c>
      <c r="B32" s="48">
        <f t="shared" si="24"/>
        <v>46250</v>
      </c>
      <c r="C32" s="49" t="s">
        <v>416</v>
      </c>
      <c r="D32" s="668" t="s">
        <v>413</v>
      </c>
      <c r="E32" s="682">
        <v>46250</v>
      </c>
      <c r="F32" s="671">
        <v>0</v>
      </c>
      <c r="G32" s="682">
        <v>46250</v>
      </c>
      <c r="H32" s="671">
        <v>0.5625</v>
      </c>
      <c r="I32" s="65">
        <v>170</v>
      </c>
      <c r="J32" s="66">
        <v>37</v>
      </c>
      <c r="K32" s="66">
        <v>20</v>
      </c>
      <c r="L32" s="66">
        <v>37</v>
      </c>
      <c r="M32" s="95">
        <f t="shared" si="5"/>
        <v>774453.55</v>
      </c>
      <c r="N32" s="95">
        <v>775195.64</v>
      </c>
      <c r="O32" s="67">
        <f t="shared" si="27"/>
        <v>742.0899999999674</v>
      </c>
      <c r="P32" s="688">
        <f t="shared" si="28"/>
        <v>30.920416666665307</v>
      </c>
      <c r="Q32" s="233"/>
    </row>
    <row r="33" spans="1:17">
      <c r="A33" s="47">
        <f t="shared" si="0"/>
        <v>26</v>
      </c>
      <c r="B33" s="48">
        <f t="shared" si="24"/>
        <v>46251</v>
      </c>
      <c r="C33" s="49" t="s">
        <v>421</v>
      </c>
      <c r="D33" s="668" t="s">
        <v>311</v>
      </c>
      <c r="E33" s="682">
        <v>46250</v>
      </c>
      <c r="F33" s="671">
        <v>0.5625</v>
      </c>
      <c r="G33" s="682">
        <v>46251</v>
      </c>
      <c r="H33" s="671">
        <v>0.16666666666666666</v>
      </c>
      <c r="I33" s="65">
        <v>170</v>
      </c>
      <c r="J33" s="66">
        <v>37</v>
      </c>
      <c r="K33" s="66">
        <v>10</v>
      </c>
      <c r="L33" s="66">
        <v>37</v>
      </c>
      <c r="M33" s="95">
        <v>775195.64</v>
      </c>
      <c r="N33" s="95">
        <v>776091.98</v>
      </c>
      <c r="O33" s="67">
        <f t="shared" si="27"/>
        <v>896.3399999999674</v>
      </c>
      <c r="P33" s="688">
        <f t="shared" si="28"/>
        <v>37.347499999998639</v>
      </c>
      <c r="Q33" s="690"/>
    </row>
    <row r="34" spans="1:17">
      <c r="A34" s="47">
        <f t="shared" si="0"/>
        <v>27</v>
      </c>
      <c r="B34" s="48">
        <f t="shared" si="24"/>
        <v>46251</v>
      </c>
      <c r="C34" s="49" t="s">
        <v>422</v>
      </c>
      <c r="D34" s="668" t="s">
        <v>292</v>
      </c>
      <c r="E34" s="682">
        <v>46251</v>
      </c>
      <c r="F34" s="683">
        <v>0.16666666666666666</v>
      </c>
      <c r="G34" s="682">
        <v>46251</v>
      </c>
      <c r="H34" s="671">
        <v>0.75</v>
      </c>
      <c r="I34" s="65">
        <v>170</v>
      </c>
      <c r="J34" s="65">
        <v>37</v>
      </c>
      <c r="K34" s="65">
        <v>20</v>
      </c>
      <c r="L34" s="65">
        <v>33</v>
      </c>
      <c r="M34" s="95">
        <v>776091.98</v>
      </c>
      <c r="N34" s="95">
        <v>776925.66</v>
      </c>
      <c r="O34" s="67">
        <f t="shared" si="27"/>
        <v>833.68000000005122</v>
      </c>
      <c r="P34" s="688">
        <f t="shared" si="28"/>
        <v>34.736666666668803</v>
      </c>
      <c r="Q34" s="233"/>
    </row>
    <row r="35" spans="1:17">
      <c r="A35" s="47">
        <f t="shared" si="0"/>
        <v>28</v>
      </c>
      <c r="B35" s="48">
        <f t="shared" si="24"/>
        <v>46252</v>
      </c>
      <c r="C35" s="49" t="s">
        <v>424</v>
      </c>
      <c r="D35" s="68" t="s">
        <v>294</v>
      </c>
      <c r="E35" s="682">
        <v>46251</v>
      </c>
      <c r="F35" s="671">
        <v>0.75</v>
      </c>
      <c r="G35" s="682">
        <v>46252</v>
      </c>
      <c r="H35" s="671">
        <v>0.20833333333333334</v>
      </c>
      <c r="I35" s="65">
        <v>170</v>
      </c>
      <c r="J35" s="65">
        <v>37</v>
      </c>
      <c r="K35" s="65">
        <v>60</v>
      </c>
      <c r="L35" s="65">
        <v>37</v>
      </c>
      <c r="M35" s="95">
        <v>776925.66</v>
      </c>
      <c r="N35" s="95">
        <v>777559.48</v>
      </c>
      <c r="O35" s="67">
        <f t="shared" si="27"/>
        <v>633.81999999994878</v>
      </c>
      <c r="P35" s="688">
        <f t="shared" si="28"/>
        <v>26.409166666664532</v>
      </c>
      <c r="Q35" s="233"/>
    </row>
    <row r="36" spans="1:17">
      <c r="A36" s="47">
        <f t="shared" si="0"/>
        <v>29</v>
      </c>
      <c r="B36" s="48">
        <f t="shared" si="24"/>
        <v>46252</v>
      </c>
      <c r="C36" s="49" t="s">
        <v>425</v>
      </c>
      <c r="D36" s="68" t="s">
        <v>353</v>
      </c>
      <c r="E36" s="682">
        <v>46252</v>
      </c>
      <c r="F36" s="671">
        <v>0.20833333333333334</v>
      </c>
      <c r="G36" s="682">
        <v>46252</v>
      </c>
      <c r="H36" s="671">
        <v>0.79166666666666663</v>
      </c>
      <c r="I36" s="65">
        <v>170</v>
      </c>
      <c r="J36" s="65">
        <v>37</v>
      </c>
      <c r="K36" s="65">
        <v>35</v>
      </c>
      <c r="L36" s="65">
        <v>37</v>
      </c>
      <c r="M36" s="95">
        <v>777559.48</v>
      </c>
      <c r="N36" s="95">
        <v>778350.12</v>
      </c>
      <c r="O36" s="67">
        <f t="shared" si="27"/>
        <v>790.64000000001397</v>
      </c>
      <c r="P36" s="688">
        <f t="shared" si="28"/>
        <v>32.943333333333918</v>
      </c>
      <c r="Q36" s="233"/>
    </row>
    <row r="37" spans="1:17">
      <c r="A37" s="47">
        <f t="shared" si="0"/>
        <v>30</v>
      </c>
      <c r="B37" s="48">
        <f t="shared" si="24"/>
        <v>46253</v>
      </c>
      <c r="C37" s="49" t="s">
        <v>427</v>
      </c>
      <c r="D37" s="68" t="s">
        <v>294</v>
      </c>
      <c r="E37" s="682">
        <v>46252</v>
      </c>
      <c r="F37" s="52">
        <v>0.79166666666666663</v>
      </c>
      <c r="G37" s="682">
        <v>46253</v>
      </c>
      <c r="H37" s="52">
        <v>0.45833333333333331</v>
      </c>
      <c r="I37" s="66">
        <v>200</v>
      </c>
      <c r="J37" s="65">
        <v>37</v>
      </c>
      <c r="K37" s="65">
        <v>25</v>
      </c>
      <c r="L37" s="65">
        <v>37</v>
      </c>
      <c r="M37" s="95">
        <v>778350.12</v>
      </c>
      <c r="N37" s="95">
        <v>779316.69</v>
      </c>
      <c r="O37" s="67">
        <f t="shared" si="27"/>
        <v>966.56999999994878</v>
      </c>
      <c r="P37" s="688">
        <f t="shared" si="28"/>
        <v>40.273749999997868</v>
      </c>
      <c r="Q37" s="233"/>
    </row>
    <row r="38" spans="1:17">
      <c r="A38" s="47">
        <f t="shared" si="0"/>
        <v>31</v>
      </c>
      <c r="B38" s="48">
        <f t="shared" ref="B38:B41" si="29">G38</f>
        <v>46254</v>
      </c>
      <c r="C38" s="49" t="s">
        <v>433</v>
      </c>
      <c r="D38" s="68" t="s">
        <v>413</v>
      </c>
      <c r="E38" s="682">
        <v>46253</v>
      </c>
      <c r="F38" s="52">
        <v>0.45833333333333331</v>
      </c>
      <c r="G38" s="682">
        <v>46254</v>
      </c>
      <c r="H38" s="52">
        <v>8.3333333333333329E-2</v>
      </c>
      <c r="I38" s="66">
        <v>210</v>
      </c>
      <c r="J38" s="65">
        <v>37</v>
      </c>
      <c r="K38" s="65">
        <v>25</v>
      </c>
      <c r="L38" s="65">
        <v>37</v>
      </c>
      <c r="M38" s="95">
        <v>779316.69</v>
      </c>
      <c r="N38" s="95">
        <v>780213.99</v>
      </c>
      <c r="O38" s="67">
        <f t="shared" ref="O38" si="30">N38-M38</f>
        <v>897.30000000004657</v>
      </c>
      <c r="P38" s="688">
        <f t="shared" ref="P38" si="31">O38/24</f>
        <v>37.387500000001943</v>
      </c>
      <c r="Q38" s="233"/>
    </row>
    <row r="39" spans="1:17">
      <c r="A39" s="47">
        <f t="shared" si="0"/>
        <v>32</v>
      </c>
      <c r="B39" s="48">
        <f t="shared" si="29"/>
        <v>46254</v>
      </c>
      <c r="C39" s="49" t="s">
        <v>434</v>
      </c>
      <c r="D39" s="68" t="s">
        <v>304</v>
      </c>
      <c r="E39" s="682">
        <v>46254</v>
      </c>
      <c r="F39" s="52">
        <v>8.3333333333333329E-2</v>
      </c>
      <c r="G39" s="682">
        <v>46254</v>
      </c>
      <c r="H39" s="52">
        <v>0.75</v>
      </c>
      <c r="I39" s="66">
        <v>200</v>
      </c>
      <c r="J39" s="65">
        <v>37</v>
      </c>
      <c r="K39" s="65">
        <v>30</v>
      </c>
      <c r="L39" s="65">
        <v>37</v>
      </c>
      <c r="M39" s="95">
        <v>780213.99</v>
      </c>
      <c r="N39" s="95">
        <v>781130.25</v>
      </c>
      <c r="O39" s="67">
        <f t="shared" ref="O39" si="32">N39-M39</f>
        <v>916.26000000000931</v>
      </c>
      <c r="P39" s="688">
        <f t="shared" ref="P39" si="33">O39/24</f>
        <v>38.177500000000386</v>
      </c>
      <c r="Q39" s="233"/>
    </row>
    <row r="40" spans="1:17">
      <c r="A40" s="47">
        <f t="shared" si="0"/>
        <v>33</v>
      </c>
      <c r="B40" s="48">
        <f t="shared" si="29"/>
        <v>46255</v>
      </c>
      <c r="C40" s="49" t="s">
        <v>447</v>
      </c>
      <c r="D40" s="68" t="s">
        <v>292</v>
      </c>
      <c r="E40" s="682">
        <v>46254</v>
      </c>
      <c r="F40" s="52">
        <v>0.75</v>
      </c>
      <c r="G40" s="815">
        <v>46255</v>
      </c>
      <c r="H40" s="52">
        <v>0.58333333333333337</v>
      </c>
      <c r="I40" s="66">
        <v>200</v>
      </c>
      <c r="J40" s="66">
        <v>37</v>
      </c>
      <c r="K40" s="66">
        <v>20</v>
      </c>
      <c r="L40" s="66">
        <v>37</v>
      </c>
      <c r="M40" s="95">
        <v>781130.25</v>
      </c>
      <c r="N40" s="95">
        <v>782119.31</v>
      </c>
      <c r="O40" s="67">
        <f t="shared" ref="O40:O47" si="34">N40-M40</f>
        <v>989.06000000005588</v>
      </c>
      <c r="P40" s="688">
        <f t="shared" ref="P40:P47" si="35">O40/24</f>
        <v>41.210833333335664</v>
      </c>
      <c r="Q40" s="233"/>
    </row>
    <row r="41" spans="1:17">
      <c r="A41" s="47">
        <f t="shared" si="0"/>
        <v>34</v>
      </c>
      <c r="B41" s="48">
        <f t="shared" si="29"/>
        <v>46256</v>
      </c>
      <c r="C41" s="49" t="s">
        <v>450</v>
      </c>
      <c r="D41" s="68" t="s">
        <v>359</v>
      </c>
      <c r="E41" s="682">
        <v>46255</v>
      </c>
      <c r="F41" s="671">
        <v>0.58333333333333337</v>
      </c>
      <c r="G41" s="815">
        <v>46256</v>
      </c>
      <c r="H41" s="671">
        <v>0.20833333333333334</v>
      </c>
      <c r="I41" s="65">
        <v>210</v>
      </c>
      <c r="J41" s="65">
        <v>37</v>
      </c>
      <c r="K41" s="65">
        <v>25</v>
      </c>
      <c r="L41" s="65">
        <v>37</v>
      </c>
      <c r="M41" s="95">
        <v>782119.31</v>
      </c>
      <c r="N41" s="95">
        <v>783124.74</v>
      </c>
      <c r="O41" s="67">
        <f t="shared" si="34"/>
        <v>1005.4299999999348</v>
      </c>
      <c r="P41" s="688">
        <f t="shared" si="35"/>
        <v>41.89291666666395</v>
      </c>
      <c r="Q41" s="233"/>
    </row>
    <row r="42" spans="1:17">
      <c r="A42" s="47">
        <f t="shared" si="0"/>
        <v>35</v>
      </c>
      <c r="B42" s="48">
        <f t="shared" ref="B42:B45" si="36">G42</f>
        <v>46257</v>
      </c>
      <c r="C42" s="49" t="s">
        <v>451</v>
      </c>
      <c r="D42" s="68" t="s">
        <v>413</v>
      </c>
      <c r="E42" s="682">
        <v>46256</v>
      </c>
      <c r="F42" s="671">
        <v>0.20833333333333334</v>
      </c>
      <c r="G42" s="815">
        <v>46257</v>
      </c>
      <c r="H42" s="671">
        <v>0</v>
      </c>
      <c r="I42" s="65">
        <v>210</v>
      </c>
      <c r="J42" s="65">
        <v>37</v>
      </c>
      <c r="K42" s="65">
        <v>25</v>
      </c>
      <c r="L42" s="65">
        <v>37</v>
      </c>
      <c r="M42" s="95">
        <v>783124.74</v>
      </c>
      <c r="N42" s="95">
        <v>784093.77</v>
      </c>
      <c r="O42" s="67">
        <f t="shared" si="34"/>
        <v>969.03000000002794</v>
      </c>
      <c r="P42" s="688">
        <f t="shared" si="35"/>
        <v>40.376250000001164</v>
      </c>
      <c r="Q42" s="233"/>
    </row>
    <row r="43" spans="1:17">
      <c r="A43" s="47">
        <f t="shared" si="0"/>
        <v>36</v>
      </c>
      <c r="B43" s="48">
        <f t="shared" si="36"/>
        <v>46257</v>
      </c>
      <c r="C43" s="49" t="s">
        <v>458</v>
      </c>
      <c r="D43" s="68" t="s">
        <v>304</v>
      </c>
      <c r="E43" s="682">
        <v>46257</v>
      </c>
      <c r="F43" s="671">
        <v>0</v>
      </c>
      <c r="G43" s="815">
        <v>46257</v>
      </c>
      <c r="H43" s="671">
        <v>0.91666666666666663</v>
      </c>
      <c r="I43" s="65">
        <v>205</v>
      </c>
      <c r="J43" s="65">
        <v>37</v>
      </c>
      <c r="K43" s="66">
        <v>25</v>
      </c>
      <c r="L43" s="66">
        <v>37</v>
      </c>
      <c r="M43" s="95">
        <v>784093.77</v>
      </c>
      <c r="N43" s="95">
        <v>785160.85</v>
      </c>
      <c r="O43" s="67">
        <f t="shared" si="34"/>
        <v>1067.0799999999581</v>
      </c>
      <c r="P43" s="688">
        <f t="shared" si="35"/>
        <v>44.461666666664918</v>
      </c>
      <c r="Q43" s="233"/>
    </row>
    <row r="44" spans="1:17">
      <c r="A44" s="47">
        <f t="shared" si="0"/>
        <v>37</v>
      </c>
      <c r="B44" s="48">
        <f t="shared" si="36"/>
        <v>46258</v>
      </c>
      <c r="C44" s="49" t="s">
        <v>460</v>
      </c>
      <c r="D44" s="668" t="s">
        <v>201</v>
      </c>
      <c r="E44" s="815">
        <v>46257</v>
      </c>
      <c r="F44" s="671">
        <v>0.91666666666666663</v>
      </c>
      <c r="G44" s="815">
        <v>46258</v>
      </c>
      <c r="H44" s="671">
        <v>0.58333333333333337</v>
      </c>
      <c r="I44" s="65">
        <v>200</v>
      </c>
      <c r="J44" s="65">
        <v>37</v>
      </c>
      <c r="K44" s="65">
        <v>30</v>
      </c>
      <c r="L44" s="65">
        <v>37</v>
      </c>
      <c r="M44" s="95">
        <f>N43</f>
        <v>785160.85</v>
      </c>
      <c r="N44" s="95">
        <v>786049.76</v>
      </c>
      <c r="O44" s="67">
        <f t="shared" si="34"/>
        <v>888.9100000000326</v>
      </c>
      <c r="P44" s="688">
        <f t="shared" si="35"/>
        <v>37.037916666668025</v>
      </c>
      <c r="Q44" s="233"/>
    </row>
    <row r="45" spans="1:17">
      <c r="A45" s="47">
        <f t="shared" si="0"/>
        <v>38</v>
      </c>
      <c r="B45" s="48">
        <f t="shared" si="36"/>
        <v>46259</v>
      </c>
      <c r="C45" s="49" t="s">
        <v>466</v>
      </c>
      <c r="D45" s="668" t="s">
        <v>311</v>
      </c>
      <c r="E45" s="815">
        <v>46258</v>
      </c>
      <c r="F45" s="671">
        <v>0.625</v>
      </c>
      <c r="G45" s="815">
        <v>46259</v>
      </c>
      <c r="H45" s="671">
        <v>0.29166666666666669</v>
      </c>
      <c r="I45" s="65">
        <v>200</v>
      </c>
      <c r="J45" s="65">
        <v>37</v>
      </c>
      <c r="K45" s="65">
        <v>30</v>
      </c>
      <c r="L45" s="65">
        <v>37</v>
      </c>
      <c r="M45" s="95">
        <f t="shared" ref="M45:M49" si="37">N44</f>
        <v>786049.76</v>
      </c>
      <c r="N45" s="95">
        <v>787016.55</v>
      </c>
      <c r="O45" s="67">
        <f t="shared" ref="O45" si="38">N45-M45</f>
        <v>966.79000000003725</v>
      </c>
      <c r="P45" s="688">
        <f t="shared" ref="P45" si="39">O45/24</f>
        <v>40.282916666668221</v>
      </c>
      <c r="Q45" s="233"/>
    </row>
    <row r="46" spans="1:17">
      <c r="A46" s="47">
        <f t="shared" si="0"/>
        <v>39</v>
      </c>
      <c r="B46" s="48">
        <f t="shared" ref="B46" si="40">G46</f>
        <v>46260</v>
      </c>
      <c r="C46" s="49" t="s">
        <v>467</v>
      </c>
      <c r="D46" s="668" t="s">
        <v>293</v>
      </c>
      <c r="E46" s="682">
        <v>46259</v>
      </c>
      <c r="F46" s="671">
        <v>0.29166666666666669</v>
      </c>
      <c r="G46" s="815">
        <v>46260</v>
      </c>
      <c r="H46" s="671">
        <v>0.29166666666666669</v>
      </c>
      <c r="I46" s="65">
        <v>200</v>
      </c>
      <c r="J46" s="65">
        <v>37</v>
      </c>
      <c r="K46" s="65">
        <v>20</v>
      </c>
      <c r="L46" s="65">
        <v>37</v>
      </c>
      <c r="M46" s="95">
        <f t="shared" si="37"/>
        <v>787016.55</v>
      </c>
      <c r="N46" s="95">
        <v>788162.62</v>
      </c>
      <c r="O46" s="67">
        <f t="shared" si="34"/>
        <v>1146.0699999999488</v>
      </c>
      <c r="P46" s="688">
        <f t="shared" si="35"/>
        <v>47.752916666664532</v>
      </c>
      <c r="Q46" s="233"/>
    </row>
    <row r="47" spans="1:17">
      <c r="A47" s="47">
        <f t="shared" si="0"/>
        <v>40</v>
      </c>
      <c r="B47" s="48">
        <f t="shared" ref="B47" si="41">G47</f>
        <v>46260</v>
      </c>
      <c r="C47" s="49" t="s">
        <v>470</v>
      </c>
      <c r="D47" s="668" t="s">
        <v>311</v>
      </c>
      <c r="E47" s="682">
        <v>46260</v>
      </c>
      <c r="F47" s="671">
        <v>0.29166666666666669</v>
      </c>
      <c r="G47" s="815">
        <v>46260</v>
      </c>
      <c r="H47" s="671">
        <v>0.95833333333333337</v>
      </c>
      <c r="I47" s="65">
        <v>190</v>
      </c>
      <c r="J47" s="65">
        <v>37</v>
      </c>
      <c r="K47" s="65">
        <v>30</v>
      </c>
      <c r="L47" s="65">
        <v>37</v>
      </c>
      <c r="M47" s="95">
        <f t="shared" si="37"/>
        <v>788162.62</v>
      </c>
      <c r="N47" s="95">
        <v>789117.79</v>
      </c>
      <c r="O47" s="67">
        <f t="shared" si="34"/>
        <v>955.17000000004191</v>
      </c>
      <c r="P47" s="688">
        <f t="shared" si="35"/>
        <v>39.798750000001746</v>
      </c>
      <c r="Q47" s="233"/>
    </row>
    <row r="48" spans="1:17">
      <c r="A48" s="47">
        <f t="shared" si="0"/>
        <v>41</v>
      </c>
      <c r="B48" s="48">
        <f t="shared" ref="B48:B54" si="42">G48</f>
        <v>46261</v>
      </c>
      <c r="C48" s="49" t="s">
        <v>474</v>
      </c>
      <c r="D48" s="668" t="s">
        <v>359</v>
      </c>
      <c r="E48" s="682">
        <v>46260</v>
      </c>
      <c r="F48" s="52">
        <v>0.95833333333333337</v>
      </c>
      <c r="G48" s="815">
        <v>46261</v>
      </c>
      <c r="H48" s="52">
        <v>0.66666666666666663</v>
      </c>
      <c r="I48" s="66">
        <v>200</v>
      </c>
      <c r="J48" s="66">
        <v>37</v>
      </c>
      <c r="K48" s="66">
        <v>30</v>
      </c>
      <c r="L48" s="66">
        <v>37</v>
      </c>
      <c r="M48" s="95">
        <f t="shared" si="37"/>
        <v>789117.79</v>
      </c>
      <c r="N48" s="95">
        <v>790052.25</v>
      </c>
      <c r="O48" s="67">
        <f t="shared" ref="O48:O55" si="43">N48-M48</f>
        <v>934.45999999996275</v>
      </c>
      <c r="P48" s="688">
        <f t="shared" ref="P48:P55" si="44">O48/24</f>
        <v>38.935833333331779</v>
      </c>
      <c r="Q48" s="233"/>
    </row>
    <row r="49" spans="1:17">
      <c r="A49" s="47">
        <f t="shared" si="0"/>
        <v>42</v>
      </c>
      <c r="B49" s="48">
        <f t="shared" si="42"/>
        <v>46262</v>
      </c>
      <c r="C49" s="49" t="s">
        <v>477</v>
      </c>
      <c r="D49" s="68" t="s">
        <v>293</v>
      </c>
      <c r="E49" s="815">
        <v>46261</v>
      </c>
      <c r="F49" s="52">
        <v>0.66666666666666663</v>
      </c>
      <c r="G49" s="815">
        <v>46262</v>
      </c>
      <c r="H49" s="52">
        <v>0.31597222222222221</v>
      </c>
      <c r="I49" s="66">
        <v>200</v>
      </c>
      <c r="J49" s="66">
        <v>37</v>
      </c>
      <c r="K49" s="66">
        <v>35</v>
      </c>
      <c r="L49" s="66">
        <v>37</v>
      </c>
      <c r="M49" s="95">
        <f t="shared" si="37"/>
        <v>790052.25</v>
      </c>
      <c r="N49" s="95">
        <v>790951.48</v>
      </c>
      <c r="O49" s="67">
        <f t="shared" si="43"/>
        <v>899.22999999998137</v>
      </c>
      <c r="P49" s="688">
        <f t="shared" si="44"/>
        <v>37.467916666665893</v>
      </c>
      <c r="Q49" s="233"/>
    </row>
    <row r="50" spans="1:17">
      <c r="A50" s="47">
        <f t="shared" si="0"/>
        <v>43</v>
      </c>
      <c r="B50" s="48">
        <f t="shared" si="42"/>
        <v>46263</v>
      </c>
      <c r="C50" s="49" t="s">
        <v>492</v>
      </c>
      <c r="D50" s="68" t="s">
        <v>353</v>
      </c>
      <c r="E50" s="682">
        <v>46262</v>
      </c>
      <c r="F50" s="52">
        <v>0.31597222222222221</v>
      </c>
      <c r="G50" s="815">
        <v>46263</v>
      </c>
      <c r="H50" s="52">
        <v>0</v>
      </c>
      <c r="I50" s="66">
        <v>200</v>
      </c>
      <c r="J50" s="66">
        <v>37</v>
      </c>
      <c r="K50" s="66">
        <v>25</v>
      </c>
      <c r="L50" s="66">
        <v>37</v>
      </c>
      <c r="M50" s="68">
        <v>790951.48</v>
      </c>
      <c r="N50" s="95">
        <v>791869.02</v>
      </c>
      <c r="O50" s="67">
        <f t="shared" si="43"/>
        <v>917.54000000003725</v>
      </c>
      <c r="P50" s="688">
        <f t="shared" si="44"/>
        <v>38.230833333334886</v>
      </c>
      <c r="Q50" s="233"/>
    </row>
    <row r="51" spans="1:17">
      <c r="A51" s="47">
        <f t="shared" si="0"/>
        <v>44</v>
      </c>
      <c r="B51" s="48">
        <f t="shared" si="42"/>
        <v>46263</v>
      </c>
      <c r="C51" s="49" t="s">
        <v>493</v>
      </c>
      <c r="D51" s="68" t="s">
        <v>201</v>
      </c>
      <c r="E51" s="682">
        <v>46263</v>
      </c>
      <c r="F51" s="52">
        <v>0</v>
      </c>
      <c r="G51" s="815">
        <v>46263</v>
      </c>
      <c r="H51" s="52">
        <v>0.66666666666666663</v>
      </c>
      <c r="I51" s="66">
        <v>210</v>
      </c>
      <c r="J51" s="66">
        <v>37</v>
      </c>
      <c r="K51" s="66">
        <v>20</v>
      </c>
      <c r="L51" s="66">
        <v>37</v>
      </c>
      <c r="M51" s="68">
        <v>791869.02</v>
      </c>
      <c r="N51" s="95">
        <v>792797.86</v>
      </c>
      <c r="O51" s="67">
        <f t="shared" si="43"/>
        <v>928.8399999999674</v>
      </c>
      <c r="P51" s="688">
        <f t="shared" si="44"/>
        <v>38.701666666665311</v>
      </c>
      <c r="Q51" s="233"/>
    </row>
    <row r="52" spans="1:17">
      <c r="A52" s="47">
        <f t="shared" si="0"/>
        <v>45</v>
      </c>
      <c r="B52" s="48">
        <f t="shared" si="42"/>
        <v>46264</v>
      </c>
      <c r="C52" s="49" t="s">
        <v>494</v>
      </c>
      <c r="D52" s="68" t="s">
        <v>280</v>
      </c>
      <c r="E52" s="682">
        <v>46263</v>
      </c>
      <c r="F52" s="52">
        <v>0.66666666666666663</v>
      </c>
      <c r="G52" s="815">
        <v>46264</v>
      </c>
      <c r="H52" s="52">
        <v>0.33333333333333331</v>
      </c>
      <c r="I52" s="66">
        <v>210</v>
      </c>
      <c r="J52" s="66">
        <v>37</v>
      </c>
      <c r="K52" s="66">
        <v>20</v>
      </c>
      <c r="L52" s="66">
        <v>37</v>
      </c>
      <c r="M52" s="68">
        <v>792797.86</v>
      </c>
      <c r="N52" s="95">
        <v>793760.51</v>
      </c>
      <c r="O52" s="67">
        <f t="shared" si="43"/>
        <v>962.65000000002328</v>
      </c>
      <c r="P52" s="688">
        <f t="shared" si="44"/>
        <v>40.110416666667639</v>
      </c>
      <c r="Q52" s="233"/>
    </row>
    <row r="53" spans="1:17">
      <c r="A53" s="47">
        <f t="shared" si="0"/>
        <v>46</v>
      </c>
      <c r="B53" s="48">
        <f t="shared" si="42"/>
        <v>46265</v>
      </c>
      <c r="C53" s="49" t="s">
        <v>495</v>
      </c>
      <c r="D53" s="68" t="s">
        <v>359</v>
      </c>
      <c r="E53" s="682">
        <v>46264</v>
      </c>
      <c r="F53" s="52">
        <v>0.33333333333333331</v>
      </c>
      <c r="G53" s="815">
        <v>46265</v>
      </c>
      <c r="H53" s="52">
        <v>2.7777777777777776E-2</v>
      </c>
      <c r="I53" s="66">
        <v>190</v>
      </c>
      <c r="J53" s="66">
        <v>37</v>
      </c>
      <c r="K53" s="66">
        <v>20</v>
      </c>
      <c r="L53" s="66">
        <v>37</v>
      </c>
      <c r="M53" s="68">
        <v>793760.51</v>
      </c>
      <c r="N53" s="95">
        <v>794718.65</v>
      </c>
      <c r="O53" s="67">
        <f t="shared" si="43"/>
        <v>958.14000000001397</v>
      </c>
      <c r="P53" s="688">
        <f t="shared" si="44"/>
        <v>39.922500000000582</v>
      </c>
      <c r="Q53" s="233"/>
    </row>
    <row r="54" spans="1:17">
      <c r="A54" s="47">
        <f t="shared" si="0"/>
        <v>47</v>
      </c>
      <c r="B54" s="48">
        <f t="shared" si="42"/>
        <v>0</v>
      </c>
      <c r="C54" s="49" t="s">
        <v>497</v>
      </c>
      <c r="D54" s="68" t="s">
        <v>280</v>
      </c>
      <c r="E54" s="682"/>
      <c r="F54" s="52"/>
      <c r="G54" s="815"/>
      <c r="H54" s="52"/>
      <c r="I54" s="66"/>
      <c r="J54" s="66"/>
      <c r="K54" s="66"/>
      <c r="L54" s="66"/>
      <c r="M54" s="95"/>
      <c r="N54" s="95"/>
      <c r="O54" s="67">
        <f t="shared" si="43"/>
        <v>0</v>
      </c>
      <c r="P54" s="688">
        <f t="shared" si="44"/>
        <v>0</v>
      </c>
      <c r="Q54" s="233"/>
    </row>
    <row r="55" spans="1:17">
      <c r="A55" s="47">
        <f t="shared" si="0"/>
        <v>48</v>
      </c>
      <c r="B55" s="48">
        <f t="shared" ref="B55:B56" si="45">G55</f>
        <v>0</v>
      </c>
      <c r="C55" s="49" t="s">
        <v>499</v>
      </c>
      <c r="D55" s="68" t="s">
        <v>413</v>
      </c>
      <c r="E55" s="682"/>
      <c r="F55" s="52"/>
      <c r="G55" s="815"/>
      <c r="H55" s="52"/>
      <c r="I55" s="66"/>
      <c r="J55" s="66"/>
      <c r="K55" s="66"/>
      <c r="L55" s="66"/>
      <c r="M55" s="95"/>
      <c r="N55" s="95"/>
      <c r="O55" s="67">
        <f t="shared" si="43"/>
        <v>0</v>
      </c>
      <c r="P55" s="688">
        <f t="shared" si="44"/>
        <v>0</v>
      </c>
      <c r="Q55" s="233"/>
    </row>
    <row r="56" spans="1:17">
      <c r="A56" s="47">
        <f t="shared" si="0"/>
        <v>49</v>
      </c>
      <c r="B56" s="48">
        <f t="shared" si="45"/>
        <v>0</v>
      </c>
      <c r="C56" s="49" t="s">
        <v>500</v>
      </c>
      <c r="D56" s="68" t="s">
        <v>353</v>
      </c>
      <c r="E56" s="682"/>
      <c r="F56" s="52"/>
      <c r="G56" s="815"/>
      <c r="H56" s="52"/>
      <c r="I56" s="66"/>
      <c r="J56" s="66"/>
      <c r="K56" s="66"/>
      <c r="L56" s="66"/>
      <c r="M56" s="95"/>
      <c r="N56" s="95"/>
      <c r="O56" s="67">
        <f t="shared" ref="O56" si="46">N56-M56</f>
        <v>0</v>
      </c>
      <c r="P56" s="688">
        <f t="shared" ref="P56" si="47">O56/24</f>
        <v>0</v>
      </c>
      <c r="Q56" s="233"/>
    </row>
    <row r="57" spans="1:17">
      <c r="A57" s="47">
        <f t="shared" si="0"/>
        <v>50</v>
      </c>
      <c r="B57" s="48">
        <f t="shared" ref="B57:B61" si="48">G57</f>
        <v>0</v>
      </c>
      <c r="C57" s="49"/>
      <c r="D57" s="68"/>
      <c r="E57" s="682"/>
      <c r="F57" s="52"/>
      <c r="G57" s="815"/>
      <c r="H57" s="52"/>
      <c r="I57" s="66"/>
      <c r="J57" s="66"/>
      <c r="K57" s="66"/>
      <c r="L57" s="66"/>
      <c r="M57" s="95"/>
      <c r="N57" s="95"/>
      <c r="O57" s="67">
        <f t="shared" ref="O57:O61" si="49">N57-M57</f>
        <v>0</v>
      </c>
      <c r="P57" s="688">
        <f t="shared" ref="P57:P61" si="50">O57/24</f>
        <v>0</v>
      </c>
      <c r="Q57" s="706"/>
    </row>
    <row r="58" spans="1:17">
      <c r="A58" s="47">
        <f t="shared" si="0"/>
        <v>51</v>
      </c>
      <c r="B58" s="48">
        <f t="shared" si="48"/>
        <v>0</v>
      </c>
      <c r="C58" s="49"/>
      <c r="D58" s="68"/>
      <c r="E58" s="682"/>
      <c r="F58" s="52"/>
      <c r="G58" s="815"/>
      <c r="H58" s="52"/>
      <c r="I58" s="66"/>
      <c r="J58" s="66"/>
      <c r="K58" s="66"/>
      <c r="L58" s="66"/>
      <c r="M58" s="95"/>
      <c r="N58" s="95"/>
      <c r="O58" s="67">
        <f t="shared" si="49"/>
        <v>0</v>
      </c>
      <c r="P58" s="688">
        <f t="shared" si="50"/>
        <v>0</v>
      </c>
      <c r="Q58" s="233"/>
    </row>
    <row r="59" spans="1:17">
      <c r="A59" s="47">
        <f t="shared" si="0"/>
        <v>52</v>
      </c>
      <c r="B59" s="48">
        <f t="shared" si="48"/>
        <v>0</v>
      </c>
      <c r="C59" s="49"/>
      <c r="D59" s="68"/>
      <c r="E59" s="682"/>
      <c r="F59" s="52"/>
      <c r="G59" s="815"/>
      <c r="H59" s="52"/>
      <c r="I59" s="66"/>
      <c r="J59" s="66"/>
      <c r="K59" s="66"/>
      <c r="L59" s="66"/>
      <c r="M59" s="95"/>
      <c r="N59" s="95"/>
      <c r="O59" s="67">
        <f t="shared" ref="O59:O60" si="51">N59-M59</f>
        <v>0</v>
      </c>
      <c r="P59" s="688">
        <f t="shared" ref="P59:P60" si="52">O59/24</f>
        <v>0</v>
      </c>
      <c r="Q59" s="233"/>
    </row>
    <row r="60" spans="1:17">
      <c r="A60" s="47">
        <f t="shared" si="0"/>
        <v>53</v>
      </c>
      <c r="B60" s="48">
        <f t="shared" si="48"/>
        <v>0</v>
      </c>
      <c r="C60" s="49"/>
      <c r="D60" s="68"/>
      <c r="E60" s="682"/>
      <c r="F60" s="52"/>
      <c r="G60" s="815"/>
      <c r="H60" s="52"/>
      <c r="I60" s="66"/>
      <c r="J60" s="66"/>
      <c r="K60" s="66"/>
      <c r="L60" s="66"/>
      <c r="M60" s="95"/>
      <c r="N60" s="95"/>
      <c r="O60" s="67">
        <f t="shared" si="51"/>
        <v>0</v>
      </c>
      <c r="P60" s="688">
        <f t="shared" si="52"/>
        <v>0</v>
      </c>
      <c r="Q60" s="233"/>
    </row>
    <row r="61" spans="1:17">
      <c r="A61" s="47">
        <f t="shared" si="0"/>
        <v>54</v>
      </c>
      <c r="B61" s="48">
        <f t="shared" si="48"/>
        <v>0</v>
      </c>
      <c r="C61" s="49"/>
      <c r="D61" s="68"/>
      <c r="E61" s="682"/>
      <c r="F61" s="52"/>
      <c r="G61" s="815"/>
      <c r="H61" s="52"/>
      <c r="I61" s="66"/>
      <c r="J61" s="66"/>
      <c r="K61" s="66"/>
      <c r="L61" s="66"/>
      <c r="M61" s="95"/>
      <c r="N61" s="95"/>
      <c r="O61" s="67">
        <f t="shared" si="49"/>
        <v>0</v>
      </c>
      <c r="P61" s="688">
        <f t="shared" si="50"/>
        <v>0</v>
      </c>
      <c r="Q61" s="233"/>
    </row>
    <row r="62" spans="1:17">
      <c r="A62" s="47"/>
      <c r="B62" s="48"/>
      <c r="C62" s="49"/>
      <c r="D62" s="68"/>
      <c r="E62" s="682"/>
      <c r="F62" s="52"/>
      <c r="G62" s="815"/>
      <c r="H62" s="52"/>
      <c r="I62" s="66"/>
      <c r="J62" s="66"/>
      <c r="K62" s="66"/>
      <c r="L62" s="66"/>
      <c r="M62" s="95"/>
      <c r="N62" s="95"/>
      <c r="O62" s="67"/>
      <c r="P62" s="688"/>
      <c r="Q62" s="233"/>
    </row>
    <row r="63" spans="1:17">
      <c r="A63" s="47"/>
      <c r="B63" s="48"/>
      <c r="C63" s="49"/>
      <c r="D63" s="68"/>
      <c r="E63" s="53"/>
      <c r="F63" s="52"/>
      <c r="G63" s="53"/>
      <c r="H63" s="52"/>
      <c r="I63" s="66"/>
      <c r="J63" s="66"/>
      <c r="K63" s="66"/>
      <c r="L63" s="66"/>
      <c r="M63" s="95"/>
      <c r="N63" s="95"/>
      <c r="O63" s="67"/>
      <c r="P63" s="688"/>
      <c r="Q63" s="233"/>
    </row>
    <row r="64" spans="1:17" ht="15.75" thickBot="1">
      <c r="A64" s="47"/>
      <c r="B64" s="48"/>
      <c r="C64" s="49"/>
      <c r="D64" s="50"/>
      <c r="E64" s="51"/>
      <c r="F64" s="52"/>
      <c r="G64" s="53"/>
      <c r="H64" s="52"/>
      <c r="I64" s="65"/>
      <c r="J64" s="65"/>
      <c r="K64" s="65"/>
      <c r="L64" s="65"/>
      <c r="M64" s="68"/>
      <c r="N64" s="68"/>
      <c r="O64" s="67"/>
      <c r="P64" s="27"/>
      <c r="Q64" s="28"/>
    </row>
    <row r="65" spans="1:17">
      <c r="A65" s="57" t="s">
        <v>3</v>
      </c>
      <c r="B65" s="58"/>
      <c r="C65" s="58"/>
      <c r="D65" s="58"/>
      <c r="E65" s="59"/>
      <c r="F65" s="60"/>
      <c r="G65" s="59"/>
      <c r="H65" s="60"/>
      <c r="I65" s="71"/>
      <c r="J65" s="71"/>
      <c r="K65" s="71"/>
      <c r="L65" s="71"/>
      <c r="M65" s="60"/>
      <c r="N65" s="60"/>
      <c r="O65" s="72">
        <f>SUM(O8:O64)</f>
        <v>41198.670000000042</v>
      </c>
      <c r="P65" s="73"/>
      <c r="Q65" s="73"/>
    </row>
  </sheetData>
  <mergeCells count="13">
    <mergeCell ref="P5:P7"/>
    <mergeCell ref="Q5:Q7"/>
    <mergeCell ref="A5:A7"/>
    <mergeCell ref="B5:B7"/>
    <mergeCell ref="C5:C7"/>
    <mergeCell ref="D5:D7"/>
    <mergeCell ref="O5:O7"/>
    <mergeCell ref="E5:N5"/>
    <mergeCell ref="E6:F6"/>
    <mergeCell ref="G6:H6"/>
    <mergeCell ref="I6:J6"/>
    <mergeCell ref="K6:L6"/>
    <mergeCell ref="M6:N6"/>
  </mergeCells>
  <hyperlinks>
    <hyperlink ref="R2" location="'Summary sales'!A1" display="SUMMARY"/>
  </hyperlinks>
  <pageMargins left="0.7" right="0.7" top="0.75" bottom="0.75" header="0.3" footer="0.3"/>
  <pageSetup paperSize="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workbookViewId="0">
      <pane ySplit="6" topLeftCell="A28" activePane="bottomLeft" state="frozen"/>
      <selection pane="bottomLeft" activeCell="L37" sqref="L37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5.5703125" style="1" customWidth="1"/>
    <col min="9" max="9" width="13.140625" style="1" customWidth="1"/>
    <col min="10" max="10" width="13.42578125" style="1" customWidth="1"/>
    <col min="11" max="11" width="10.5703125" style="1" customWidth="1"/>
    <col min="12" max="12" width="32.140625" style="1" customWidth="1"/>
    <col min="13" max="14" width="9.140625" style="1"/>
    <col min="15" max="15" width="13.42578125" style="1" customWidth="1"/>
    <col min="16" max="16" width="11.140625" style="1" customWidth="1"/>
    <col min="17" max="16384" width="9.140625" style="1"/>
  </cols>
  <sheetData>
    <row r="1" spans="1:12">
      <c r="B1" s="2"/>
      <c r="C1" s="3" t="s">
        <v>131</v>
      </c>
      <c r="D1" s="2"/>
      <c r="E1" s="2"/>
      <c r="F1" s="2"/>
    </row>
    <row r="2" spans="1:12">
      <c r="B2" s="2"/>
      <c r="C2" s="3" t="s">
        <v>143</v>
      </c>
      <c r="D2" s="2"/>
      <c r="E2" s="2"/>
      <c r="F2" s="2"/>
      <c r="L2" s="25" t="s">
        <v>133</v>
      </c>
    </row>
    <row r="3" spans="1:12">
      <c r="B3" s="2"/>
      <c r="C3" s="3" t="str">
        <f>SCI!C3</f>
        <v>Bulan Agustus 2026</v>
      </c>
      <c r="D3" s="2"/>
      <c r="E3" s="2"/>
      <c r="F3" s="2"/>
    </row>
    <row r="4" spans="1:12">
      <c r="B4" s="4"/>
      <c r="C4" s="76">
        <f>'Summary sales'!A4</f>
        <v>46235</v>
      </c>
      <c r="D4" s="4"/>
      <c r="E4" s="2"/>
      <c r="F4" s="2"/>
      <c r="J4" s="2" t="s">
        <v>134</v>
      </c>
      <c r="K4" s="26">
        <f>MAX(K7:K38)</f>
        <v>79.730833333333678</v>
      </c>
    </row>
    <row r="5" spans="1:12">
      <c r="A5" s="934" t="s">
        <v>111</v>
      </c>
      <c r="B5" s="933" t="s">
        <v>112</v>
      </c>
      <c r="C5" s="933" t="s">
        <v>135</v>
      </c>
      <c r="D5" s="933"/>
      <c r="E5" s="933" t="s">
        <v>136</v>
      </c>
      <c r="F5" s="933"/>
      <c r="G5" s="937" t="s">
        <v>137</v>
      </c>
      <c r="H5" s="933" t="s">
        <v>138</v>
      </c>
      <c r="I5" s="933"/>
      <c r="J5" s="933" t="s">
        <v>139</v>
      </c>
      <c r="K5" s="937" t="s">
        <v>140</v>
      </c>
      <c r="L5" s="931" t="s">
        <v>141</v>
      </c>
    </row>
    <row r="6" spans="1:12" ht="33.75" customHeight="1" thickBot="1">
      <c r="A6" s="935"/>
      <c r="B6" s="936"/>
      <c r="C6" s="5" t="s">
        <v>112</v>
      </c>
      <c r="D6" s="5" t="s">
        <v>142</v>
      </c>
      <c r="E6" s="5" t="s">
        <v>112</v>
      </c>
      <c r="F6" s="5" t="s">
        <v>142</v>
      </c>
      <c r="G6" s="938"/>
      <c r="H6" s="5" t="s">
        <v>135</v>
      </c>
      <c r="I6" s="5" t="s">
        <v>136</v>
      </c>
      <c r="J6" s="936"/>
      <c r="K6" s="938"/>
      <c r="L6" s="932"/>
    </row>
    <row r="7" spans="1:12" ht="15.75" thickTop="1">
      <c r="A7" s="6">
        <v>1</v>
      </c>
      <c r="B7" s="7">
        <f>C4</f>
        <v>46235</v>
      </c>
      <c r="C7" s="7">
        <f>C4</f>
        <v>46235</v>
      </c>
      <c r="D7" s="9">
        <v>0.29166666666666669</v>
      </c>
      <c r="E7" s="7">
        <f>C7+1</f>
        <v>46236</v>
      </c>
      <c r="F7" s="9">
        <v>0.29166666666666669</v>
      </c>
      <c r="G7" s="10">
        <f>IFERROR(((E7-C7)+(F7-D7)),"")</f>
        <v>1</v>
      </c>
      <c r="H7" s="11">
        <v>92279.09</v>
      </c>
      <c r="I7" s="11">
        <v>93508.18</v>
      </c>
      <c r="J7" s="11">
        <f t="shared" ref="J7:J31" si="0">I7-H7</f>
        <v>1229.0899999999965</v>
      </c>
      <c r="K7" s="27">
        <f t="shared" ref="K7:K31" si="1">J7/24</f>
        <v>51.21208333333319</v>
      </c>
      <c r="L7" s="660"/>
    </row>
    <row r="8" spans="1:12">
      <c r="A8" s="12">
        <f>A7+1</f>
        <v>2</v>
      </c>
      <c r="B8" s="8">
        <f>B7+1</f>
        <v>46236</v>
      </c>
      <c r="C8" s="8">
        <f t="shared" ref="C8:C37" si="2">B8</f>
        <v>46236</v>
      </c>
      <c r="D8" s="9">
        <v>0.29166666666666669</v>
      </c>
      <c r="E8" s="8">
        <f t="shared" ref="E8:E37" si="3">C8+1</f>
        <v>46237</v>
      </c>
      <c r="F8" s="9">
        <v>0.29166666666666669</v>
      </c>
      <c r="G8" s="10">
        <f>IFERROR(((E8-C8)+(F8-D8)),"")</f>
        <v>1</v>
      </c>
      <c r="H8" s="11">
        <f t="shared" ref="H8:H34" si="4">I7</f>
        <v>93508.18</v>
      </c>
      <c r="I8" s="11">
        <v>93508.18</v>
      </c>
      <c r="J8" s="11">
        <f t="shared" si="0"/>
        <v>0</v>
      </c>
      <c r="K8" s="27">
        <f t="shared" si="1"/>
        <v>0</v>
      </c>
      <c r="L8" s="821" t="s">
        <v>156</v>
      </c>
    </row>
    <row r="9" spans="1:12">
      <c r="A9" s="12">
        <f t="shared" ref="A9:B24" si="5">A8+1</f>
        <v>3</v>
      </c>
      <c r="B9" s="8">
        <f t="shared" si="5"/>
        <v>46237</v>
      </c>
      <c r="C9" s="8">
        <f t="shared" si="2"/>
        <v>46237</v>
      </c>
      <c r="D9" s="9">
        <v>0.29166666666666669</v>
      </c>
      <c r="E9" s="8">
        <f t="shared" si="3"/>
        <v>46238</v>
      </c>
      <c r="F9" s="9">
        <v>0.29166666666666669</v>
      </c>
      <c r="G9" s="10">
        <f>IFERROR(((E9-C9)+(F9-D9)),"")</f>
        <v>1</v>
      </c>
      <c r="H9" s="11">
        <f t="shared" si="4"/>
        <v>93508.18</v>
      </c>
      <c r="I9" s="11">
        <v>94450.35</v>
      </c>
      <c r="J9" s="11">
        <f t="shared" si="0"/>
        <v>942.17000000001281</v>
      </c>
      <c r="K9" s="27">
        <f t="shared" si="1"/>
        <v>39.257083333333867</v>
      </c>
      <c r="L9" s="522"/>
    </row>
    <row r="10" spans="1:12">
      <c r="A10" s="12">
        <f t="shared" si="5"/>
        <v>4</v>
      </c>
      <c r="B10" s="8">
        <f t="shared" si="5"/>
        <v>46238</v>
      </c>
      <c r="C10" s="8">
        <f t="shared" si="2"/>
        <v>46238</v>
      </c>
      <c r="D10" s="9">
        <v>0.29166666666666669</v>
      </c>
      <c r="E10" s="8">
        <f t="shared" si="3"/>
        <v>46239</v>
      </c>
      <c r="F10" s="9">
        <v>0.29166666666666669</v>
      </c>
      <c r="G10" s="10">
        <f>IFERROR(((E10-C10)+(F10-D10)),"")</f>
        <v>1</v>
      </c>
      <c r="H10" s="11">
        <f t="shared" si="4"/>
        <v>94450.35</v>
      </c>
      <c r="I10" s="11">
        <v>95696.73</v>
      </c>
      <c r="J10" s="11">
        <f t="shared" ref="J10" si="6">I10-H10</f>
        <v>1246.3799999999901</v>
      </c>
      <c r="K10" s="27">
        <f t="shared" ref="K10" si="7">J10/24</f>
        <v>51.932499999999585</v>
      </c>
      <c r="L10" s="522"/>
    </row>
    <row r="11" spans="1:12">
      <c r="A11" s="12">
        <f t="shared" si="5"/>
        <v>5</v>
      </c>
      <c r="B11" s="8">
        <f t="shared" si="5"/>
        <v>46239</v>
      </c>
      <c r="C11" s="8">
        <f t="shared" si="2"/>
        <v>46239</v>
      </c>
      <c r="D11" s="9">
        <v>0.29166666666666669</v>
      </c>
      <c r="E11" s="8">
        <f t="shared" si="3"/>
        <v>46240</v>
      </c>
      <c r="F11" s="9">
        <v>0.29166666666666669</v>
      </c>
      <c r="G11" s="10">
        <f t="shared" ref="G11:G37" si="8">IFERROR(((E11-C11)+(F11-D11)),"")</f>
        <v>1</v>
      </c>
      <c r="H11" s="11">
        <f t="shared" si="4"/>
        <v>95696.73</v>
      </c>
      <c r="I11" s="11">
        <v>97028.2</v>
      </c>
      <c r="J11" s="11">
        <f t="shared" si="0"/>
        <v>1331.4700000000012</v>
      </c>
      <c r="K11" s="27">
        <f t="shared" si="1"/>
        <v>55.477916666666715</v>
      </c>
      <c r="L11" s="28"/>
    </row>
    <row r="12" spans="1:12">
      <c r="A12" s="12">
        <f t="shared" si="5"/>
        <v>6</v>
      </c>
      <c r="B12" s="8">
        <f t="shared" si="5"/>
        <v>46240</v>
      </c>
      <c r="C12" s="8">
        <f t="shared" si="2"/>
        <v>46240</v>
      </c>
      <c r="D12" s="9">
        <v>0.29166666666666669</v>
      </c>
      <c r="E12" s="8">
        <f t="shared" si="3"/>
        <v>46241</v>
      </c>
      <c r="F12" s="9">
        <v>0.29166666666666669</v>
      </c>
      <c r="G12" s="10">
        <f t="shared" si="8"/>
        <v>1</v>
      </c>
      <c r="H12" s="11">
        <f t="shared" si="4"/>
        <v>97028.2</v>
      </c>
      <c r="I12" s="11">
        <v>98941.74</v>
      </c>
      <c r="J12" s="11">
        <f t="shared" si="0"/>
        <v>1913.5400000000081</v>
      </c>
      <c r="K12" s="27">
        <f t="shared" si="1"/>
        <v>79.730833333333678</v>
      </c>
      <c r="L12" s="28"/>
    </row>
    <row r="13" spans="1:12">
      <c r="A13" s="12">
        <f t="shared" si="5"/>
        <v>7</v>
      </c>
      <c r="B13" s="8">
        <f t="shared" si="5"/>
        <v>46241</v>
      </c>
      <c r="C13" s="8">
        <f t="shared" si="2"/>
        <v>46241</v>
      </c>
      <c r="D13" s="9">
        <v>0.29166666666666669</v>
      </c>
      <c r="E13" s="8">
        <f t="shared" si="3"/>
        <v>46242</v>
      </c>
      <c r="F13" s="9">
        <v>0.29166666666666669</v>
      </c>
      <c r="G13" s="10">
        <f t="shared" si="8"/>
        <v>1</v>
      </c>
      <c r="H13" s="11">
        <f t="shared" si="4"/>
        <v>98941.74</v>
      </c>
      <c r="I13" s="11">
        <v>100407.25</v>
      </c>
      <c r="J13" s="11">
        <f t="shared" si="0"/>
        <v>1465.5099999999948</v>
      </c>
      <c r="K13" s="27">
        <f t="shared" si="1"/>
        <v>61.062916666666446</v>
      </c>
      <c r="L13" s="28"/>
    </row>
    <row r="14" spans="1:12">
      <c r="A14" s="12">
        <f t="shared" si="5"/>
        <v>8</v>
      </c>
      <c r="B14" s="8">
        <f t="shared" si="5"/>
        <v>46242</v>
      </c>
      <c r="C14" s="8">
        <f t="shared" si="2"/>
        <v>46242</v>
      </c>
      <c r="D14" s="9">
        <v>0.29166666666666669</v>
      </c>
      <c r="E14" s="8">
        <f t="shared" si="3"/>
        <v>46243</v>
      </c>
      <c r="F14" s="9">
        <v>0.29166666666666669</v>
      </c>
      <c r="G14" s="10">
        <f t="shared" ref="G14:G17" si="9">IFERROR(((E14-C14)+(F14-D14)),"")</f>
        <v>1</v>
      </c>
      <c r="H14" s="11">
        <f t="shared" si="4"/>
        <v>100407.25</v>
      </c>
      <c r="I14" s="11">
        <v>101502.73</v>
      </c>
      <c r="J14" s="11">
        <f t="shared" si="0"/>
        <v>1095.4799999999959</v>
      </c>
      <c r="K14" s="27">
        <f t="shared" si="1"/>
        <v>45.644999999999833</v>
      </c>
      <c r="L14" s="28"/>
    </row>
    <row r="15" spans="1:12">
      <c r="A15" s="12">
        <f t="shared" si="5"/>
        <v>9</v>
      </c>
      <c r="B15" s="8">
        <f t="shared" si="5"/>
        <v>46243</v>
      </c>
      <c r="C15" s="8">
        <f t="shared" si="2"/>
        <v>46243</v>
      </c>
      <c r="D15" s="9">
        <v>0.29166666666666669</v>
      </c>
      <c r="E15" s="8">
        <f t="shared" si="3"/>
        <v>46244</v>
      </c>
      <c r="F15" s="9">
        <v>0.29166666666666669</v>
      </c>
      <c r="G15" s="10">
        <f t="shared" si="9"/>
        <v>1</v>
      </c>
      <c r="H15" s="11">
        <f t="shared" si="4"/>
        <v>101502.73</v>
      </c>
      <c r="I15" s="11">
        <v>101763.71</v>
      </c>
      <c r="J15" s="11">
        <f t="shared" si="0"/>
        <v>260.98000000001048</v>
      </c>
      <c r="K15" s="27">
        <f t="shared" si="1"/>
        <v>10.874166666667103</v>
      </c>
      <c r="L15" s="538"/>
    </row>
    <row r="16" spans="1:12">
      <c r="A16" s="12">
        <f t="shared" si="5"/>
        <v>10</v>
      </c>
      <c r="B16" s="8">
        <f t="shared" si="5"/>
        <v>46244</v>
      </c>
      <c r="C16" s="8">
        <f t="shared" si="2"/>
        <v>46244</v>
      </c>
      <c r="D16" s="9">
        <v>0.29166666666666669</v>
      </c>
      <c r="E16" s="8">
        <f t="shared" si="3"/>
        <v>46245</v>
      </c>
      <c r="F16" s="9">
        <v>0.29166666666666669</v>
      </c>
      <c r="G16" s="10">
        <f t="shared" si="9"/>
        <v>1</v>
      </c>
      <c r="H16" s="11">
        <f t="shared" si="4"/>
        <v>101763.71</v>
      </c>
      <c r="I16" s="11">
        <v>102763.94</v>
      </c>
      <c r="J16" s="11">
        <f t="shared" ref="J16" si="10">I16-H16</f>
        <v>1000.2299999999959</v>
      </c>
      <c r="K16" s="27">
        <f t="shared" ref="K16" si="11">J16/24</f>
        <v>41.676249999999833</v>
      </c>
      <c r="L16" s="538"/>
    </row>
    <row r="17" spans="1:14">
      <c r="A17" s="12">
        <f t="shared" si="5"/>
        <v>11</v>
      </c>
      <c r="B17" s="8">
        <f t="shared" si="5"/>
        <v>46245</v>
      </c>
      <c r="C17" s="8">
        <f t="shared" si="2"/>
        <v>46245</v>
      </c>
      <c r="D17" s="9">
        <v>0.29166666666666669</v>
      </c>
      <c r="E17" s="8">
        <f t="shared" si="3"/>
        <v>46246</v>
      </c>
      <c r="F17" s="9">
        <v>0.29166666666666669</v>
      </c>
      <c r="G17" s="10">
        <f t="shared" si="9"/>
        <v>1</v>
      </c>
      <c r="H17" s="11">
        <f t="shared" si="4"/>
        <v>102763.94</v>
      </c>
      <c r="I17" s="11">
        <v>103933.81</v>
      </c>
      <c r="J17" s="11">
        <f t="shared" ref="J17" si="12">I17-H17</f>
        <v>1169.8699999999953</v>
      </c>
      <c r="K17" s="27">
        <f t="shared" ref="K17" si="13">J17/24</f>
        <v>48.744583333333139</v>
      </c>
      <c r="L17" s="538"/>
    </row>
    <row r="18" spans="1:14">
      <c r="A18" s="12">
        <f t="shared" si="5"/>
        <v>12</v>
      </c>
      <c r="B18" s="8">
        <f t="shared" si="5"/>
        <v>46246</v>
      </c>
      <c r="C18" s="8">
        <f t="shared" si="2"/>
        <v>46246</v>
      </c>
      <c r="D18" s="9">
        <v>0.29166666666666669</v>
      </c>
      <c r="E18" s="8">
        <f t="shared" si="3"/>
        <v>46247</v>
      </c>
      <c r="F18" s="9">
        <v>0.29166666666666669</v>
      </c>
      <c r="G18" s="10">
        <f t="shared" si="8"/>
        <v>1</v>
      </c>
      <c r="H18" s="11">
        <f t="shared" si="4"/>
        <v>103933.81</v>
      </c>
      <c r="I18" s="11">
        <v>105086.69</v>
      </c>
      <c r="J18" s="11">
        <f t="shared" ref="J18" si="14">I18-H18</f>
        <v>1152.8800000000047</v>
      </c>
      <c r="K18" s="27">
        <f t="shared" ref="K18" si="15">J18/24</f>
        <v>48.036666666666861</v>
      </c>
      <c r="L18" s="538"/>
      <c r="N18" s="29"/>
    </row>
    <row r="19" spans="1:14">
      <c r="A19" s="12">
        <f t="shared" si="5"/>
        <v>13</v>
      </c>
      <c r="B19" s="8">
        <f t="shared" si="5"/>
        <v>46247</v>
      </c>
      <c r="C19" s="8">
        <f t="shared" si="2"/>
        <v>46247</v>
      </c>
      <c r="D19" s="9">
        <v>0.29166666666666669</v>
      </c>
      <c r="E19" s="8">
        <f t="shared" si="3"/>
        <v>46248</v>
      </c>
      <c r="F19" s="9">
        <v>0.29166666666666669</v>
      </c>
      <c r="G19" s="10">
        <f t="shared" si="8"/>
        <v>1</v>
      </c>
      <c r="H19" s="11">
        <f t="shared" si="4"/>
        <v>105086.69</v>
      </c>
      <c r="I19" s="11">
        <v>106378.53</v>
      </c>
      <c r="J19" s="11">
        <f t="shared" si="0"/>
        <v>1291.8399999999965</v>
      </c>
      <c r="K19" s="27">
        <f t="shared" si="1"/>
        <v>53.826666666666519</v>
      </c>
      <c r="L19" s="538"/>
    </row>
    <row r="20" spans="1:14">
      <c r="A20" s="12">
        <f t="shared" si="5"/>
        <v>14</v>
      </c>
      <c r="B20" s="8">
        <f t="shared" si="5"/>
        <v>46248</v>
      </c>
      <c r="C20" s="8">
        <f t="shared" si="2"/>
        <v>46248</v>
      </c>
      <c r="D20" s="9">
        <v>0.29166666666666669</v>
      </c>
      <c r="E20" s="8">
        <f t="shared" si="3"/>
        <v>46249</v>
      </c>
      <c r="F20" s="9">
        <v>0.29166666666666669</v>
      </c>
      <c r="G20" s="10">
        <f t="shared" si="8"/>
        <v>1</v>
      </c>
      <c r="H20" s="11">
        <f t="shared" si="4"/>
        <v>106378.53</v>
      </c>
      <c r="I20" s="11">
        <v>107774.36</v>
      </c>
      <c r="J20" s="11">
        <f t="shared" si="0"/>
        <v>1395.8300000000017</v>
      </c>
      <c r="K20" s="27">
        <f t="shared" si="1"/>
        <v>58.159583333333408</v>
      </c>
      <c r="L20" s="104"/>
    </row>
    <row r="21" spans="1:14">
      <c r="A21" s="12">
        <f t="shared" si="5"/>
        <v>15</v>
      </c>
      <c r="B21" s="8">
        <f t="shared" si="5"/>
        <v>46249</v>
      </c>
      <c r="C21" s="8">
        <f t="shared" si="2"/>
        <v>46249</v>
      </c>
      <c r="D21" s="9">
        <v>0.29166666666666669</v>
      </c>
      <c r="E21" s="8">
        <f t="shared" si="3"/>
        <v>46250</v>
      </c>
      <c r="F21" s="9">
        <v>0.29166666666666669</v>
      </c>
      <c r="G21" s="10">
        <f t="shared" si="8"/>
        <v>1</v>
      </c>
      <c r="H21" s="11">
        <f t="shared" si="4"/>
        <v>107774.36</v>
      </c>
      <c r="I21" s="11">
        <v>108975.58</v>
      </c>
      <c r="J21" s="11">
        <f t="shared" si="0"/>
        <v>1201.2200000000012</v>
      </c>
      <c r="K21" s="27">
        <f t="shared" si="1"/>
        <v>50.050833333333379</v>
      </c>
      <c r="L21" s="538"/>
    </row>
    <row r="22" spans="1:14">
      <c r="A22" s="12">
        <f t="shared" si="5"/>
        <v>16</v>
      </c>
      <c r="B22" s="8">
        <f t="shared" si="5"/>
        <v>46250</v>
      </c>
      <c r="C22" s="8">
        <f t="shared" si="2"/>
        <v>46250</v>
      </c>
      <c r="D22" s="9">
        <v>0.29166666666666669</v>
      </c>
      <c r="E22" s="8">
        <f t="shared" si="3"/>
        <v>46251</v>
      </c>
      <c r="F22" s="9">
        <v>0.29166666666666669</v>
      </c>
      <c r="G22" s="10">
        <f t="shared" si="8"/>
        <v>1</v>
      </c>
      <c r="H22" s="11">
        <f t="shared" si="4"/>
        <v>108975.58</v>
      </c>
      <c r="I22" s="11">
        <v>109237.37</v>
      </c>
      <c r="J22" s="11">
        <f t="shared" ref="J22" si="16">I22-H22</f>
        <v>261.7899999999936</v>
      </c>
      <c r="K22" s="27">
        <f t="shared" ref="K22" si="17">J22/24</f>
        <v>10.9079166666664</v>
      </c>
      <c r="L22" s="538"/>
    </row>
    <row r="23" spans="1:14">
      <c r="A23" s="12">
        <f t="shared" si="5"/>
        <v>17</v>
      </c>
      <c r="B23" s="8">
        <f t="shared" si="5"/>
        <v>46251</v>
      </c>
      <c r="C23" s="8">
        <f t="shared" si="2"/>
        <v>46251</v>
      </c>
      <c r="D23" s="9">
        <v>0.29166666666666669</v>
      </c>
      <c r="E23" s="8">
        <f t="shared" si="3"/>
        <v>46252</v>
      </c>
      <c r="F23" s="9">
        <v>0.29166666666666669</v>
      </c>
      <c r="G23" s="10">
        <f t="shared" si="8"/>
        <v>1</v>
      </c>
      <c r="H23" s="11">
        <f t="shared" si="4"/>
        <v>109237.37</v>
      </c>
      <c r="I23" s="11">
        <v>109237.37</v>
      </c>
      <c r="J23" s="11">
        <f t="shared" ref="J23" si="18">I23-H23</f>
        <v>0</v>
      </c>
      <c r="K23" s="27">
        <f t="shared" ref="K23" si="19">J23/24</f>
        <v>0</v>
      </c>
      <c r="L23" s="821" t="s">
        <v>156</v>
      </c>
    </row>
    <row r="24" spans="1:14">
      <c r="A24" s="12">
        <f t="shared" si="5"/>
        <v>18</v>
      </c>
      <c r="B24" s="8">
        <f t="shared" si="5"/>
        <v>46252</v>
      </c>
      <c r="C24" s="8">
        <f t="shared" si="2"/>
        <v>46252</v>
      </c>
      <c r="D24" s="9">
        <v>0.29166666666666669</v>
      </c>
      <c r="E24" s="8">
        <f t="shared" si="3"/>
        <v>46253</v>
      </c>
      <c r="F24" s="9">
        <v>0.29166666666666669</v>
      </c>
      <c r="G24" s="10">
        <f t="shared" si="8"/>
        <v>1</v>
      </c>
      <c r="H24" s="11">
        <f t="shared" si="4"/>
        <v>109237.37</v>
      </c>
      <c r="I24" s="11">
        <v>110412.43</v>
      </c>
      <c r="J24" s="11">
        <f t="shared" ref="J24" si="20">I24-H24</f>
        <v>1175.0599999999977</v>
      </c>
      <c r="K24" s="27">
        <f t="shared" ref="K24" si="21">J24/24</f>
        <v>48.960833333333234</v>
      </c>
      <c r="L24" s="538"/>
    </row>
    <row r="25" spans="1:14">
      <c r="A25" s="12">
        <f t="shared" ref="A25:B33" si="22">A24+1</f>
        <v>19</v>
      </c>
      <c r="B25" s="8">
        <f t="shared" si="22"/>
        <v>46253</v>
      </c>
      <c r="C25" s="8">
        <f t="shared" si="2"/>
        <v>46253</v>
      </c>
      <c r="D25" s="9">
        <v>0.29166666666666669</v>
      </c>
      <c r="E25" s="8">
        <f t="shared" si="3"/>
        <v>46254</v>
      </c>
      <c r="F25" s="9">
        <v>0.29166666666666669</v>
      </c>
      <c r="G25" s="10">
        <f t="shared" si="8"/>
        <v>1</v>
      </c>
      <c r="H25" s="11">
        <f t="shared" si="4"/>
        <v>110412.43</v>
      </c>
      <c r="I25" s="11">
        <v>111704.17</v>
      </c>
      <c r="J25" s="11">
        <f t="shared" ref="J25" si="23">I25-H25</f>
        <v>1291.7400000000052</v>
      </c>
      <c r="K25" s="27">
        <f t="shared" ref="K25" si="24">J25/24</f>
        <v>53.822500000000218</v>
      </c>
      <c r="L25" s="701"/>
    </row>
    <row r="26" spans="1:14">
      <c r="A26" s="12">
        <f t="shared" si="22"/>
        <v>20</v>
      </c>
      <c r="B26" s="8">
        <f t="shared" si="22"/>
        <v>46254</v>
      </c>
      <c r="C26" s="8">
        <f t="shared" si="2"/>
        <v>46254</v>
      </c>
      <c r="D26" s="9">
        <v>0.29166666666666669</v>
      </c>
      <c r="E26" s="8">
        <f t="shared" si="3"/>
        <v>46255</v>
      </c>
      <c r="F26" s="9">
        <v>0.29166666666666669</v>
      </c>
      <c r="G26" s="10">
        <f t="shared" si="8"/>
        <v>1</v>
      </c>
      <c r="H26" s="11">
        <f t="shared" si="4"/>
        <v>111704.17</v>
      </c>
      <c r="I26" s="11">
        <v>113062.45</v>
      </c>
      <c r="J26" s="11">
        <f t="shared" si="0"/>
        <v>1358.2799999999988</v>
      </c>
      <c r="K26" s="27">
        <f t="shared" si="1"/>
        <v>56.594999999999949</v>
      </c>
      <c r="L26" s="104"/>
    </row>
    <row r="27" spans="1:14">
      <c r="A27" s="12">
        <f t="shared" si="22"/>
        <v>21</v>
      </c>
      <c r="B27" s="8">
        <f t="shared" si="22"/>
        <v>46255</v>
      </c>
      <c r="C27" s="8">
        <f t="shared" si="2"/>
        <v>46255</v>
      </c>
      <c r="D27" s="9">
        <v>0.29166666666666669</v>
      </c>
      <c r="E27" s="8">
        <f t="shared" si="3"/>
        <v>46256</v>
      </c>
      <c r="F27" s="9">
        <v>0.29166666666666669</v>
      </c>
      <c r="G27" s="10">
        <f t="shared" si="8"/>
        <v>1</v>
      </c>
      <c r="H27" s="11">
        <f t="shared" si="4"/>
        <v>113062.45</v>
      </c>
      <c r="I27" s="11">
        <v>114218.37</v>
      </c>
      <c r="J27" s="11">
        <f t="shared" si="0"/>
        <v>1155.9199999999983</v>
      </c>
      <c r="K27" s="27">
        <f t="shared" si="1"/>
        <v>48.163333333333263</v>
      </c>
      <c r="L27" s="104"/>
    </row>
    <row r="28" spans="1:14">
      <c r="A28" s="12">
        <f t="shared" si="22"/>
        <v>22</v>
      </c>
      <c r="B28" s="8">
        <f t="shared" si="22"/>
        <v>46256</v>
      </c>
      <c r="C28" s="8">
        <f t="shared" si="2"/>
        <v>46256</v>
      </c>
      <c r="D28" s="9">
        <v>0.29166666666666669</v>
      </c>
      <c r="E28" s="8">
        <f t="shared" si="3"/>
        <v>46257</v>
      </c>
      <c r="F28" s="9">
        <v>0.29166666666666669</v>
      </c>
      <c r="G28" s="10">
        <f t="shared" si="8"/>
        <v>1</v>
      </c>
      <c r="H28" s="11">
        <f t="shared" si="4"/>
        <v>114218.37</v>
      </c>
      <c r="I28" s="11">
        <v>114772.4</v>
      </c>
      <c r="J28" s="11">
        <f t="shared" si="0"/>
        <v>554.02999999999884</v>
      </c>
      <c r="K28" s="27">
        <f t="shared" si="1"/>
        <v>23.084583333333285</v>
      </c>
      <c r="L28" s="104"/>
    </row>
    <row r="29" spans="1:14">
      <c r="A29" s="12">
        <f t="shared" si="22"/>
        <v>23</v>
      </c>
      <c r="B29" s="8">
        <f t="shared" si="22"/>
        <v>46257</v>
      </c>
      <c r="C29" s="8">
        <f t="shared" si="2"/>
        <v>46257</v>
      </c>
      <c r="D29" s="9">
        <v>0.29166666666666669</v>
      </c>
      <c r="E29" s="8">
        <f t="shared" si="3"/>
        <v>46258</v>
      </c>
      <c r="F29" s="9">
        <v>0.29166666666666669</v>
      </c>
      <c r="G29" s="10">
        <f t="shared" si="8"/>
        <v>1</v>
      </c>
      <c r="H29" s="11">
        <f t="shared" si="4"/>
        <v>114772.4</v>
      </c>
      <c r="I29" s="11">
        <v>114772.4</v>
      </c>
      <c r="J29" s="11">
        <f t="shared" si="0"/>
        <v>0</v>
      </c>
      <c r="K29" s="27">
        <f t="shared" si="1"/>
        <v>0</v>
      </c>
      <c r="L29" s="821" t="s">
        <v>156</v>
      </c>
    </row>
    <row r="30" spans="1:14">
      <c r="A30" s="12">
        <f t="shared" si="22"/>
        <v>24</v>
      </c>
      <c r="B30" s="8">
        <f t="shared" si="22"/>
        <v>46258</v>
      </c>
      <c r="C30" s="8">
        <f t="shared" si="2"/>
        <v>46258</v>
      </c>
      <c r="D30" s="9">
        <v>0.29166666666666669</v>
      </c>
      <c r="E30" s="8">
        <f t="shared" si="3"/>
        <v>46259</v>
      </c>
      <c r="F30" s="9">
        <v>0.29166666666666669</v>
      </c>
      <c r="G30" s="10">
        <f t="shared" si="8"/>
        <v>1</v>
      </c>
      <c r="H30" s="11">
        <f t="shared" si="4"/>
        <v>114772.4</v>
      </c>
      <c r="I30" s="11">
        <v>114772.4</v>
      </c>
      <c r="J30" s="11">
        <f t="shared" si="0"/>
        <v>0</v>
      </c>
      <c r="K30" s="27">
        <f t="shared" si="1"/>
        <v>0</v>
      </c>
      <c r="L30" s="821" t="s">
        <v>156</v>
      </c>
    </row>
    <row r="31" spans="1:14">
      <c r="A31" s="12">
        <f t="shared" si="22"/>
        <v>25</v>
      </c>
      <c r="B31" s="8">
        <f t="shared" si="22"/>
        <v>46259</v>
      </c>
      <c r="C31" s="8">
        <f t="shared" si="2"/>
        <v>46259</v>
      </c>
      <c r="D31" s="9">
        <v>0.29166666666666669</v>
      </c>
      <c r="E31" s="8">
        <f t="shared" si="3"/>
        <v>46260</v>
      </c>
      <c r="F31" s="9">
        <v>0.29166666666666669</v>
      </c>
      <c r="G31" s="10">
        <f t="shared" si="8"/>
        <v>1</v>
      </c>
      <c r="H31" s="11">
        <f t="shared" si="4"/>
        <v>114772.4</v>
      </c>
      <c r="I31" s="11">
        <v>115146.2</v>
      </c>
      <c r="J31" s="11">
        <f t="shared" si="0"/>
        <v>373.80000000000291</v>
      </c>
      <c r="K31" s="27">
        <f t="shared" si="1"/>
        <v>15.575000000000122</v>
      </c>
      <c r="L31" s="538"/>
    </row>
    <row r="32" spans="1:14">
      <c r="A32" s="12">
        <f t="shared" si="22"/>
        <v>26</v>
      </c>
      <c r="B32" s="8">
        <f t="shared" si="22"/>
        <v>46260</v>
      </c>
      <c r="C32" s="8">
        <f t="shared" si="2"/>
        <v>46260</v>
      </c>
      <c r="D32" s="9">
        <v>0.29166666666666669</v>
      </c>
      <c r="E32" s="8">
        <f t="shared" si="3"/>
        <v>46261</v>
      </c>
      <c r="F32" s="9">
        <v>0.29166666666666669</v>
      </c>
      <c r="G32" s="10">
        <f t="shared" si="8"/>
        <v>1</v>
      </c>
      <c r="H32" s="11">
        <f t="shared" si="4"/>
        <v>115146.2</v>
      </c>
      <c r="I32" s="11">
        <v>116150.61</v>
      </c>
      <c r="J32" s="11">
        <f t="shared" ref="J32" si="25">I32-H32</f>
        <v>1004.4100000000035</v>
      </c>
      <c r="K32" s="27">
        <f t="shared" ref="K32" si="26">J32/24</f>
        <v>41.85041666666681</v>
      </c>
      <c r="L32" s="538"/>
    </row>
    <row r="33" spans="1:12">
      <c r="A33" s="12">
        <f t="shared" si="22"/>
        <v>27</v>
      </c>
      <c r="B33" s="8">
        <f t="shared" si="22"/>
        <v>46261</v>
      </c>
      <c r="C33" s="8">
        <f t="shared" si="2"/>
        <v>46261</v>
      </c>
      <c r="D33" s="9">
        <v>0.29166666666666669</v>
      </c>
      <c r="E33" s="8">
        <f t="shared" si="3"/>
        <v>46262</v>
      </c>
      <c r="F33" s="9">
        <v>0.29166666666666669</v>
      </c>
      <c r="G33" s="10">
        <f t="shared" si="8"/>
        <v>1</v>
      </c>
      <c r="H33" s="11">
        <f t="shared" si="4"/>
        <v>116150.61</v>
      </c>
      <c r="I33" s="11">
        <v>117045.26</v>
      </c>
      <c r="J33" s="11">
        <f t="shared" ref="J33:J34" si="27">I33-H33</f>
        <v>894.64999999999418</v>
      </c>
      <c r="K33" s="27">
        <f t="shared" ref="K33:K34" si="28">J33/24</f>
        <v>37.277083333333088</v>
      </c>
      <c r="L33" s="28"/>
    </row>
    <row r="34" spans="1:12">
      <c r="A34" s="12">
        <f t="shared" ref="A34" si="29">A30+1</f>
        <v>25</v>
      </c>
      <c r="B34" s="8">
        <f t="shared" ref="B34" si="30">B33+1</f>
        <v>46262</v>
      </c>
      <c r="C34" s="8">
        <f t="shared" ref="C34:C36" si="31">B34</f>
        <v>46262</v>
      </c>
      <c r="D34" s="9">
        <v>0.29166666666666669</v>
      </c>
      <c r="E34" s="8">
        <f t="shared" si="3"/>
        <v>46263</v>
      </c>
      <c r="F34" s="9">
        <v>0.29166666666666669</v>
      </c>
      <c r="G34" s="10">
        <f t="shared" ref="G34:G36" si="32">IFERROR(((E34-C34)+(F34-D34)),"")</f>
        <v>1</v>
      </c>
      <c r="H34" s="11">
        <f t="shared" si="4"/>
        <v>117045.26</v>
      </c>
      <c r="I34" s="11">
        <v>117045.26</v>
      </c>
      <c r="J34" s="11">
        <f t="shared" si="27"/>
        <v>0</v>
      </c>
      <c r="K34" s="27">
        <f t="shared" si="28"/>
        <v>0</v>
      </c>
      <c r="L34" s="826" t="s">
        <v>156</v>
      </c>
    </row>
    <row r="35" spans="1:12">
      <c r="A35" s="12">
        <f t="shared" ref="A35" si="33">A31+1</f>
        <v>26</v>
      </c>
      <c r="B35" s="8">
        <f t="shared" ref="B35" si="34">B34+1</f>
        <v>46263</v>
      </c>
      <c r="C35" s="8">
        <f t="shared" si="31"/>
        <v>46263</v>
      </c>
      <c r="D35" s="9">
        <v>0.29166666666666669</v>
      </c>
      <c r="E35" s="8">
        <f t="shared" si="3"/>
        <v>46264</v>
      </c>
      <c r="F35" s="9">
        <v>0.29166666666666669</v>
      </c>
      <c r="G35" s="10">
        <f t="shared" si="32"/>
        <v>1</v>
      </c>
      <c r="H35" s="11">
        <f t="shared" ref="H35" si="35">I34</f>
        <v>117045.26</v>
      </c>
      <c r="I35" s="11">
        <v>117045.26</v>
      </c>
      <c r="J35" s="11">
        <f t="shared" ref="J35" si="36">I35-H35</f>
        <v>0</v>
      </c>
      <c r="K35" s="27">
        <f t="shared" ref="K35" si="37">J35/24</f>
        <v>0</v>
      </c>
      <c r="L35" s="826" t="s">
        <v>156</v>
      </c>
    </row>
    <row r="36" spans="1:12">
      <c r="A36" s="12">
        <f t="shared" ref="A36" si="38">A32+1</f>
        <v>27</v>
      </c>
      <c r="B36" s="8">
        <f t="shared" ref="B36" si="39">B35+1</f>
        <v>46264</v>
      </c>
      <c r="C36" s="8">
        <f t="shared" si="31"/>
        <v>46264</v>
      </c>
      <c r="D36" s="9">
        <v>0.29166666666666669</v>
      </c>
      <c r="E36" s="8">
        <f t="shared" si="3"/>
        <v>46265</v>
      </c>
      <c r="F36" s="9">
        <v>0.29166666666666669</v>
      </c>
      <c r="G36" s="10">
        <f t="shared" si="32"/>
        <v>1</v>
      </c>
      <c r="H36" s="11">
        <f t="shared" ref="H36:H37" si="40">I35</f>
        <v>117045.26</v>
      </c>
      <c r="I36" s="11">
        <v>117045.26</v>
      </c>
      <c r="J36" s="11">
        <f t="shared" ref="J36" si="41">I36-H36</f>
        <v>0</v>
      </c>
      <c r="K36" s="27">
        <f t="shared" ref="K36" si="42">J36/24</f>
        <v>0</v>
      </c>
      <c r="L36" s="826" t="s">
        <v>156</v>
      </c>
    </row>
    <row r="37" spans="1:12">
      <c r="A37" s="12">
        <f>A33+1</f>
        <v>28</v>
      </c>
      <c r="B37" s="8">
        <f t="shared" ref="B37" si="43">B36+1</f>
        <v>46265</v>
      </c>
      <c r="C37" s="8">
        <f t="shared" si="2"/>
        <v>46265</v>
      </c>
      <c r="D37" s="9">
        <v>0.29166666666666669</v>
      </c>
      <c r="E37" s="8">
        <f t="shared" si="3"/>
        <v>46266</v>
      </c>
      <c r="F37" s="9">
        <v>0.29166666666666669</v>
      </c>
      <c r="G37" s="10">
        <f t="shared" si="8"/>
        <v>1</v>
      </c>
      <c r="H37" s="11">
        <f t="shared" si="40"/>
        <v>117045.26</v>
      </c>
      <c r="I37" s="11">
        <v>117045.26</v>
      </c>
      <c r="J37" s="11">
        <f t="shared" ref="J37" si="44">I37-H37</f>
        <v>0</v>
      </c>
      <c r="K37" s="27">
        <f t="shared" ref="K37" si="45">J37/24</f>
        <v>0</v>
      </c>
      <c r="L37" s="826" t="s">
        <v>156</v>
      </c>
    </row>
    <row r="38" spans="1:12" ht="15.75" thickBot="1">
      <c r="A38" s="13"/>
      <c r="B38" s="14"/>
      <c r="C38" s="14"/>
      <c r="D38" s="15"/>
      <c r="E38" s="14"/>
      <c r="F38" s="15"/>
      <c r="G38" s="15"/>
      <c r="H38" s="16"/>
      <c r="I38" s="16"/>
      <c r="J38" s="16"/>
      <c r="K38" s="30"/>
      <c r="L38" s="31"/>
    </row>
    <row r="39" spans="1:12">
      <c r="A39" s="17" t="s">
        <v>3</v>
      </c>
      <c r="B39" s="18"/>
      <c r="C39" s="18"/>
      <c r="D39" s="18"/>
      <c r="E39" s="18"/>
      <c r="F39" s="18"/>
      <c r="G39" s="19">
        <f>SUM(G7:G37)</f>
        <v>31</v>
      </c>
      <c r="H39" s="20"/>
      <c r="I39" s="20"/>
      <c r="J39" s="32">
        <f>SUM(J7:J38)</f>
        <v>24766.17</v>
      </c>
      <c r="K39" s="32">
        <f>AVERAGE(K7:K37)</f>
        <v>33.287862903225808</v>
      </c>
      <c r="L39" s="33"/>
    </row>
    <row r="40" spans="1:12">
      <c r="A40" s="21" t="s">
        <v>117</v>
      </c>
      <c r="B40" s="22"/>
      <c r="C40" s="22"/>
      <c r="D40" s="22"/>
      <c r="E40" s="22"/>
      <c r="F40" s="22"/>
      <c r="G40" s="23">
        <f>G39/SUMPRODUCT((G7:G37&gt;0)*1)</f>
        <v>1</v>
      </c>
      <c r="H40" s="24"/>
      <c r="I40" s="24"/>
      <c r="J40" s="24"/>
      <c r="K40" s="24">
        <f>K39/SUMPRODUCT((K7:K37&gt;0)*1)</f>
        <v>1.4472983870967742</v>
      </c>
      <c r="L40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pageSetup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0"/>
  <sheetViews>
    <sheetView workbookViewId="0">
      <pane ySplit="6" topLeftCell="A16" activePane="bottomLeft" state="frozen"/>
      <selection activeCell="I9" sqref="I9"/>
      <selection pane="bottomLeft" activeCell="I37" sqref="I37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5.5703125" style="1" customWidth="1"/>
    <col min="9" max="9" width="13.140625" style="1" customWidth="1"/>
    <col min="10" max="10" width="13.42578125" style="1" customWidth="1"/>
    <col min="11" max="11" width="10.5703125" style="1" customWidth="1"/>
    <col min="12" max="12" width="32.140625" style="1" customWidth="1"/>
    <col min="13" max="15" width="9.140625" style="1"/>
    <col min="16" max="16" width="11.140625" style="1" customWidth="1"/>
    <col min="17" max="16384" width="9.140625" style="1"/>
  </cols>
  <sheetData>
    <row r="1" spans="1:15">
      <c r="B1" s="2"/>
      <c r="C1" s="3" t="s">
        <v>131</v>
      </c>
      <c r="D1" s="2"/>
      <c r="E1" s="2"/>
      <c r="F1" s="2"/>
    </row>
    <row r="2" spans="1:15">
      <c r="B2" s="2"/>
      <c r="C2" s="3" t="s">
        <v>149</v>
      </c>
      <c r="D2" s="2"/>
      <c r="E2" s="2"/>
      <c r="F2" s="2"/>
      <c r="L2" s="25" t="s">
        <v>133</v>
      </c>
    </row>
    <row r="3" spans="1:15">
      <c r="B3" s="2"/>
      <c r="C3" s="3" t="str">
        <f>SCI!C3</f>
        <v>Bulan Agustus 2026</v>
      </c>
      <c r="D3" s="2"/>
      <c r="E3" s="2"/>
      <c r="F3" s="2"/>
    </row>
    <row r="4" spans="1:15">
      <c r="B4" s="4"/>
      <c r="C4" s="76">
        <f>'Summary sales'!A4</f>
        <v>46235</v>
      </c>
      <c r="D4" s="4"/>
      <c r="E4" s="2"/>
      <c r="F4" s="2"/>
      <c r="J4" s="2" t="s">
        <v>134</v>
      </c>
      <c r="K4" s="26">
        <f>MAX(K7:K38)</f>
        <v>44.244583333328286</v>
      </c>
    </row>
    <row r="5" spans="1:15">
      <c r="A5" s="934" t="s">
        <v>111</v>
      </c>
      <c r="B5" s="933" t="s">
        <v>112</v>
      </c>
      <c r="C5" s="933" t="s">
        <v>135</v>
      </c>
      <c r="D5" s="933"/>
      <c r="E5" s="933" t="s">
        <v>136</v>
      </c>
      <c r="F5" s="933"/>
      <c r="G5" s="937" t="s">
        <v>137</v>
      </c>
      <c r="H5" s="933" t="s">
        <v>138</v>
      </c>
      <c r="I5" s="933"/>
      <c r="J5" s="933" t="s">
        <v>139</v>
      </c>
      <c r="K5" s="937" t="s">
        <v>140</v>
      </c>
      <c r="L5" s="931" t="s">
        <v>141</v>
      </c>
    </row>
    <row r="6" spans="1:15" ht="33.75" customHeight="1">
      <c r="A6" s="935"/>
      <c r="B6" s="936"/>
      <c r="C6" s="5" t="s">
        <v>112</v>
      </c>
      <c r="D6" s="5" t="s">
        <v>142</v>
      </c>
      <c r="E6" s="5" t="s">
        <v>112</v>
      </c>
      <c r="F6" s="5" t="s">
        <v>142</v>
      </c>
      <c r="G6" s="938"/>
      <c r="H6" s="5" t="s">
        <v>135</v>
      </c>
      <c r="I6" s="5" t="s">
        <v>136</v>
      </c>
      <c r="J6" s="936"/>
      <c r="K6" s="938"/>
      <c r="L6" s="932"/>
    </row>
    <row r="7" spans="1:15">
      <c r="A7" s="6">
        <v>1</v>
      </c>
      <c r="B7" s="7">
        <f>C4</f>
        <v>46235</v>
      </c>
      <c r="C7" s="7">
        <f>C4</f>
        <v>46235</v>
      </c>
      <c r="D7" s="270">
        <v>0</v>
      </c>
      <c r="E7" s="7">
        <f>C7+1</f>
        <v>46236</v>
      </c>
      <c r="F7" s="270">
        <v>0</v>
      </c>
      <c r="G7" s="10">
        <f>IFERROR(((E7-C7)+(F7-D7)),"")</f>
        <v>1</v>
      </c>
      <c r="H7" s="11">
        <v>1688851.34</v>
      </c>
      <c r="I7" s="11">
        <v>1689913.21</v>
      </c>
      <c r="J7" s="11">
        <f t="shared" ref="J7:J32" si="0">I7-H7</f>
        <v>1061.8699999998789</v>
      </c>
      <c r="K7" s="27">
        <f t="shared" ref="K7:K33" si="1">J7/24</f>
        <v>44.244583333328286</v>
      </c>
      <c r="L7" s="521"/>
    </row>
    <row r="8" spans="1:15">
      <c r="A8" s="12">
        <f>A7+1</f>
        <v>2</v>
      </c>
      <c r="B8" s="8">
        <f>B7+1</f>
        <v>46236</v>
      </c>
      <c r="C8" s="8">
        <f t="shared" ref="C8:C13" si="2">B8</f>
        <v>46236</v>
      </c>
      <c r="D8" s="9">
        <f>D7</f>
        <v>0</v>
      </c>
      <c r="E8" s="8">
        <f>C8+1</f>
        <v>46237</v>
      </c>
      <c r="F8" s="9">
        <v>0</v>
      </c>
      <c r="G8" s="10">
        <f>IFERROR(((E8-C8)+(F8-D8)),"")</f>
        <v>1</v>
      </c>
      <c r="H8" s="11">
        <f t="shared" ref="H8:H24" si="3">I7</f>
        <v>1689913.21</v>
      </c>
      <c r="I8" s="11">
        <v>1690628.44</v>
      </c>
      <c r="J8" s="11">
        <f t="shared" si="0"/>
        <v>715.22999999998137</v>
      </c>
      <c r="K8" s="27">
        <f t="shared" si="1"/>
        <v>29.801249999999225</v>
      </c>
      <c r="L8" s="522"/>
    </row>
    <row r="9" spans="1:15">
      <c r="A9" s="12">
        <f t="shared" ref="A9:B24" si="4">A8+1</f>
        <v>3</v>
      </c>
      <c r="B9" s="8">
        <f t="shared" si="4"/>
        <v>46237</v>
      </c>
      <c r="C9" s="8">
        <f t="shared" si="2"/>
        <v>46237</v>
      </c>
      <c r="D9" s="9">
        <f t="shared" ref="D9:D37" si="5">D8</f>
        <v>0</v>
      </c>
      <c r="E9" s="8">
        <f t="shared" ref="E9:E19" si="6">C9+1</f>
        <v>46238</v>
      </c>
      <c r="F9" s="9">
        <f t="shared" ref="F9:F37" si="7">F8</f>
        <v>0</v>
      </c>
      <c r="G9" s="10">
        <f>IFERROR(((E9-C9)+(F9-D9)),"")</f>
        <v>1</v>
      </c>
      <c r="H9" s="11">
        <f t="shared" si="3"/>
        <v>1690628.44</v>
      </c>
      <c r="I9" s="11">
        <v>1691578.68</v>
      </c>
      <c r="J9" s="11">
        <f t="shared" si="0"/>
        <v>950.23999999999069</v>
      </c>
      <c r="K9" s="27">
        <f t="shared" si="1"/>
        <v>39.593333333332943</v>
      </c>
      <c r="L9" s="522"/>
      <c r="O9" s="103"/>
    </row>
    <row r="10" spans="1:15">
      <c r="A10" s="12">
        <f t="shared" si="4"/>
        <v>4</v>
      </c>
      <c r="B10" s="8">
        <f t="shared" si="4"/>
        <v>46238</v>
      </c>
      <c r="C10" s="8">
        <f t="shared" si="2"/>
        <v>46238</v>
      </c>
      <c r="D10" s="9">
        <f t="shared" si="5"/>
        <v>0</v>
      </c>
      <c r="E10" s="8">
        <f t="shared" si="6"/>
        <v>46239</v>
      </c>
      <c r="F10" s="9">
        <f t="shared" si="7"/>
        <v>0</v>
      </c>
      <c r="G10" s="10">
        <f>IFERROR(((E10-C10)+(F10-D10)),"")</f>
        <v>1</v>
      </c>
      <c r="H10" s="11">
        <f t="shared" si="3"/>
        <v>1691578.68</v>
      </c>
      <c r="I10" s="11">
        <v>1692485.34</v>
      </c>
      <c r="J10" s="11">
        <f t="shared" ref="J10" si="8">I10-H10</f>
        <v>906.66000000014901</v>
      </c>
      <c r="K10" s="27">
        <f t="shared" ref="K10" si="9">J10/24</f>
        <v>37.777500000006206</v>
      </c>
      <c r="L10" s="104"/>
    </row>
    <row r="11" spans="1:15">
      <c r="A11" s="12">
        <f t="shared" si="4"/>
        <v>5</v>
      </c>
      <c r="B11" s="8">
        <f t="shared" si="4"/>
        <v>46239</v>
      </c>
      <c r="C11" s="8">
        <f t="shared" si="2"/>
        <v>46239</v>
      </c>
      <c r="D11" s="9">
        <f t="shared" si="5"/>
        <v>0</v>
      </c>
      <c r="E11" s="8">
        <f t="shared" si="6"/>
        <v>46240</v>
      </c>
      <c r="F11" s="9">
        <f t="shared" si="7"/>
        <v>0</v>
      </c>
      <c r="G11" s="10">
        <f t="shared" ref="G11:G34" si="10">IFERROR(((E11-C11)+(F11-D11)),"")</f>
        <v>1</v>
      </c>
      <c r="H11" s="11">
        <f t="shared" si="3"/>
        <v>1692485.34</v>
      </c>
      <c r="I11" s="11">
        <v>1693415.83</v>
      </c>
      <c r="J11" s="11">
        <f t="shared" ref="J11" si="11">I11-H11</f>
        <v>930.48999999999069</v>
      </c>
      <c r="K11" s="27">
        <f t="shared" ref="K11" si="12">J11/24</f>
        <v>38.770416666666279</v>
      </c>
      <c r="L11" s="104"/>
    </row>
    <row r="12" spans="1:15">
      <c r="A12" s="12">
        <f t="shared" si="4"/>
        <v>6</v>
      </c>
      <c r="B12" s="8">
        <f t="shared" si="4"/>
        <v>46240</v>
      </c>
      <c r="C12" s="8">
        <f t="shared" si="2"/>
        <v>46240</v>
      </c>
      <c r="D12" s="9">
        <f t="shared" si="5"/>
        <v>0</v>
      </c>
      <c r="E12" s="8">
        <f t="shared" si="6"/>
        <v>46241</v>
      </c>
      <c r="F12" s="9">
        <f t="shared" si="7"/>
        <v>0</v>
      </c>
      <c r="G12" s="10">
        <f t="shared" si="10"/>
        <v>1</v>
      </c>
      <c r="H12" s="11">
        <f t="shared" si="3"/>
        <v>1693415.83</v>
      </c>
      <c r="I12" s="11">
        <v>1694390.09</v>
      </c>
      <c r="J12" s="11">
        <f t="shared" si="0"/>
        <v>974.26000000000931</v>
      </c>
      <c r="K12" s="27">
        <f t="shared" si="1"/>
        <v>40.594166666667057</v>
      </c>
      <c r="L12" s="104"/>
    </row>
    <row r="13" spans="1:15">
      <c r="A13" s="12">
        <f t="shared" si="4"/>
        <v>7</v>
      </c>
      <c r="B13" s="8">
        <f t="shared" si="4"/>
        <v>46241</v>
      </c>
      <c r="C13" s="8">
        <f t="shared" si="2"/>
        <v>46241</v>
      </c>
      <c r="D13" s="9">
        <f t="shared" si="5"/>
        <v>0</v>
      </c>
      <c r="E13" s="8">
        <f t="shared" si="6"/>
        <v>46242</v>
      </c>
      <c r="F13" s="9">
        <f t="shared" si="7"/>
        <v>0</v>
      </c>
      <c r="G13" s="10">
        <f t="shared" si="10"/>
        <v>1</v>
      </c>
      <c r="H13" s="11">
        <f t="shared" si="3"/>
        <v>1694390.09</v>
      </c>
      <c r="I13" s="11">
        <v>1695118.68</v>
      </c>
      <c r="J13" s="11">
        <f t="shared" si="0"/>
        <v>728.58999999985099</v>
      </c>
      <c r="K13" s="27">
        <f t="shared" si="1"/>
        <v>30.357916666660458</v>
      </c>
      <c r="L13" s="28"/>
    </row>
    <row r="14" spans="1:15">
      <c r="A14" s="12">
        <f t="shared" si="4"/>
        <v>8</v>
      </c>
      <c r="B14" s="8">
        <f t="shared" si="4"/>
        <v>46242</v>
      </c>
      <c r="C14" s="8">
        <f t="shared" ref="C14:C31" si="13">B14</f>
        <v>46242</v>
      </c>
      <c r="D14" s="9">
        <f t="shared" si="5"/>
        <v>0</v>
      </c>
      <c r="E14" s="8">
        <f t="shared" si="6"/>
        <v>46243</v>
      </c>
      <c r="F14" s="9">
        <f t="shared" si="7"/>
        <v>0</v>
      </c>
      <c r="G14" s="10">
        <f t="shared" si="10"/>
        <v>1</v>
      </c>
      <c r="H14" s="11">
        <f t="shared" si="3"/>
        <v>1695118.68</v>
      </c>
      <c r="I14" s="11">
        <v>1695737.4</v>
      </c>
      <c r="J14" s="11">
        <f t="shared" si="0"/>
        <v>618.71999999997206</v>
      </c>
      <c r="K14" s="27">
        <f t="shared" si="1"/>
        <v>25.779999999998836</v>
      </c>
      <c r="L14" s="28"/>
    </row>
    <row r="15" spans="1:15">
      <c r="A15" s="12">
        <f t="shared" si="4"/>
        <v>9</v>
      </c>
      <c r="B15" s="8">
        <f t="shared" si="4"/>
        <v>46243</v>
      </c>
      <c r="C15" s="8">
        <f t="shared" si="13"/>
        <v>46243</v>
      </c>
      <c r="D15" s="9">
        <f t="shared" si="5"/>
        <v>0</v>
      </c>
      <c r="E15" s="8">
        <f t="shared" si="6"/>
        <v>46244</v>
      </c>
      <c r="F15" s="9">
        <f t="shared" si="7"/>
        <v>0</v>
      </c>
      <c r="G15" s="10">
        <f t="shared" si="10"/>
        <v>1</v>
      </c>
      <c r="H15" s="11">
        <f t="shared" si="3"/>
        <v>1695737.4</v>
      </c>
      <c r="I15" s="11">
        <v>1696305.39</v>
      </c>
      <c r="J15" s="11">
        <f t="shared" ref="J15" si="14">I15-H15</f>
        <v>567.98999999999069</v>
      </c>
      <c r="K15" s="27">
        <f t="shared" ref="K15" si="15">J15/24</f>
        <v>23.666249999999611</v>
      </c>
      <c r="L15" s="28"/>
    </row>
    <row r="16" spans="1:15">
      <c r="A16" s="12">
        <f t="shared" si="4"/>
        <v>10</v>
      </c>
      <c r="B16" s="8">
        <f t="shared" si="4"/>
        <v>46244</v>
      </c>
      <c r="C16" s="8">
        <f t="shared" si="13"/>
        <v>46244</v>
      </c>
      <c r="D16" s="9">
        <f t="shared" si="5"/>
        <v>0</v>
      </c>
      <c r="E16" s="8">
        <f t="shared" si="6"/>
        <v>46245</v>
      </c>
      <c r="F16" s="9">
        <f t="shared" si="7"/>
        <v>0</v>
      </c>
      <c r="G16" s="10">
        <f t="shared" si="10"/>
        <v>1</v>
      </c>
      <c r="H16" s="11">
        <f t="shared" si="3"/>
        <v>1696305.39</v>
      </c>
      <c r="I16" s="11">
        <v>1697220.22</v>
      </c>
      <c r="J16" s="11">
        <f t="shared" ref="J16" si="16">I16-H16</f>
        <v>914.83000000007451</v>
      </c>
      <c r="K16" s="27">
        <f t="shared" ref="K16" si="17">J16/24</f>
        <v>38.117916666669771</v>
      </c>
      <c r="L16" s="28"/>
    </row>
    <row r="17" spans="1:14">
      <c r="A17" s="12">
        <f t="shared" si="4"/>
        <v>11</v>
      </c>
      <c r="B17" s="8">
        <f t="shared" si="4"/>
        <v>46245</v>
      </c>
      <c r="C17" s="8">
        <f t="shared" si="13"/>
        <v>46245</v>
      </c>
      <c r="D17" s="9">
        <f t="shared" si="5"/>
        <v>0</v>
      </c>
      <c r="E17" s="8">
        <f t="shared" si="6"/>
        <v>46246</v>
      </c>
      <c r="F17" s="9">
        <f t="shared" si="7"/>
        <v>0</v>
      </c>
      <c r="G17" s="10">
        <f t="shared" si="10"/>
        <v>1</v>
      </c>
      <c r="H17" s="11">
        <f t="shared" si="3"/>
        <v>1697220.22</v>
      </c>
      <c r="I17" s="11">
        <v>1697981.31</v>
      </c>
      <c r="J17" s="11">
        <f t="shared" ref="J17" si="18">I17-H17</f>
        <v>761.09000000008382</v>
      </c>
      <c r="K17" s="27">
        <f t="shared" ref="K17" si="19">J17/24</f>
        <v>31.712083333336825</v>
      </c>
      <c r="L17" s="28"/>
    </row>
    <row r="18" spans="1:14">
      <c r="A18" s="12">
        <f t="shared" si="4"/>
        <v>12</v>
      </c>
      <c r="B18" s="8">
        <f t="shared" si="4"/>
        <v>46246</v>
      </c>
      <c r="C18" s="8">
        <f t="shared" si="13"/>
        <v>46246</v>
      </c>
      <c r="D18" s="9">
        <f t="shared" si="5"/>
        <v>0</v>
      </c>
      <c r="E18" s="8">
        <f t="shared" si="6"/>
        <v>46247</v>
      </c>
      <c r="F18" s="9">
        <f t="shared" si="7"/>
        <v>0</v>
      </c>
      <c r="G18" s="10">
        <f t="shared" si="10"/>
        <v>1</v>
      </c>
      <c r="H18" s="11">
        <f t="shared" si="3"/>
        <v>1697981.31</v>
      </c>
      <c r="I18" s="11">
        <v>1698975.75</v>
      </c>
      <c r="J18" s="11">
        <f t="shared" ref="J18:J19" si="20">I18-H18</f>
        <v>994.43999999994412</v>
      </c>
      <c r="K18" s="27">
        <f t="shared" ref="K18" si="21">J18/24</f>
        <v>41.434999999997672</v>
      </c>
      <c r="L18" s="28"/>
      <c r="N18" s="29"/>
    </row>
    <row r="19" spans="1:14">
      <c r="A19" s="12">
        <f t="shared" si="4"/>
        <v>13</v>
      </c>
      <c r="B19" s="8">
        <f t="shared" si="4"/>
        <v>46247</v>
      </c>
      <c r="C19" s="8">
        <f t="shared" si="13"/>
        <v>46247</v>
      </c>
      <c r="D19" s="9">
        <f t="shared" si="5"/>
        <v>0</v>
      </c>
      <c r="E19" s="8">
        <f t="shared" si="6"/>
        <v>46248</v>
      </c>
      <c r="F19" s="9">
        <f t="shared" si="7"/>
        <v>0</v>
      </c>
      <c r="G19" s="10">
        <f t="shared" si="10"/>
        <v>1</v>
      </c>
      <c r="H19" s="11">
        <f t="shared" si="3"/>
        <v>1698975.75</v>
      </c>
      <c r="I19" s="232">
        <v>1699628.56</v>
      </c>
      <c r="J19" s="11">
        <f t="shared" si="20"/>
        <v>652.81000000005588</v>
      </c>
      <c r="K19" s="27">
        <f t="shared" si="1"/>
        <v>27.200416666668996</v>
      </c>
      <c r="L19" s="28"/>
    </row>
    <row r="20" spans="1:14">
      <c r="A20" s="12">
        <f t="shared" si="4"/>
        <v>14</v>
      </c>
      <c r="B20" s="8">
        <f t="shared" si="4"/>
        <v>46248</v>
      </c>
      <c r="C20" s="8">
        <f t="shared" si="13"/>
        <v>46248</v>
      </c>
      <c r="D20" s="9">
        <f t="shared" si="5"/>
        <v>0</v>
      </c>
      <c r="E20" s="8">
        <f t="shared" ref="E20:E34" si="22">C20+1</f>
        <v>46249</v>
      </c>
      <c r="F20" s="9">
        <f t="shared" si="7"/>
        <v>0</v>
      </c>
      <c r="G20" s="10">
        <f t="shared" si="10"/>
        <v>1</v>
      </c>
      <c r="H20" s="11">
        <f t="shared" si="3"/>
        <v>1699628.56</v>
      </c>
      <c r="I20" s="232">
        <v>1700101.33</v>
      </c>
      <c r="J20" s="11">
        <f t="shared" ref="J20" si="23">I20-H20</f>
        <v>472.77000000001863</v>
      </c>
      <c r="K20" s="27">
        <f t="shared" ref="K20" si="24">J20/24</f>
        <v>19.698750000000775</v>
      </c>
      <c r="L20" s="28"/>
    </row>
    <row r="21" spans="1:14">
      <c r="A21" s="12">
        <f t="shared" si="4"/>
        <v>15</v>
      </c>
      <c r="B21" s="8">
        <f t="shared" si="4"/>
        <v>46249</v>
      </c>
      <c r="C21" s="8">
        <f t="shared" si="13"/>
        <v>46249</v>
      </c>
      <c r="D21" s="9">
        <f t="shared" si="5"/>
        <v>0</v>
      </c>
      <c r="E21" s="8">
        <f t="shared" si="22"/>
        <v>46250</v>
      </c>
      <c r="F21" s="9">
        <f t="shared" si="7"/>
        <v>0</v>
      </c>
      <c r="G21" s="10">
        <f t="shared" si="10"/>
        <v>1</v>
      </c>
      <c r="H21" s="11">
        <f t="shared" si="3"/>
        <v>1700101.33</v>
      </c>
      <c r="I21" s="11">
        <v>1700419.95</v>
      </c>
      <c r="J21" s="11">
        <f t="shared" ref="J21" si="25">I21-H21</f>
        <v>318.61999999987893</v>
      </c>
      <c r="K21" s="27">
        <f t="shared" ref="K21" si="26">J21/24</f>
        <v>13.275833333328288</v>
      </c>
      <c r="L21" s="28"/>
    </row>
    <row r="22" spans="1:14">
      <c r="A22" s="12">
        <f t="shared" si="4"/>
        <v>16</v>
      </c>
      <c r="B22" s="8">
        <f t="shared" si="4"/>
        <v>46250</v>
      </c>
      <c r="C22" s="8">
        <f t="shared" si="13"/>
        <v>46250</v>
      </c>
      <c r="D22" s="9">
        <f t="shared" si="5"/>
        <v>0</v>
      </c>
      <c r="E22" s="8">
        <f t="shared" si="22"/>
        <v>46251</v>
      </c>
      <c r="F22" s="9">
        <f t="shared" si="7"/>
        <v>0</v>
      </c>
      <c r="G22" s="10">
        <f t="shared" si="10"/>
        <v>1</v>
      </c>
      <c r="H22" s="11">
        <f t="shared" si="3"/>
        <v>1700419.95</v>
      </c>
      <c r="I22" s="11">
        <v>1700419.95</v>
      </c>
      <c r="J22" s="11">
        <f t="shared" si="0"/>
        <v>0</v>
      </c>
      <c r="K22" s="27">
        <f t="shared" si="1"/>
        <v>0</v>
      </c>
      <c r="L22" s="809" t="s">
        <v>156</v>
      </c>
    </row>
    <row r="23" spans="1:14">
      <c r="A23" s="12">
        <f t="shared" si="4"/>
        <v>17</v>
      </c>
      <c r="B23" s="8">
        <f t="shared" si="4"/>
        <v>46251</v>
      </c>
      <c r="C23" s="8">
        <f t="shared" si="13"/>
        <v>46251</v>
      </c>
      <c r="D23" s="9">
        <f t="shared" si="5"/>
        <v>0</v>
      </c>
      <c r="E23" s="8">
        <f t="shared" si="22"/>
        <v>46252</v>
      </c>
      <c r="F23" s="9">
        <f t="shared" si="7"/>
        <v>0</v>
      </c>
      <c r="G23" s="10">
        <f t="shared" si="10"/>
        <v>1</v>
      </c>
      <c r="H23" s="11">
        <f t="shared" si="3"/>
        <v>1700419.95</v>
      </c>
      <c r="I23" s="11">
        <v>1700419.95</v>
      </c>
      <c r="J23" s="11">
        <f t="shared" si="0"/>
        <v>0</v>
      </c>
      <c r="K23" s="27">
        <f t="shared" ref="K23" si="27">J23/24</f>
        <v>0</v>
      </c>
      <c r="L23" s="809" t="s">
        <v>156</v>
      </c>
    </row>
    <row r="24" spans="1:14">
      <c r="A24" s="12">
        <f t="shared" si="4"/>
        <v>18</v>
      </c>
      <c r="B24" s="8">
        <f t="shared" si="4"/>
        <v>46252</v>
      </c>
      <c r="C24" s="8">
        <f t="shared" si="13"/>
        <v>46252</v>
      </c>
      <c r="D24" s="9">
        <f t="shared" si="5"/>
        <v>0</v>
      </c>
      <c r="E24" s="8">
        <f t="shared" si="22"/>
        <v>46253</v>
      </c>
      <c r="F24" s="9">
        <f t="shared" si="7"/>
        <v>0</v>
      </c>
      <c r="G24" s="10">
        <f t="shared" si="10"/>
        <v>1</v>
      </c>
      <c r="H24" s="11">
        <f t="shared" si="3"/>
        <v>1700419.95</v>
      </c>
      <c r="I24" s="11">
        <v>1700419.95</v>
      </c>
      <c r="J24" s="11">
        <f t="shared" si="0"/>
        <v>0</v>
      </c>
      <c r="K24" s="27">
        <f t="shared" si="1"/>
        <v>0</v>
      </c>
      <c r="L24" s="104"/>
    </row>
    <row r="25" spans="1:14">
      <c r="A25" s="12">
        <f t="shared" ref="A25:B31" si="28">A24+1</f>
        <v>19</v>
      </c>
      <c r="B25" s="8">
        <f t="shared" si="28"/>
        <v>46253</v>
      </c>
      <c r="C25" s="8">
        <f t="shared" si="13"/>
        <v>46253</v>
      </c>
      <c r="D25" s="9">
        <f t="shared" si="5"/>
        <v>0</v>
      </c>
      <c r="E25" s="8">
        <f t="shared" si="22"/>
        <v>46254</v>
      </c>
      <c r="F25" s="9">
        <f t="shared" si="7"/>
        <v>0</v>
      </c>
      <c r="G25" s="10">
        <f t="shared" si="10"/>
        <v>1</v>
      </c>
      <c r="H25" s="11">
        <f t="shared" ref="H25:H26" si="29">I24</f>
        <v>1700419.95</v>
      </c>
      <c r="I25" s="232">
        <v>1700731.48</v>
      </c>
      <c r="J25" s="11">
        <f t="shared" si="0"/>
        <v>311.53000000002794</v>
      </c>
      <c r="K25" s="27">
        <f t="shared" si="1"/>
        <v>12.98041666666783</v>
      </c>
      <c r="L25" s="28"/>
    </row>
    <row r="26" spans="1:14">
      <c r="A26" s="12">
        <f t="shared" si="28"/>
        <v>20</v>
      </c>
      <c r="B26" s="8">
        <f t="shared" si="28"/>
        <v>46254</v>
      </c>
      <c r="C26" s="8">
        <f t="shared" si="13"/>
        <v>46254</v>
      </c>
      <c r="D26" s="9">
        <f t="shared" si="5"/>
        <v>0</v>
      </c>
      <c r="E26" s="8">
        <f t="shared" si="22"/>
        <v>46255</v>
      </c>
      <c r="F26" s="9">
        <f t="shared" si="7"/>
        <v>0</v>
      </c>
      <c r="G26" s="10">
        <f t="shared" si="10"/>
        <v>1</v>
      </c>
      <c r="H26" s="11">
        <f t="shared" si="29"/>
        <v>1700731.48</v>
      </c>
      <c r="I26" s="232">
        <v>1701344.64</v>
      </c>
      <c r="J26" s="11">
        <f t="shared" si="0"/>
        <v>613.15999999991618</v>
      </c>
      <c r="K26" s="27">
        <f t="shared" si="1"/>
        <v>25.54833333332984</v>
      </c>
      <c r="L26" s="28"/>
    </row>
    <row r="27" spans="1:14">
      <c r="A27" s="12">
        <f t="shared" si="28"/>
        <v>21</v>
      </c>
      <c r="B27" s="8">
        <f t="shared" si="28"/>
        <v>46255</v>
      </c>
      <c r="C27" s="8">
        <f t="shared" si="13"/>
        <v>46255</v>
      </c>
      <c r="D27" s="9">
        <f t="shared" si="5"/>
        <v>0</v>
      </c>
      <c r="E27" s="8">
        <f t="shared" si="22"/>
        <v>46256</v>
      </c>
      <c r="F27" s="9">
        <f t="shared" si="7"/>
        <v>0</v>
      </c>
      <c r="G27" s="10">
        <f t="shared" si="10"/>
        <v>1</v>
      </c>
      <c r="H27" s="11">
        <f t="shared" ref="H27:H37" si="30">I26</f>
        <v>1701344.64</v>
      </c>
      <c r="I27" s="11">
        <v>1702065.77</v>
      </c>
      <c r="J27" s="11">
        <f t="shared" si="0"/>
        <v>721.13000000012107</v>
      </c>
      <c r="K27" s="27">
        <f t="shared" si="1"/>
        <v>30.047083333338378</v>
      </c>
      <c r="L27" s="28"/>
    </row>
    <row r="28" spans="1:14">
      <c r="A28" s="12">
        <f t="shared" si="28"/>
        <v>22</v>
      </c>
      <c r="B28" s="8">
        <f t="shared" si="28"/>
        <v>46256</v>
      </c>
      <c r="C28" s="8">
        <f t="shared" si="13"/>
        <v>46256</v>
      </c>
      <c r="D28" s="9">
        <f t="shared" si="5"/>
        <v>0</v>
      </c>
      <c r="E28" s="8">
        <f t="shared" si="22"/>
        <v>46257</v>
      </c>
      <c r="F28" s="9">
        <f t="shared" si="7"/>
        <v>0</v>
      </c>
      <c r="G28" s="10">
        <f t="shared" si="10"/>
        <v>1</v>
      </c>
      <c r="H28" s="11">
        <f t="shared" si="30"/>
        <v>1702065.77</v>
      </c>
      <c r="I28" s="11">
        <v>1702585.38</v>
      </c>
      <c r="J28" s="11">
        <f t="shared" si="0"/>
        <v>519.60999999986961</v>
      </c>
      <c r="K28" s="27">
        <f t="shared" si="1"/>
        <v>21.650416666661233</v>
      </c>
      <c r="L28" s="28"/>
    </row>
    <row r="29" spans="1:14">
      <c r="A29" s="12">
        <f t="shared" si="28"/>
        <v>23</v>
      </c>
      <c r="B29" s="8">
        <f t="shared" si="28"/>
        <v>46257</v>
      </c>
      <c r="C29" s="8">
        <f t="shared" si="13"/>
        <v>46257</v>
      </c>
      <c r="D29" s="9">
        <f t="shared" si="5"/>
        <v>0</v>
      </c>
      <c r="E29" s="8">
        <f t="shared" si="22"/>
        <v>46258</v>
      </c>
      <c r="F29" s="9">
        <f t="shared" si="7"/>
        <v>0</v>
      </c>
      <c r="G29" s="10">
        <f t="shared" si="10"/>
        <v>1</v>
      </c>
      <c r="H29" s="11">
        <f t="shared" si="30"/>
        <v>1702585.38</v>
      </c>
      <c r="I29" s="11">
        <v>1703326.19</v>
      </c>
      <c r="J29" s="11">
        <f t="shared" si="0"/>
        <v>740.81000000005588</v>
      </c>
      <c r="K29" s="27">
        <f t="shared" si="1"/>
        <v>30.86708333333566</v>
      </c>
      <c r="L29" s="28"/>
    </row>
    <row r="30" spans="1:14">
      <c r="A30" s="12">
        <f t="shared" si="28"/>
        <v>24</v>
      </c>
      <c r="B30" s="8">
        <f t="shared" ref="B30:B37" si="31">B29+1</f>
        <v>46258</v>
      </c>
      <c r="C30" s="8">
        <f t="shared" si="13"/>
        <v>46258</v>
      </c>
      <c r="D30" s="9">
        <f t="shared" si="5"/>
        <v>0</v>
      </c>
      <c r="E30" s="8">
        <f t="shared" si="22"/>
        <v>46259</v>
      </c>
      <c r="F30" s="9">
        <f t="shared" si="7"/>
        <v>0</v>
      </c>
      <c r="G30" s="10">
        <f t="shared" si="10"/>
        <v>1</v>
      </c>
      <c r="H30" s="11">
        <f t="shared" si="30"/>
        <v>1703326.19</v>
      </c>
      <c r="I30" s="11">
        <v>1704167.63</v>
      </c>
      <c r="J30" s="11">
        <f t="shared" si="0"/>
        <v>841.43999999994412</v>
      </c>
      <c r="K30" s="27">
        <f t="shared" si="1"/>
        <v>35.059999999997672</v>
      </c>
      <c r="L30" s="28"/>
    </row>
    <row r="31" spans="1:14">
      <c r="A31" s="12">
        <f t="shared" si="28"/>
        <v>25</v>
      </c>
      <c r="B31" s="8">
        <f t="shared" si="31"/>
        <v>46259</v>
      </c>
      <c r="C31" s="8">
        <f t="shared" si="13"/>
        <v>46259</v>
      </c>
      <c r="D31" s="9">
        <f t="shared" si="5"/>
        <v>0</v>
      </c>
      <c r="E31" s="8">
        <f t="shared" si="22"/>
        <v>46260</v>
      </c>
      <c r="F31" s="9">
        <f t="shared" si="7"/>
        <v>0</v>
      </c>
      <c r="G31" s="10">
        <f t="shared" si="10"/>
        <v>1</v>
      </c>
      <c r="H31" s="11">
        <f t="shared" si="30"/>
        <v>1704167.63</v>
      </c>
      <c r="I31" s="11">
        <v>1705136.39</v>
      </c>
      <c r="J31" s="11">
        <f t="shared" si="0"/>
        <v>968.76000000000931</v>
      </c>
      <c r="K31" s="27">
        <f t="shared" si="1"/>
        <v>40.365000000000386</v>
      </c>
      <c r="L31" s="28"/>
    </row>
    <row r="32" spans="1:14">
      <c r="A32" s="12">
        <f t="shared" ref="A32:A37" si="32">A31+1</f>
        <v>26</v>
      </c>
      <c r="B32" s="8">
        <f t="shared" si="31"/>
        <v>46260</v>
      </c>
      <c r="C32" s="8">
        <f t="shared" ref="C32:C34" si="33">B32</f>
        <v>46260</v>
      </c>
      <c r="D32" s="9">
        <f t="shared" si="5"/>
        <v>0</v>
      </c>
      <c r="E32" s="8">
        <f t="shared" si="22"/>
        <v>46261</v>
      </c>
      <c r="F32" s="9">
        <f t="shared" si="7"/>
        <v>0</v>
      </c>
      <c r="G32" s="10">
        <f t="shared" si="10"/>
        <v>1</v>
      </c>
      <c r="H32" s="11">
        <f t="shared" si="30"/>
        <v>1705136.39</v>
      </c>
      <c r="I32" s="11">
        <v>1705687.71</v>
      </c>
      <c r="J32" s="11">
        <f t="shared" si="0"/>
        <v>551.32000000006519</v>
      </c>
      <c r="K32" s="27">
        <f t="shared" si="1"/>
        <v>22.971666666669382</v>
      </c>
      <c r="L32" s="28"/>
    </row>
    <row r="33" spans="1:12">
      <c r="A33" s="12">
        <f t="shared" si="32"/>
        <v>27</v>
      </c>
      <c r="B33" s="8">
        <f t="shared" si="31"/>
        <v>46261</v>
      </c>
      <c r="C33" s="8">
        <f t="shared" si="33"/>
        <v>46261</v>
      </c>
      <c r="D33" s="9">
        <f t="shared" si="5"/>
        <v>0</v>
      </c>
      <c r="E33" s="8">
        <f t="shared" si="22"/>
        <v>46262</v>
      </c>
      <c r="F33" s="9">
        <f t="shared" si="7"/>
        <v>0</v>
      </c>
      <c r="G33" s="10">
        <f t="shared" si="10"/>
        <v>1</v>
      </c>
      <c r="H33" s="11">
        <f t="shared" si="30"/>
        <v>1705687.71</v>
      </c>
      <c r="I33" s="11">
        <v>1706368.76</v>
      </c>
      <c r="J33" s="11">
        <f t="shared" ref="J33" si="34">I33-H33</f>
        <v>681.05000000004657</v>
      </c>
      <c r="K33" s="27">
        <f t="shared" si="1"/>
        <v>28.377083333335275</v>
      </c>
      <c r="L33" s="28"/>
    </row>
    <row r="34" spans="1:12">
      <c r="A34" s="12">
        <f t="shared" si="32"/>
        <v>28</v>
      </c>
      <c r="B34" s="8">
        <f t="shared" si="31"/>
        <v>46262</v>
      </c>
      <c r="C34" s="8">
        <f t="shared" si="33"/>
        <v>46262</v>
      </c>
      <c r="D34" s="9">
        <f t="shared" si="5"/>
        <v>0</v>
      </c>
      <c r="E34" s="8">
        <f t="shared" si="22"/>
        <v>46263</v>
      </c>
      <c r="F34" s="9">
        <f t="shared" si="7"/>
        <v>0</v>
      </c>
      <c r="G34" s="10">
        <f t="shared" si="10"/>
        <v>1</v>
      </c>
      <c r="H34" s="11">
        <f t="shared" si="30"/>
        <v>1706368.76</v>
      </c>
      <c r="I34" s="11">
        <v>1706643.29</v>
      </c>
      <c r="J34" s="11">
        <f t="shared" ref="J34" si="35">I34-H34</f>
        <v>274.53000000002794</v>
      </c>
      <c r="K34" s="27">
        <f t="shared" ref="K34" si="36">J34/24</f>
        <v>11.438750000001164</v>
      </c>
      <c r="L34" s="28"/>
    </row>
    <row r="35" spans="1:12">
      <c r="A35" s="12">
        <f t="shared" si="32"/>
        <v>29</v>
      </c>
      <c r="B35" s="8">
        <f t="shared" si="31"/>
        <v>46263</v>
      </c>
      <c r="C35" s="8">
        <f t="shared" ref="C35:C36" si="37">B35</f>
        <v>46263</v>
      </c>
      <c r="D35" s="9">
        <f t="shared" si="5"/>
        <v>0</v>
      </c>
      <c r="E35" s="8">
        <f t="shared" ref="E35:E36" si="38">C35+1</f>
        <v>46264</v>
      </c>
      <c r="F35" s="9">
        <f t="shared" si="7"/>
        <v>0</v>
      </c>
      <c r="G35" s="10">
        <f t="shared" ref="G35:G36" si="39">IFERROR(((E35-C35)+(F35-D35)),"")</f>
        <v>1</v>
      </c>
      <c r="H35" s="11">
        <f t="shared" si="30"/>
        <v>1706643.29</v>
      </c>
      <c r="I35" s="11">
        <v>1707308.28</v>
      </c>
      <c r="J35" s="11">
        <f t="shared" ref="J35:J36" si="40">I35-H35</f>
        <v>664.98999999999069</v>
      </c>
      <c r="K35" s="27">
        <f t="shared" ref="K35:K36" si="41">J35/24</f>
        <v>27.707916666666279</v>
      </c>
      <c r="L35" s="28"/>
    </row>
    <row r="36" spans="1:12">
      <c r="A36" s="12">
        <f t="shared" si="32"/>
        <v>30</v>
      </c>
      <c r="B36" s="8">
        <f t="shared" si="31"/>
        <v>46264</v>
      </c>
      <c r="C36" s="8">
        <f t="shared" si="37"/>
        <v>46264</v>
      </c>
      <c r="D36" s="9">
        <f t="shared" si="5"/>
        <v>0</v>
      </c>
      <c r="E36" s="8">
        <f t="shared" si="38"/>
        <v>46265</v>
      </c>
      <c r="F36" s="9">
        <f t="shared" si="7"/>
        <v>0</v>
      </c>
      <c r="G36" s="10">
        <f t="shared" si="39"/>
        <v>1</v>
      </c>
      <c r="H36" s="11">
        <f t="shared" si="30"/>
        <v>1707308.28</v>
      </c>
      <c r="I36" s="11">
        <v>1707900.11</v>
      </c>
      <c r="J36" s="11">
        <f t="shared" si="40"/>
        <v>591.83000000007451</v>
      </c>
      <c r="K36" s="27">
        <f t="shared" si="41"/>
        <v>24.659583333336439</v>
      </c>
      <c r="L36" s="28"/>
    </row>
    <row r="37" spans="1:12">
      <c r="A37" s="12">
        <f t="shared" si="32"/>
        <v>31</v>
      </c>
      <c r="B37" s="8">
        <f t="shared" si="31"/>
        <v>46265</v>
      </c>
      <c r="C37" s="8">
        <f t="shared" ref="C37" si="42">B37</f>
        <v>46265</v>
      </c>
      <c r="D37" s="9">
        <f t="shared" si="5"/>
        <v>0</v>
      </c>
      <c r="E37" s="8">
        <f t="shared" ref="E37" si="43">C37+1</f>
        <v>46266</v>
      </c>
      <c r="F37" s="9">
        <f t="shared" si="7"/>
        <v>0</v>
      </c>
      <c r="G37" s="10">
        <f t="shared" ref="G37" si="44">IFERROR(((E37-C37)+(F37-D37)),"")</f>
        <v>1</v>
      </c>
      <c r="H37" s="11">
        <f t="shared" si="30"/>
        <v>1707900.11</v>
      </c>
      <c r="I37" s="11">
        <v>1708685.43</v>
      </c>
      <c r="J37" s="11">
        <f t="shared" ref="J37" si="45">I37-H37</f>
        <v>785.31999999983236</v>
      </c>
      <c r="K37" s="27">
        <f t="shared" ref="K37" si="46">J37/24</f>
        <v>32.721666666659679</v>
      </c>
      <c r="L37" s="28"/>
    </row>
    <row r="38" spans="1:12">
      <c r="A38" s="13"/>
      <c r="B38" s="14"/>
      <c r="C38" s="14"/>
      <c r="D38" s="15"/>
      <c r="E38" s="14"/>
      <c r="F38" s="15"/>
      <c r="G38" s="15"/>
      <c r="H38" s="16"/>
      <c r="I38" s="16"/>
      <c r="J38" s="16"/>
      <c r="K38" s="30"/>
      <c r="L38" s="31"/>
    </row>
    <row r="39" spans="1:12">
      <c r="A39" s="17" t="s">
        <v>3</v>
      </c>
      <c r="B39" s="18"/>
      <c r="C39" s="18"/>
      <c r="D39" s="18"/>
      <c r="E39" s="18"/>
      <c r="F39" s="18"/>
      <c r="G39" s="19">
        <f>SUM(G7:G37)</f>
        <v>31</v>
      </c>
      <c r="H39" s="20"/>
      <c r="I39" s="20"/>
      <c r="J39" s="32">
        <f>SUM(J7:J38)</f>
        <v>19834.089999999851</v>
      </c>
      <c r="K39" s="32">
        <f>AVERAGE(K7:K37)</f>
        <v>26.658723118279369</v>
      </c>
      <c r="L39" s="33"/>
    </row>
    <row r="40" spans="1:12">
      <c r="A40" s="21" t="s">
        <v>117</v>
      </c>
      <c r="B40" s="22"/>
      <c r="C40" s="22"/>
      <c r="D40" s="22"/>
      <c r="E40" s="22"/>
      <c r="F40" s="22"/>
      <c r="G40" s="23">
        <f>G39/SUMPRODUCT((G7:G37&gt;0)*1)</f>
        <v>1</v>
      </c>
      <c r="H40" s="24"/>
      <c r="I40" s="24"/>
      <c r="J40" s="24"/>
      <c r="K40" s="24">
        <f>K39/SUMPRODUCT((K7:K37&gt;0)*1)</f>
        <v>0.95209725422426317</v>
      </c>
      <c r="L40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pageSetup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2"/>
  <sheetViews>
    <sheetView workbookViewId="0">
      <pane ySplit="6" topLeftCell="A19" activePane="bottomLeft" state="frozen"/>
      <selection pane="bottomLeft" activeCell="I37" sqref="I37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5.5703125" style="1" customWidth="1"/>
    <col min="9" max="9" width="13.140625" style="1" customWidth="1"/>
    <col min="10" max="10" width="13.42578125" style="1" customWidth="1"/>
    <col min="11" max="11" width="10.5703125" style="1" customWidth="1"/>
    <col min="12" max="12" width="32.140625" style="1" customWidth="1"/>
    <col min="13" max="14" width="9.140625" style="1"/>
    <col min="15" max="15" width="13.42578125" style="1" customWidth="1"/>
    <col min="16" max="16" width="11.140625" style="1" customWidth="1"/>
    <col min="17" max="16384" width="9.140625" style="1"/>
  </cols>
  <sheetData>
    <row r="1" spans="1:12">
      <c r="B1" s="2"/>
      <c r="C1" s="3" t="s">
        <v>131</v>
      </c>
      <c r="D1" s="2"/>
      <c r="E1" s="2"/>
      <c r="F1" s="2"/>
    </row>
    <row r="2" spans="1:12">
      <c r="B2" s="2"/>
      <c r="C2" s="3" t="s">
        <v>63</v>
      </c>
      <c r="D2" s="2"/>
      <c r="E2" s="2"/>
      <c r="F2" s="2"/>
      <c r="L2" s="25" t="s">
        <v>133</v>
      </c>
    </row>
    <row r="3" spans="1:12">
      <c r="B3" s="2"/>
      <c r="C3" s="3" t="str">
        <f>SCI!C3</f>
        <v>Bulan Agustus 2026</v>
      </c>
      <c r="D3" s="2"/>
      <c r="E3" s="2"/>
      <c r="F3" s="2"/>
    </row>
    <row r="4" spans="1:12">
      <c r="B4" s="4"/>
      <c r="C4" s="76">
        <f>'Summary sales'!A4</f>
        <v>46235</v>
      </c>
      <c r="D4" s="4"/>
      <c r="E4" s="2"/>
      <c r="F4" s="2"/>
      <c r="J4" s="2" t="s">
        <v>134</v>
      </c>
      <c r="K4" s="26">
        <f>MAX(K7:K40)</f>
        <v>538.82958333333954</v>
      </c>
    </row>
    <row r="5" spans="1:12">
      <c r="A5" s="934" t="s">
        <v>111</v>
      </c>
      <c r="B5" s="933" t="s">
        <v>112</v>
      </c>
      <c r="C5" s="933" t="s">
        <v>135</v>
      </c>
      <c r="D5" s="933"/>
      <c r="E5" s="933" t="s">
        <v>136</v>
      </c>
      <c r="F5" s="933"/>
      <c r="G5" s="937" t="s">
        <v>137</v>
      </c>
      <c r="H5" s="933" t="s">
        <v>138</v>
      </c>
      <c r="I5" s="933"/>
      <c r="J5" s="933" t="s">
        <v>139</v>
      </c>
      <c r="K5" s="937" t="s">
        <v>140</v>
      </c>
      <c r="L5" s="931" t="s">
        <v>141</v>
      </c>
    </row>
    <row r="6" spans="1:12" ht="33.75" customHeight="1">
      <c r="A6" s="935"/>
      <c r="B6" s="936"/>
      <c r="C6" s="5" t="s">
        <v>112</v>
      </c>
      <c r="D6" s="5" t="s">
        <v>142</v>
      </c>
      <c r="E6" s="5" t="s">
        <v>112</v>
      </c>
      <c r="F6" s="5" t="s">
        <v>142</v>
      </c>
      <c r="G6" s="938"/>
      <c r="H6" s="5" t="s">
        <v>135</v>
      </c>
      <c r="I6" s="5" t="s">
        <v>136</v>
      </c>
      <c r="J6" s="936"/>
      <c r="K6" s="938"/>
      <c r="L6" s="932"/>
    </row>
    <row r="7" spans="1:12">
      <c r="A7" s="6">
        <v>1</v>
      </c>
      <c r="B7" s="7">
        <f>C4</f>
        <v>46235</v>
      </c>
      <c r="C7" s="7">
        <f>C4</f>
        <v>46235</v>
      </c>
      <c r="D7" s="9">
        <v>0</v>
      </c>
      <c r="E7" s="7">
        <f>C7+1</f>
        <v>46236</v>
      </c>
      <c r="F7" s="9">
        <v>0</v>
      </c>
      <c r="G7" s="10">
        <f>IFERROR(((E7-C7)+(F7-D7)),"")</f>
        <v>1</v>
      </c>
      <c r="H7" s="11">
        <v>2427646.83</v>
      </c>
      <c r="I7" s="11">
        <v>2436831.0699999998</v>
      </c>
      <c r="J7" s="11">
        <f t="shared" ref="J7:J33" si="0">I7-H7</f>
        <v>9184.2399999997579</v>
      </c>
      <c r="K7" s="27">
        <f t="shared" ref="K7:K33" si="1">J7/24</f>
        <v>382.67666666665656</v>
      </c>
      <c r="L7" s="101"/>
    </row>
    <row r="8" spans="1:12">
      <c r="A8" s="12">
        <f>A7+1</f>
        <v>2</v>
      </c>
      <c r="B8" s="8">
        <f>B7+1</f>
        <v>46236</v>
      </c>
      <c r="C8" s="8">
        <f t="shared" ref="C8:C33" si="2">B8</f>
        <v>46236</v>
      </c>
      <c r="D8" s="9">
        <v>0</v>
      </c>
      <c r="E8" s="8">
        <f t="shared" ref="E8:E33" si="3">C8+1</f>
        <v>46237</v>
      </c>
      <c r="F8" s="9">
        <v>0</v>
      </c>
      <c r="G8" s="10">
        <f>IFERROR(((E8-C8)+(F8-D8)),"")</f>
        <v>1</v>
      </c>
      <c r="H8" s="11">
        <f t="shared" ref="H8:H37" si="4">I7</f>
        <v>2436831.0699999998</v>
      </c>
      <c r="I8" s="11">
        <v>2449762.98</v>
      </c>
      <c r="J8" s="11">
        <f t="shared" si="0"/>
        <v>12931.910000000149</v>
      </c>
      <c r="K8" s="27">
        <f t="shared" si="1"/>
        <v>538.82958333333954</v>
      </c>
      <c r="L8" s="28"/>
    </row>
    <row r="9" spans="1:12">
      <c r="A9" s="12">
        <f t="shared" ref="A9:B24" si="5">A8+1</f>
        <v>3</v>
      </c>
      <c r="B9" s="8">
        <f t="shared" si="5"/>
        <v>46237</v>
      </c>
      <c r="C9" s="8">
        <f t="shared" si="2"/>
        <v>46237</v>
      </c>
      <c r="D9" s="9">
        <v>0</v>
      </c>
      <c r="E9" s="8">
        <f t="shared" si="3"/>
        <v>46238</v>
      </c>
      <c r="F9" s="9">
        <v>0</v>
      </c>
      <c r="G9" s="10">
        <f>IFERROR(((E9-C9)+(F9-D9)),"")</f>
        <v>1</v>
      </c>
      <c r="H9" s="11">
        <f t="shared" si="4"/>
        <v>2449762.98</v>
      </c>
      <c r="I9" s="11">
        <v>2456081.5099999998</v>
      </c>
      <c r="J9" s="11">
        <f t="shared" si="0"/>
        <v>6318.5299999997951</v>
      </c>
      <c r="K9" s="27">
        <f t="shared" si="1"/>
        <v>263.27208333332482</v>
      </c>
      <c r="L9" s="28"/>
    </row>
    <row r="10" spans="1:12">
      <c r="A10" s="12">
        <f t="shared" si="5"/>
        <v>4</v>
      </c>
      <c r="B10" s="8">
        <f t="shared" si="5"/>
        <v>46238</v>
      </c>
      <c r="C10" s="8">
        <f t="shared" si="2"/>
        <v>46238</v>
      </c>
      <c r="D10" s="9">
        <v>0</v>
      </c>
      <c r="E10" s="8">
        <f t="shared" si="3"/>
        <v>46239</v>
      </c>
      <c r="F10" s="9">
        <v>0</v>
      </c>
      <c r="G10" s="10">
        <f>IFERROR(((E10-C10)+(F10-D10)),"")</f>
        <v>1</v>
      </c>
      <c r="H10" s="11">
        <f t="shared" si="4"/>
        <v>2456081.5099999998</v>
      </c>
      <c r="I10" s="11">
        <v>2462897.2999999998</v>
      </c>
      <c r="J10" s="11">
        <f t="shared" si="0"/>
        <v>6815.7900000000373</v>
      </c>
      <c r="K10" s="27">
        <f t="shared" si="1"/>
        <v>283.99125000000157</v>
      </c>
      <c r="L10" s="28"/>
    </row>
    <row r="11" spans="1:12">
      <c r="A11" s="12">
        <f t="shared" si="5"/>
        <v>5</v>
      </c>
      <c r="B11" s="8">
        <f t="shared" si="5"/>
        <v>46239</v>
      </c>
      <c r="C11" s="8">
        <f t="shared" si="2"/>
        <v>46239</v>
      </c>
      <c r="D11" s="9">
        <v>0</v>
      </c>
      <c r="E11" s="8">
        <f t="shared" si="3"/>
        <v>46240</v>
      </c>
      <c r="F11" s="9">
        <v>0</v>
      </c>
      <c r="G11" s="10">
        <f t="shared" ref="G11:G33" si="6">IFERROR(((E11-C11)+(F11-D11)),"")</f>
        <v>1</v>
      </c>
      <c r="H11" s="11">
        <f t="shared" si="4"/>
        <v>2462897.2999999998</v>
      </c>
      <c r="I11" s="11">
        <v>2469903.85</v>
      </c>
      <c r="J11" s="11">
        <f t="shared" si="0"/>
        <v>7006.5500000002794</v>
      </c>
      <c r="K11" s="27">
        <f t="shared" si="1"/>
        <v>291.93958333334496</v>
      </c>
      <c r="L11" s="28"/>
    </row>
    <row r="12" spans="1:12">
      <c r="A12" s="12">
        <f t="shared" si="5"/>
        <v>6</v>
      </c>
      <c r="B12" s="8">
        <f t="shared" si="5"/>
        <v>46240</v>
      </c>
      <c r="C12" s="8">
        <f t="shared" si="2"/>
        <v>46240</v>
      </c>
      <c r="D12" s="9">
        <v>0</v>
      </c>
      <c r="E12" s="8">
        <f t="shared" si="3"/>
        <v>46241</v>
      </c>
      <c r="F12" s="9">
        <v>0</v>
      </c>
      <c r="G12" s="10">
        <f t="shared" si="6"/>
        <v>1</v>
      </c>
      <c r="H12" s="11">
        <f t="shared" si="4"/>
        <v>2469903.85</v>
      </c>
      <c r="I12" s="11">
        <v>2475122.25</v>
      </c>
      <c r="J12" s="11">
        <f t="shared" si="0"/>
        <v>5218.3999999999069</v>
      </c>
      <c r="K12" s="27">
        <f t="shared" si="1"/>
        <v>217.43333333332944</v>
      </c>
      <c r="L12" s="28"/>
    </row>
    <row r="13" spans="1:12">
      <c r="A13" s="12">
        <f t="shared" si="5"/>
        <v>7</v>
      </c>
      <c r="B13" s="8">
        <f t="shared" si="5"/>
        <v>46241</v>
      </c>
      <c r="C13" s="8">
        <f t="shared" si="2"/>
        <v>46241</v>
      </c>
      <c r="D13" s="9">
        <v>0</v>
      </c>
      <c r="E13" s="8">
        <f t="shared" si="3"/>
        <v>46242</v>
      </c>
      <c r="F13" s="9">
        <v>0</v>
      </c>
      <c r="G13" s="10">
        <f t="shared" si="6"/>
        <v>1</v>
      </c>
      <c r="H13" s="11">
        <f t="shared" si="4"/>
        <v>2475122.25</v>
      </c>
      <c r="I13" s="11">
        <v>2482372.16</v>
      </c>
      <c r="J13" s="11">
        <f t="shared" si="0"/>
        <v>7249.910000000149</v>
      </c>
      <c r="K13" s="27">
        <f t="shared" si="1"/>
        <v>302.07958333333954</v>
      </c>
      <c r="L13" s="28"/>
    </row>
    <row r="14" spans="1:12">
      <c r="A14" s="12">
        <f t="shared" si="5"/>
        <v>8</v>
      </c>
      <c r="B14" s="8">
        <f t="shared" si="5"/>
        <v>46242</v>
      </c>
      <c r="C14" s="8">
        <f t="shared" si="2"/>
        <v>46242</v>
      </c>
      <c r="D14" s="9">
        <v>0</v>
      </c>
      <c r="E14" s="8">
        <f t="shared" si="3"/>
        <v>46243</v>
      </c>
      <c r="F14" s="9">
        <v>0</v>
      </c>
      <c r="G14" s="10">
        <f t="shared" si="6"/>
        <v>1</v>
      </c>
      <c r="H14" s="11">
        <f t="shared" si="4"/>
        <v>2482372.16</v>
      </c>
      <c r="I14" s="11">
        <v>2489226.36</v>
      </c>
      <c r="J14" s="11">
        <f t="shared" si="0"/>
        <v>6854.1999999997206</v>
      </c>
      <c r="K14" s="27">
        <f t="shared" si="1"/>
        <v>285.59166666665504</v>
      </c>
      <c r="L14" s="28"/>
    </row>
    <row r="15" spans="1:12">
      <c r="A15" s="12">
        <f t="shared" si="5"/>
        <v>9</v>
      </c>
      <c r="B15" s="8">
        <f t="shared" si="5"/>
        <v>46243</v>
      </c>
      <c r="C15" s="8">
        <f t="shared" si="2"/>
        <v>46243</v>
      </c>
      <c r="D15" s="9">
        <v>0</v>
      </c>
      <c r="E15" s="8">
        <f t="shared" si="3"/>
        <v>46244</v>
      </c>
      <c r="F15" s="9">
        <v>0</v>
      </c>
      <c r="G15" s="10">
        <f t="shared" si="6"/>
        <v>1</v>
      </c>
      <c r="H15" s="11">
        <f t="shared" si="4"/>
        <v>2489226.36</v>
      </c>
      <c r="I15" s="11">
        <v>2500246.62</v>
      </c>
      <c r="J15" s="11">
        <f t="shared" si="0"/>
        <v>11020.260000000242</v>
      </c>
      <c r="K15" s="27">
        <f t="shared" si="1"/>
        <v>459.17750000001007</v>
      </c>
      <c r="L15" s="28"/>
    </row>
    <row r="16" spans="1:12">
      <c r="A16" s="12">
        <f t="shared" si="5"/>
        <v>10</v>
      </c>
      <c r="B16" s="8">
        <f t="shared" si="5"/>
        <v>46244</v>
      </c>
      <c r="C16" s="8">
        <f t="shared" si="2"/>
        <v>46244</v>
      </c>
      <c r="D16" s="9">
        <v>0</v>
      </c>
      <c r="E16" s="8">
        <f t="shared" si="3"/>
        <v>46245</v>
      </c>
      <c r="F16" s="9">
        <v>0</v>
      </c>
      <c r="G16" s="10">
        <f t="shared" si="6"/>
        <v>1</v>
      </c>
      <c r="H16" s="11">
        <f t="shared" si="4"/>
        <v>2500246.62</v>
      </c>
      <c r="I16" s="11">
        <v>2507730.64</v>
      </c>
      <c r="J16" s="11">
        <f t="shared" ref="J16:J17" si="7">I16-H16</f>
        <v>7484.0200000000186</v>
      </c>
      <c r="K16" s="27">
        <f t="shared" ref="K16:K17" si="8">J16/24</f>
        <v>311.83416666666744</v>
      </c>
      <c r="L16" s="28"/>
    </row>
    <row r="17" spans="1:14">
      <c r="A17" s="12">
        <f t="shared" si="5"/>
        <v>11</v>
      </c>
      <c r="B17" s="8">
        <f t="shared" si="5"/>
        <v>46245</v>
      </c>
      <c r="C17" s="8">
        <f t="shared" si="2"/>
        <v>46245</v>
      </c>
      <c r="D17" s="9">
        <v>0</v>
      </c>
      <c r="E17" s="8">
        <f t="shared" si="3"/>
        <v>46246</v>
      </c>
      <c r="F17" s="9">
        <v>0</v>
      </c>
      <c r="G17" s="10">
        <f t="shared" si="6"/>
        <v>1</v>
      </c>
      <c r="H17" s="11">
        <f t="shared" si="4"/>
        <v>2507730.64</v>
      </c>
      <c r="I17" s="11">
        <v>2512794.4700000002</v>
      </c>
      <c r="J17" s="11">
        <f t="shared" si="7"/>
        <v>5063.8300000000745</v>
      </c>
      <c r="K17" s="27">
        <f t="shared" si="8"/>
        <v>210.99291666666977</v>
      </c>
      <c r="L17" s="28"/>
    </row>
    <row r="18" spans="1:14">
      <c r="A18" s="12">
        <f t="shared" si="5"/>
        <v>12</v>
      </c>
      <c r="B18" s="8">
        <f t="shared" si="5"/>
        <v>46246</v>
      </c>
      <c r="C18" s="8">
        <f t="shared" si="2"/>
        <v>46246</v>
      </c>
      <c r="D18" s="9">
        <v>0</v>
      </c>
      <c r="E18" s="8">
        <f t="shared" si="3"/>
        <v>46247</v>
      </c>
      <c r="F18" s="9">
        <v>0</v>
      </c>
      <c r="G18" s="10">
        <f t="shared" si="6"/>
        <v>1</v>
      </c>
      <c r="H18" s="11">
        <f t="shared" si="4"/>
        <v>2512794.4700000002</v>
      </c>
      <c r="I18" s="1">
        <v>2517790.59</v>
      </c>
      <c r="J18" s="11">
        <f t="shared" si="0"/>
        <v>4996.1199999996461</v>
      </c>
      <c r="K18" s="27">
        <f t="shared" si="1"/>
        <v>208.17166666665193</v>
      </c>
      <c r="L18" s="28"/>
      <c r="N18" s="29"/>
    </row>
    <row r="19" spans="1:14">
      <c r="A19" s="12">
        <f t="shared" si="5"/>
        <v>13</v>
      </c>
      <c r="B19" s="8">
        <f t="shared" si="5"/>
        <v>46247</v>
      </c>
      <c r="C19" s="8">
        <f t="shared" si="2"/>
        <v>46247</v>
      </c>
      <c r="D19" s="9">
        <v>0</v>
      </c>
      <c r="E19" s="8">
        <f t="shared" si="3"/>
        <v>46248</v>
      </c>
      <c r="F19" s="9">
        <v>0</v>
      </c>
      <c r="G19" s="10">
        <f t="shared" si="6"/>
        <v>1</v>
      </c>
      <c r="H19" s="11">
        <f t="shared" si="4"/>
        <v>2517790.59</v>
      </c>
      <c r="I19" s="1">
        <v>2523900.21</v>
      </c>
      <c r="J19" s="11">
        <f t="shared" si="0"/>
        <v>6109.6200000001118</v>
      </c>
      <c r="K19" s="27">
        <f t="shared" si="1"/>
        <v>254.56750000000466</v>
      </c>
      <c r="L19" s="28"/>
    </row>
    <row r="20" spans="1:14">
      <c r="A20" s="12">
        <f t="shared" si="5"/>
        <v>14</v>
      </c>
      <c r="B20" s="8">
        <f t="shared" si="5"/>
        <v>46248</v>
      </c>
      <c r="C20" s="8">
        <f t="shared" si="2"/>
        <v>46248</v>
      </c>
      <c r="D20" s="9">
        <v>0</v>
      </c>
      <c r="E20" s="8">
        <f t="shared" si="3"/>
        <v>46249</v>
      </c>
      <c r="F20" s="9">
        <v>0</v>
      </c>
      <c r="G20" s="10">
        <f t="shared" si="6"/>
        <v>1</v>
      </c>
      <c r="H20" s="11">
        <f t="shared" si="4"/>
        <v>2523900.21</v>
      </c>
      <c r="I20" s="11">
        <v>2526723.38</v>
      </c>
      <c r="J20" s="11">
        <f t="shared" si="0"/>
        <v>2823.1699999999255</v>
      </c>
      <c r="K20" s="27">
        <f t="shared" si="1"/>
        <v>117.63208333333023</v>
      </c>
      <c r="L20" s="104"/>
    </row>
    <row r="21" spans="1:14">
      <c r="A21" s="12">
        <f t="shared" si="5"/>
        <v>15</v>
      </c>
      <c r="B21" s="8">
        <f t="shared" si="5"/>
        <v>46249</v>
      </c>
      <c r="C21" s="8">
        <f t="shared" si="2"/>
        <v>46249</v>
      </c>
      <c r="D21" s="9">
        <v>0</v>
      </c>
      <c r="E21" s="8">
        <f t="shared" si="3"/>
        <v>46250</v>
      </c>
      <c r="F21" s="9">
        <v>0</v>
      </c>
      <c r="G21" s="10">
        <f t="shared" si="6"/>
        <v>1</v>
      </c>
      <c r="H21" s="11">
        <f t="shared" si="4"/>
        <v>2526723.38</v>
      </c>
      <c r="I21" s="11">
        <v>2532465.9900000002</v>
      </c>
      <c r="J21" s="11">
        <f t="shared" si="0"/>
        <v>5742.6100000003353</v>
      </c>
      <c r="K21" s="27">
        <f t="shared" si="1"/>
        <v>239.27541666668063</v>
      </c>
      <c r="L21" s="104"/>
    </row>
    <row r="22" spans="1:14">
      <c r="A22" s="12">
        <f t="shared" si="5"/>
        <v>16</v>
      </c>
      <c r="B22" s="8">
        <f t="shared" si="5"/>
        <v>46250</v>
      </c>
      <c r="C22" s="8">
        <f t="shared" si="2"/>
        <v>46250</v>
      </c>
      <c r="D22" s="9">
        <v>0</v>
      </c>
      <c r="E22" s="8">
        <f t="shared" si="3"/>
        <v>46251</v>
      </c>
      <c r="F22" s="9">
        <v>0</v>
      </c>
      <c r="G22" s="10">
        <f t="shared" si="6"/>
        <v>1</v>
      </c>
      <c r="H22" s="11">
        <f t="shared" si="4"/>
        <v>2532465.9900000002</v>
      </c>
      <c r="I22" s="11">
        <v>2535542.4500000002</v>
      </c>
      <c r="J22" s="11">
        <f t="shared" si="0"/>
        <v>3076.4599999999627</v>
      </c>
      <c r="K22" s="27">
        <f t="shared" si="1"/>
        <v>128.18583333333177</v>
      </c>
      <c r="L22" s="104"/>
    </row>
    <row r="23" spans="1:14">
      <c r="A23" s="12">
        <f t="shared" si="5"/>
        <v>17</v>
      </c>
      <c r="B23" s="8">
        <f t="shared" si="5"/>
        <v>46251</v>
      </c>
      <c r="C23" s="8">
        <f t="shared" si="2"/>
        <v>46251</v>
      </c>
      <c r="D23" s="9">
        <v>0</v>
      </c>
      <c r="E23" s="8">
        <f t="shared" si="3"/>
        <v>46252</v>
      </c>
      <c r="F23" s="9">
        <v>0</v>
      </c>
      <c r="G23" s="10">
        <f t="shared" si="6"/>
        <v>1</v>
      </c>
      <c r="H23" s="11">
        <f t="shared" si="4"/>
        <v>2535542.4500000002</v>
      </c>
      <c r="I23" s="11">
        <v>2535904.81</v>
      </c>
      <c r="J23" s="11">
        <f t="shared" si="0"/>
        <v>362.35999999986961</v>
      </c>
      <c r="K23" s="27">
        <f t="shared" si="1"/>
        <v>15.098333333327901</v>
      </c>
      <c r="L23" s="104"/>
    </row>
    <row r="24" spans="1:14">
      <c r="A24" s="12">
        <f t="shared" si="5"/>
        <v>18</v>
      </c>
      <c r="B24" s="8">
        <f t="shared" si="5"/>
        <v>46252</v>
      </c>
      <c r="C24" s="8">
        <f t="shared" si="2"/>
        <v>46252</v>
      </c>
      <c r="D24" s="9">
        <v>0</v>
      </c>
      <c r="E24" s="8">
        <f t="shared" si="3"/>
        <v>46253</v>
      </c>
      <c r="F24" s="9">
        <v>0</v>
      </c>
      <c r="G24" s="10">
        <f t="shared" si="6"/>
        <v>1</v>
      </c>
      <c r="H24" s="11">
        <f t="shared" si="4"/>
        <v>2535904.81</v>
      </c>
      <c r="I24" s="11">
        <v>2538485.48</v>
      </c>
      <c r="J24" s="11">
        <f t="shared" si="0"/>
        <v>2580.6699999999255</v>
      </c>
      <c r="K24" s="27">
        <f t="shared" si="1"/>
        <v>107.52791666666356</v>
      </c>
      <c r="L24" s="104"/>
    </row>
    <row r="25" spans="1:14">
      <c r="A25" s="12">
        <f t="shared" ref="A25:B33" si="9">A24+1</f>
        <v>19</v>
      </c>
      <c r="B25" s="8">
        <f t="shared" si="9"/>
        <v>46253</v>
      </c>
      <c r="C25" s="8">
        <f t="shared" si="2"/>
        <v>46253</v>
      </c>
      <c r="D25" s="9">
        <v>0</v>
      </c>
      <c r="E25" s="8">
        <f t="shared" si="3"/>
        <v>46254</v>
      </c>
      <c r="F25" s="9">
        <v>0</v>
      </c>
      <c r="G25" s="10">
        <f t="shared" si="6"/>
        <v>1</v>
      </c>
      <c r="H25" s="11">
        <f t="shared" si="4"/>
        <v>2538485.48</v>
      </c>
      <c r="I25" s="11">
        <v>2542055.4700000002</v>
      </c>
      <c r="J25" s="11">
        <f t="shared" si="0"/>
        <v>3569.9900000002235</v>
      </c>
      <c r="K25" s="27">
        <f t="shared" si="1"/>
        <v>148.74958333334266</v>
      </c>
      <c r="L25" s="104"/>
    </row>
    <row r="26" spans="1:14">
      <c r="A26" s="12">
        <f t="shared" si="9"/>
        <v>20</v>
      </c>
      <c r="B26" s="8">
        <f t="shared" si="9"/>
        <v>46254</v>
      </c>
      <c r="C26" s="8">
        <f t="shared" si="2"/>
        <v>46254</v>
      </c>
      <c r="D26" s="9">
        <v>0</v>
      </c>
      <c r="E26" s="8">
        <f t="shared" si="3"/>
        <v>46255</v>
      </c>
      <c r="F26" s="9">
        <v>0</v>
      </c>
      <c r="G26" s="10">
        <f t="shared" si="6"/>
        <v>1</v>
      </c>
      <c r="H26" s="11">
        <f t="shared" si="4"/>
        <v>2542055.4700000002</v>
      </c>
      <c r="I26" s="11">
        <v>2543821.08</v>
      </c>
      <c r="J26" s="11">
        <f t="shared" si="0"/>
        <v>1765.6099999998696</v>
      </c>
      <c r="K26" s="27">
        <f t="shared" si="1"/>
        <v>73.567083333327901</v>
      </c>
      <c r="L26" s="104"/>
    </row>
    <row r="27" spans="1:14">
      <c r="A27" s="12">
        <f t="shared" si="9"/>
        <v>21</v>
      </c>
      <c r="B27" s="8">
        <f t="shared" si="9"/>
        <v>46255</v>
      </c>
      <c r="C27" s="8">
        <f t="shared" si="2"/>
        <v>46255</v>
      </c>
      <c r="D27" s="9">
        <v>0</v>
      </c>
      <c r="E27" s="8">
        <f t="shared" si="3"/>
        <v>46256</v>
      </c>
      <c r="F27" s="9">
        <v>0</v>
      </c>
      <c r="G27" s="10">
        <f t="shared" si="6"/>
        <v>1</v>
      </c>
      <c r="H27" s="11">
        <f t="shared" si="4"/>
        <v>2543821.08</v>
      </c>
      <c r="I27" s="11">
        <v>2547311.7000000002</v>
      </c>
      <c r="J27" s="11">
        <f t="shared" si="0"/>
        <v>3490.6200000001118</v>
      </c>
      <c r="K27" s="27">
        <f t="shared" si="1"/>
        <v>145.44250000000466</v>
      </c>
      <c r="L27" s="104"/>
    </row>
    <row r="28" spans="1:14">
      <c r="A28" s="12">
        <f t="shared" si="9"/>
        <v>22</v>
      </c>
      <c r="B28" s="8">
        <f t="shared" si="9"/>
        <v>46256</v>
      </c>
      <c r="C28" s="8">
        <f t="shared" si="2"/>
        <v>46256</v>
      </c>
      <c r="D28" s="9">
        <v>0</v>
      </c>
      <c r="E28" s="8">
        <f t="shared" si="3"/>
        <v>46257</v>
      </c>
      <c r="F28" s="9">
        <v>0</v>
      </c>
      <c r="G28" s="10">
        <f t="shared" si="6"/>
        <v>1</v>
      </c>
      <c r="H28" s="11">
        <f t="shared" si="4"/>
        <v>2547311.7000000002</v>
      </c>
      <c r="I28" s="11">
        <v>2550729.1800000002</v>
      </c>
      <c r="J28" s="11">
        <f t="shared" si="0"/>
        <v>3417.4799999999814</v>
      </c>
      <c r="K28" s="27">
        <f t="shared" si="1"/>
        <v>142.39499999999921</v>
      </c>
      <c r="L28" s="104"/>
    </row>
    <row r="29" spans="1:14">
      <c r="A29" s="12">
        <f t="shared" si="9"/>
        <v>23</v>
      </c>
      <c r="B29" s="8">
        <f t="shared" si="9"/>
        <v>46257</v>
      </c>
      <c r="C29" s="8">
        <f t="shared" si="2"/>
        <v>46257</v>
      </c>
      <c r="D29" s="9">
        <v>0</v>
      </c>
      <c r="E29" s="8">
        <f t="shared" si="3"/>
        <v>46258</v>
      </c>
      <c r="F29" s="9">
        <v>0</v>
      </c>
      <c r="G29" s="10">
        <f t="shared" si="6"/>
        <v>1</v>
      </c>
      <c r="H29" s="11">
        <f t="shared" si="4"/>
        <v>2550729.1800000002</v>
      </c>
      <c r="I29" s="11">
        <v>2556492.4700000002</v>
      </c>
      <c r="J29" s="11">
        <f t="shared" si="0"/>
        <v>5763.2900000000373</v>
      </c>
      <c r="K29" s="27">
        <f t="shared" si="1"/>
        <v>240.13708333333489</v>
      </c>
      <c r="L29" s="104"/>
    </row>
    <row r="30" spans="1:14">
      <c r="A30" s="12">
        <f t="shared" si="9"/>
        <v>24</v>
      </c>
      <c r="B30" s="8">
        <f t="shared" si="9"/>
        <v>46258</v>
      </c>
      <c r="C30" s="8">
        <f t="shared" si="2"/>
        <v>46258</v>
      </c>
      <c r="D30" s="9">
        <v>0</v>
      </c>
      <c r="E30" s="8">
        <f t="shared" si="3"/>
        <v>46259</v>
      </c>
      <c r="F30" s="9">
        <v>0</v>
      </c>
      <c r="G30" s="10">
        <f t="shared" si="6"/>
        <v>1</v>
      </c>
      <c r="H30" s="11">
        <f t="shared" si="4"/>
        <v>2556492.4700000002</v>
      </c>
      <c r="I30" s="11">
        <v>2558739.29</v>
      </c>
      <c r="J30" s="11">
        <f t="shared" si="0"/>
        <v>2246.8199999998324</v>
      </c>
      <c r="K30" s="27">
        <f t="shared" si="1"/>
        <v>93.617499999993015</v>
      </c>
      <c r="L30" s="104"/>
    </row>
    <row r="31" spans="1:14">
      <c r="A31" s="12">
        <f t="shared" si="9"/>
        <v>25</v>
      </c>
      <c r="B31" s="8">
        <f t="shared" si="9"/>
        <v>46259</v>
      </c>
      <c r="C31" s="8">
        <f t="shared" si="2"/>
        <v>46259</v>
      </c>
      <c r="D31" s="9">
        <v>0</v>
      </c>
      <c r="E31" s="8">
        <f t="shared" si="3"/>
        <v>46260</v>
      </c>
      <c r="F31" s="9">
        <v>0</v>
      </c>
      <c r="G31" s="10">
        <f t="shared" si="6"/>
        <v>1</v>
      </c>
      <c r="H31" s="11">
        <f t="shared" si="4"/>
        <v>2558739.29</v>
      </c>
      <c r="I31" s="11">
        <v>2564669.9300000002</v>
      </c>
      <c r="J31" s="11">
        <f t="shared" si="0"/>
        <v>5930.6400000001304</v>
      </c>
      <c r="K31" s="27">
        <f t="shared" si="1"/>
        <v>247.11000000000544</v>
      </c>
      <c r="L31" s="104"/>
    </row>
    <row r="32" spans="1:14">
      <c r="A32" s="12">
        <f t="shared" si="9"/>
        <v>26</v>
      </c>
      <c r="B32" s="8">
        <f t="shared" si="9"/>
        <v>46260</v>
      </c>
      <c r="C32" s="8">
        <f t="shared" si="2"/>
        <v>46260</v>
      </c>
      <c r="D32" s="9">
        <v>0</v>
      </c>
      <c r="E32" s="8">
        <f t="shared" si="3"/>
        <v>46261</v>
      </c>
      <c r="F32" s="9">
        <v>0</v>
      </c>
      <c r="G32" s="10">
        <f t="shared" si="6"/>
        <v>1</v>
      </c>
      <c r="H32" s="11">
        <f t="shared" si="4"/>
        <v>2564669.9300000002</v>
      </c>
      <c r="I32" s="11">
        <v>2570681.2799999998</v>
      </c>
      <c r="J32" s="11">
        <f t="shared" si="0"/>
        <v>6011.3499999996275</v>
      </c>
      <c r="K32" s="27">
        <f t="shared" si="1"/>
        <v>250.47291666665114</v>
      </c>
      <c r="L32" s="104"/>
    </row>
    <row r="33" spans="1:12">
      <c r="A33" s="12">
        <f t="shared" si="9"/>
        <v>27</v>
      </c>
      <c r="B33" s="8">
        <f t="shared" si="9"/>
        <v>46261</v>
      </c>
      <c r="C33" s="8">
        <f t="shared" si="2"/>
        <v>46261</v>
      </c>
      <c r="D33" s="9">
        <v>0</v>
      </c>
      <c r="E33" s="8">
        <f t="shared" si="3"/>
        <v>46262</v>
      </c>
      <c r="F33" s="9">
        <v>0</v>
      </c>
      <c r="G33" s="10">
        <f t="shared" si="6"/>
        <v>1</v>
      </c>
      <c r="H33" s="11">
        <f t="shared" si="4"/>
        <v>2570681.2799999998</v>
      </c>
      <c r="I33" s="11">
        <v>2576131.85</v>
      </c>
      <c r="J33" s="11">
        <f t="shared" si="0"/>
        <v>5450.570000000298</v>
      </c>
      <c r="K33" s="27">
        <f t="shared" si="1"/>
        <v>227.10708333334574</v>
      </c>
      <c r="L33" s="104"/>
    </row>
    <row r="34" spans="1:12">
      <c r="A34" s="12">
        <f t="shared" ref="A34:B34" si="10">A33+1</f>
        <v>28</v>
      </c>
      <c r="B34" s="8">
        <f t="shared" si="10"/>
        <v>46262</v>
      </c>
      <c r="C34" s="8">
        <f t="shared" ref="C34:C37" si="11">B34</f>
        <v>46262</v>
      </c>
      <c r="D34" s="9">
        <v>0</v>
      </c>
      <c r="E34" s="8">
        <f t="shared" ref="E34:E37" si="12">C34+1</f>
        <v>46263</v>
      </c>
      <c r="F34" s="9">
        <v>0</v>
      </c>
      <c r="G34" s="10">
        <f t="shared" ref="G34:G37" si="13">IFERROR(((E34-C34)+(F34-D34)),"")</f>
        <v>1</v>
      </c>
      <c r="H34" s="11">
        <f t="shared" si="4"/>
        <v>2576131.85</v>
      </c>
      <c r="I34" s="11">
        <v>2580805.79</v>
      </c>
      <c r="J34" s="11">
        <f t="shared" ref="J34:J37" si="14">I34-H34</f>
        <v>4673.9399999999441</v>
      </c>
      <c r="K34" s="27">
        <f t="shared" ref="K34:K37" si="15">J34/24</f>
        <v>194.74749999999767</v>
      </c>
      <c r="L34" s="104"/>
    </row>
    <row r="35" spans="1:12">
      <c r="A35" s="12">
        <f t="shared" ref="A35:B35" si="16">A34+1</f>
        <v>29</v>
      </c>
      <c r="B35" s="8">
        <f t="shared" si="16"/>
        <v>46263</v>
      </c>
      <c r="C35" s="8">
        <f t="shared" si="11"/>
        <v>46263</v>
      </c>
      <c r="D35" s="9">
        <v>0</v>
      </c>
      <c r="E35" s="8">
        <f t="shared" si="12"/>
        <v>46264</v>
      </c>
      <c r="F35" s="9">
        <v>0</v>
      </c>
      <c r="G35" s="10">
        <f t="shared" si="13"/>
        <v>1</v>
      </c>
      <c r="H35" s="11">
        <f t="shared" si="4"/>
        <v>2580805.79</v>
      </c>
      <c r="I35" s="11">
        <v>2585105.52</v>
      </c>
      <c r="J35" s="11">
        <f t="shared" si="14"/>
        <v>4299.7299999999814</v>
      </c>
      <c r="K35" s="27">
        <f t="shared" si="15"/>
        <v>179.1554166666659</v>
      </c>
      <c r="L35" s="104"/>
    </row>
    <row r="36" spans="1:12">
      <c r="A36" s="12">
        <f t="shared" ref="A36:B36" si="17">A35+1</f>
        <v>30</v>
      </c>
      <c r="B36" s="8">
        <f t="shared" si="17"/>
        <v>46264</v>
      </c>
      <c r="C36" s="8">
        <f t="shared" si="11"/>
        <v>46264</v>
      </c>
      <c r="D36" s="9">
        <v>0</v>
      </c>
      <c r="E36" s="8">
        <f t="shared" si="12"/>
        <v>46265</v>
      </c>
      <c r="F36" s="9">
        <v>0</v>
      </c>
      <c r="G36" s="10">
        <f t="shared" si="13"/>
        <v>1</v>
      </c>
      <c r="H36" s="11">
        <f t="shared" si="4"/>
        <v>2585105.52</v>
      </c>
      <c r="I36" s="11">
        <v>2589438.71</v>
      </c>
      <c r="J36" s="11">
        <f t="shared" si="14"/>
        <v>4333.1899999999441</v>
      </c>
      <c r="K36" s="27">
        <f t="shared" si="15"/>
        <v>180.54958333333101</v>
      </c>
      <c r="L36" s="710"/>
    </row>
    <row r="37" spans="1:12">
      <c r="A37" s="12">
        <f t="shared" ref="A37:B37" si="18">A36+1</f>
        <v>31</v>
      </c>
      <c r="B37" s="8">
        <f t="shared" si="18"/>
        <v>46265</v>
      </c>
      <c r="C37" s="8">
        <f t="shared" si="11"/>
        <v>46265</v>
      </c>
      <c r="D37" s="9">
        <v>0</v>
      </c>
      <c r="E37" s="8">
        <f t="shared" si="12"/>
        <v>46266</v>
      </c>
      <c r="F37" s="9">
        <v>0</v>
      </c>
      <c r="G37" s="10">
        <f t="shared" si="13"/>
        <v>1</v>
      </c>
      <c r="H37" s="11">
        <f t="shared" si="4"/>
        <v>2589438.71</v>
      </c>
      <c r="I37" s="11">
        <v>2593194.37</v>
      </c>
      <c r="J37" s="11">
        <f t="shared" si="14"/>
        <v>3755.660000000149</v>
      </c>
      <c r="K37" s="27">
        <f t="shared" si="15"/>
        <v>156.48583333333954</v>
      </c>
      <c r="L37" s="104"/>
    </row>
    <row r="38" spans="1:12">
      <c r="A38" s="12"/>
      <c r="B38" s="8"/>
      <c r="C38" s="8"/>
      <c r="D38" s="9"/>
      <c r="E38" s="8"/>
      <c r="F38" s="9"/>
      <c r="G38" s="10"/>
      <c r="H38" s="11"/>
      <c r="I38" s="11"/>
      <c r="J38" s="11"/>
      <c r="K38" s="27"/>
      <c r="L38" s="104"/>
    </row>
    <row r="39" spans="1:12">
      <c r="A39" s="12"/>
      <c r="B39" s="8"/>
      <c r="C39" s="8"/>
      <c r="D39" s="9"/>
      <c r="E39" s="8"/>
      <c r="F39" s="9"/>
      <c r="G39" s="10"/>
      <c r="H39" s="11"/>
      <c r="I39" s="11"/>
      <c r="J39" s="11"/>
      <c r="K39" s="27"/>
      <c r="L39" s="28"/>
    </row>
    <row r="40" spans="1:12">
      <c r="A40" s="13"/>
      <c r="B40" s="14"/>
      <c r="C40" s="14"/>
      <c r="D40" s="15"/>
      <c r="E40" s="14"/>
      <c r="F40" s="15"/>
      <c r="G40" s="15"/>
      <c r="H40" s="16"/>
      <c r="I40" s="16"/>
      <c r="J40" s="16"/>
      <c r="K40" s="30"/>
      <c r="L40" s="31"/>
    </row>
    <row r="41" spans="1:12">
      <c r="A41" s="17" t="s">
        <v>3</v>
      </c>
      <c r="B41" s="18"/>
      <c r="C41" s="18"/>
      <c r="D41" s="18"/>
      <c r="E41" s="18"/>
      <c r="F41" s="18"/>
      <c r="G41" s="19">
        <f>SUM(G7:G39)</f>
        <v>31</v>
      </c>
      <c r="H41" s="20"/>
      <c r="I41" s="20"/>
      <c r="J41" s="32">
        <f>SUM(J7:J40)</f>
        <v>165547.54000000004</v>
      </c>
      <c r="K41" s="32">
        <f>AVERAGE(K7:K39)</f>
        <v>222.5101344086022</v>
      </c>
      <c r="L41" s="33"/>
    </row>
    <row r="42" spans="1:12">
      <c r="A42" s="21" t="s">
        <v>117</v>
      </c>
      <c r="B42" s="22"/>
      <c r="C42" s="22"/>
      <c r="D42" s="22"/>
      <c r="E42" s="22"/>
      <c r="F42" s="22"/>
      <c r="G42" s="23">
        <f>G41/SUMPRODUCT((G7:G39&gt;0)*1)</f>
        <v>1</v>
      </c>
      <c r="H42" s="24"/>
      <c r="I42" s="24"/>
      <c r="J42" s="24"/>
      <c r="K42" s="24">
        <f>K41/SUMPRODUCT((K7:K39&gt;0)*1)</f>
        <v>7.1777462712452325</v>
      </c>
      <c r="L42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pageSetup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1"/>
  <sheetViews>
    <sheetView workbookViewId="0">
      <pane ySplit="6" topLeftCell="A13" activePane="bottomLeft" state="frozen"/>
      <selection pane="bottomLeft" activeCell="I37" sqref="I37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5.5703125" style="1" customWidth="1"/>
    <col min="9" max="9" width="13.140625" style="1" customWidth="1"/>
    <col min="10" max="10" width="13.42578125" style="1" customWidth="1"/>
    <col min="11" max="11" width="10.5703125" style="1" customWidth="1"/>
    <col min="12" max="12" width="32.140625" style="1" customWidth="1"/>
    <col min="13" max="15" width="9.140625" style="1"/>
    <col min="16" max="16" width="11.140625" style="1" customWidth="1"/>
    <col min="17" max="16384" width="9.140625" style="1"/>
  </cols>
  <sheetData>
    <row r="1" spans="1:12">
      <c r="B1" s="2"/>
      <c r="C1" s="3" t="s">
        <v>131</v>
      </c>
      <c r="D1" s="2"/>
      <c r="E1" s="2"/>
      <c r="F1" s="2"/>
    </row>
    <row r="2" spans="1:12">
      <c r="B2" s="2"/>
      <c r="C2" s="3" t="s">
        <v>62</v>
      </c>
      <c r="D2" s="2"/>
      <c r="E2" s="2"/>
      <c r="F2" s="2"/>
      <c r="L2" s="25" t="s">
        <v>133</v>
      </c>
    </row>
    <row r="3" spans="1:12">
      <c r="B3" s="2"/>
      <c r="C3" s="3" t="str">
        <f>SCI!C3</f>
        <v>Bulan Agustus 2026</v>
      </c>
      <c r="D3" s="2"/>
      <c r="E3" s="2"/>
      <c r="F3" s="2"/>
    </row>
    <row r="4" spans="1:12">
      <c r="B4" s="4"/>
      <c r="C4" s="76">
        <f>'Summary sales'!A4</f>
        <v>46235</v>
      </c>
      <c r="D4" s="4"/>
      <c r="E4" s="2"/>
      <c r="F4" s="2"/>
      <c r="J4" s="2" t="s">
        <v>134</v>
      </c>
      <c r="K4" s="26">
        <f>MAX(K7:K39)</f>
        <v>1902.387500000031</v>
      </c>
    </row>
    <row r="5" spans="1:12">
      <c r="A5" s="934" t="s">
        <v>111</v>
      </c>
      <c r="B5" s="933" t="s">
        <v>112</v>
      </c>
      <c r="C5" s="933" t="s">
        <v>135</v>
      </c>
      <c r="D5" s="933"/>
      <c r="E5" s="933" t="s">
        <v>136</v>
      </c>
      <c r="F5" s="933"/>
      <c r="G5" s="937" t="s">
        <v>137</v>
      </c>
      <c r="H5" s="933" t="s">
        <v>138</v>
      </c>
      <c r="I5" s="933"/>
      <c r="J5" s="933" t="s">
        <v>139</v>
      </c>
      <c r="K5" s="937" t="s">
        <v>140</v>
      </c>
      <c r="L5" s="931" t="s">
        <v>141</v>
      </c>
    </row>
    <row r="6" spans="1:12" ht="33.75" customHeight="1">
      <c r="A6" s="935"/>
      <c r="B6" s="936"/>
      <c r="C6" s="5" t="s">
        <v>112</v>
      </c>
      <c r="D6" s="5" t="s">
        <v>142</v>
      </c>
      <c r="E6" s="5" t="s">
        <v>112</v>
      </c>
      <c r="F6" s="5" t="s">
        <v>142</v>
      </c>
      <c r="G6" s="938"/>
      <c r="H6" s="5" t="s">
        <v>135</v>
      </c>
      <c r="I6" s="5" t="s">
        <v>136</v>
      </c>
      <c r="J6" s="936"/>
      <c r="K6" s="938"/>
      <c r="L6" s="932"/>
    </row>
    <row r="7" spans="1:12">
      <c r="A7" s="6">
        <v>1</v>
      </c>
      <c r="B7" s="7">
        <f>C4</f>
        <v>46235</v>
      </c>
      <c r="C7" s="7">
        <f>C4</f>
        <v>46235</v>
      </c>
      <c r="D7" s="9">
        <v>0</v>
      </c>
      <c r="E7" s="7">
        <f>C7+1</f>
        <v>46236</v>
      </c>
      <c r="F7" s="9">
        <v>0</v>
      </c>
      <c r="G7" s="10">
        <f>IFERROR(((E7-C7)+(F7-D7)),"")</f>
        <v>1</v>
      </c>
      <c r="H7" s="11">
        <v>11683251.41</v>
      </c>
      <c r="I7" s="11">
        <v>11697550.800000001</v>
      </c>
      <c r="J7" s="11">
        <f t="shared" ref="J7:J33" si="0">I7-H7</f>
        <v>14299.390000000596</v>
      </c>
      <c r="K7" s="27">
        <f t="shared" ref="K7:K33" si="1">J7/24</f>
        <v>595.80791666669154</v>
      </c>
      <c r="L7" s="101"/>
    </row>
    <row r="8" spans="1:12">
      <c r="A8" s="12">
        <f>A7+1</f>
        <v>2</v>
      </c>
      <c r="B8" s="8">
        <f>B7+1</f>
        <v>46236</v>
      </c>
      <c r="C8" s="8">
        <f t="shared" ref="C8:C33" si="2">B8</f>
        <v>46236</v>
      </c>
      <c r="D8" s="9">
        <f>D7</f>
        <v>0</v>
      </c>
      <c r="E8" s="8">
        <f t="shared" ref="E8:E33" si="3">C8+1</f>
        <v>46237</v>
      </c>
      <c r="F8" s="9">
        <f>F7</f>
        <v>0</v>
      </c>
      <c r="G8" s="10">
        <f>IFERROR(((E8-C8)+(F8-D8)),"")</f>
        <v>1</v>
      </c>
      <c r="H8" s="11">
        <f t="shared" ref="H8:H37" si="4">I7</f>
        <v>11697550.800000001</v>
      </c>
      <c r="I8" s="11">
        <v>11710511.359999999</v>
      </c>
      <c r="J8" s="11">
        <f t="shared" si="0"/>
        <v>12960.559999998659</v>
      </c>
      <c r="K8" s="27">
        <f t="shared" si="1"/>
        <v>540.02333333327749</v>
      </c>
      <c r="L8" s="28"/>
    </row>
    <row r="9" spans="1:12">
      <c r="A9" s="12">
        <f t="shared" ref="A9:B24" si="5">A8+1</f>
        <v>3</v>
      </c>
      <c r="B9" s="8">
        <f t="shared" si="5"/>
        <v>46237</v>
      </c>
      <c r="C9" s="8">
        <f t="shared" si="2"/>
        <v>46237</v>
      </c>
      <c r="D9" s="9">
        <f t="shared" ref="D9:F33" si="6">D8</f>
        <v>0</v>
      </c>
      <c r="E9" s="8">
        <f t="shared" si="3"/>
        <v>46238</v>
      </c>
      <c r="F9" s="9">
        <f t="shared" si="6"/>
        <v>0</v>
      </c>
      <c r="G9" s="10">
        <f>IFERROR(((E9-C9)+(F9-D9)),"")</f>
        <v>1</v>
      </c>
      <c r="H9" s="11">
        <f t="shared" si="4"/>
        <v>11710511.359999999</v>
      </c>
      <c r="I9" s="11">
        <v>11722941.039999999</v>
      </c>
      <c r="J9" s="11">
        <f t="shared" si="0"/>
        <v>12429.679999999702</v>
      </c>
      <c r="K9" s="27">
        <f t="shared" si="1"/>
        <v>517.90333333332092</v>
      </c>
      <c r="L9" s="28"/>
    </row>
    <row r="10" spans="1:12">
      <c r="A10" s="12">
        <f t="shared" si="5"/>
        <v>4</v>
      </c>
      <c r="B10" s="8">
        <f t="shared" si="5"/>
        <v>46238</v>
      </c>
      <c r="C10" s="8">
        <f t="shared" si="2"/>
        <v>46238</v>
      </c>
      <c r="D10" s="9">
        <f t="shared" si="6"/>
        <v>0</v>
      </c>
      <c r="E10" s="8">
        <f t="shared" si="3"/>
        <v>46239</v>
      </c>
      <c r="F10" s="9">
        <f t="shared" si="6"/>
        <v>0</v>
      </c>
      <c r="G10" s="10">
        <f>IFERROR(((E10-C10)+(F10-D10)),"")</f>
        <v>1</v>
      </c>
      <c r="H10" s="11">
        <f t="shared" si="4"/>
        <v>11722941.039999999</v>
      </c>
      <c r="I10" s="11">
        <v>11741350.99</v>
      </c>
      <c r="J10" s="11">
        <f t="shared" si="0"/>
        <v>18409.950000001118</v>
      </c>
      <c r="K10" s="27">
        <f t="shared" si="1"/>
        <v>767.08125000004657</v>
      </c>
      <c r="L10" s="28"/>
    </row>
    <row r="11" spans="1:12">
      <c r="A11" s="12">
        <f t="shared" si="5"/>
        <v>5</v>
      </c>
      <c r="B11" s="8">
        <f t="shared" si="5"/>
        <v>46239</v>
      </c>
      <c r="C11" s="8">
        <f t="shared" si="2"/>
        <v>46239</v>
      </c>
      <c r="D11" s="9">
        <f t="shared" si="6"/>
        <v>0</v>
      </c>
      <c r="E11" s="8">
        <f t="shared" si="3"/>
        <v>46240</v>
      </c>
      <c r="F11" s="9">
        <f t="shared" si="6"/>
        <v>0</v>
      </c>
      <c r="G11" s="10">
        <f t="shared" ref="G11:G33" si="7">IFERROR(((E11-C11)+(F11-D11)),"")</f>
        <v>1</v>
      </c>
      <c r="H11" s="11">
        <f t="shared" si="4"/>
        <v>11741350.99</v>
      </c>
      <c r="I11" s="11">
        <v>11761103.720000001</v>
      </c>
      <c r="J11" s="11">
        <f t="shared" si="0"/>
        <v>19752.730000000447</v>
      </c>
      <c r="K11" s="27">
        <f t="shared" si="1"/>
        <v>823.03041666668526</v>
      </c>
      <c r="L11" s="28"/>
    </row>
    <row r="12" spans="1:12">
      <c r="A12" s="12">
        <f t="shared" si="5"/>
        <v>6</v>
      </c>
      <c r="B12" s="8">
        <f t="shared" si="5"/>
        <v>46240</v>
      </c>
      <c r="C12" s="8">
        <f t="shared" si="2"/>
        <v>46240</v>
      </c>
      <c r="D12" s="9">
        <f t="shared" si="6"/>
        <v>0</v>
      </c>
      <c r="E12" s="8">
        <f t="shared" si="3"/>
        <v>46241</v>
      </c>
      <c r="F12" s="9">
        <f t="shared" si="6"/>
        <v>0</v>
      </c>
      <c r="G12" s="10">
        <f t="shared" si="7"/>
        <v>1</v>
      </c>
      <c r="H12" s="11">
        <f t="shared" si="4"/>
        <v>11761103.720000001</v>
      </c>
      <c r="I12" s="11">
        <v>11780945.48</v>
      </c>
      <c r="J12" s="11">
        <f t="shared" si="0"/>
        <v>19841.759999999776</v>
      </c>
      <c r="K12" s="27">
        <f t="shared" si="1"/>
        <v>826.73999999999069</v>
      </c>
      <c r="L12" s="28"/>
    </row>
    <row r="13" spans="1:12">
      <c r="A13" s="12">
        <f t="shared" si="5"/>
        <v>7</v>
      </c>
      <c r="B13" s="8">
        <f t="shared" si="5"/>
        <v>46241</v>
      </c>
      <c r="C13" s="8">
        <f t="shared" si="2"/>
        <v>46241</v>
      </c>
      <c r="D13" s="9">
        <f t="shared" si="6"/>
        <v>0</v>
      </c>
      <c r="E13" s="8">
        <f t="shared" si="3"/>
        <v>46242</v>
      </c>
      <c r="F13" s="9">
        <f t="shared" si="6"/>
        <v>0</v>
      </c>
      <c r="G13" s="10">
        <f t="shared" si="7"/>
        <v>1</v>
      </c>
      <c r="H13" s="11">
        <f t="shared" si="4"/>
        <v>11780945.48</v>
      </c>
      <c r="I13" s="286">
        <v>11800512.66</v>
      </c>
      <c r="J13" s="11">
        <f t="shared" si="0"/>
        <v>19567.179999999702</v>
      </c>
      <c r="K13" s="27">
        <f t="shared" si="1"/>
        <v>815.29916666665429</v>
      </c>
      <c r="L13" s="28"/>
    </row>
    <row r="14" spans="1:12">
      <c r="A14" s="12">
        <f t="shared" si="5"/>
        <v>8</v>
      </c>
      <c r="B14" s="8">
        <f t="shared" si="5"/>
        <v>46242</v>
      </c>
      <c r="C14" s="8">
        <f t="shared" si="2"/>
        <v>46242</v>
      </c>
      <c r="D14" s="9">
        <f t="shared" si="6"/>
        <v>0</v>
      </c>
      <c r="E14" s="8">
        <f t="shared" si="3"/>
        <v>46243</v>
      </c>
      <c r="F14" s="9">
        <f t="shared" si="6"/>
        <v>0</v>
      </c>
      <c r="G14" s="10">
        <f t="shared" si="7"/>
        <v>1</v>
      </c>
      <c r="H14" s="11">
        <f t="shared" si="4"/>
        <v>11800512.66</v>
      </c>
      <c r="I14" s="11">
        <v>11818868.16</v>
      </c>
      <c r="J14" s="11">
        <f t="shared" si="0"/>
        <v>18355.5</v>
      </c>
      <c r="K14" s="27">
        <f t="shared" si="1"/>
        <v>764.8125</v>
      </c>
      <c r="L14" s="28"/>
    </row>
    <row r="15" spans="1:12">
      <c r="A15" s="12">
        <f t="shared" si="5"/>
        <v>9</v>
      </c>
      <c r="B15" s="8">
        <f t="shared" si="5"/>
        <v>46243</v>
      </c>
      <c r="C15" s="8">
        <f t="shared" si="2"/>
        <v>46243</v>
      </c>
      <c r="D15" s="9">
        <f t="shared" si="6"/>
        <v>0</v>
      </c>
      <c r="E15" s="8">
        <f t="shared" si="3"/>
        <v>46244</v>
      </c>
      <c r="F15" s="9">
        <f t="shared" si="6"/>
        <v>0</v>
      </c>
      <c r="G15" s="10">
        <f t="shared" si="7"/>
        <v>1</v>
      </c>
      <c r="H15" s="11">
        <f t="shared" si="4"/>
        <v>11818868.16</v>
      </c>
      <c r="I15" s="287">
        <v>11837119.83</v>
      </c>
      <c r="J15" s="11">
        <f t="shared" si="0"/>
        <v>18251.669999999925</v>
      </c>
      <c r="K15" s="27">
        <f t="shared" si="1"/>
        <v>760.48624999999686</v>
      </c>
      <c r="L15" s="28"/>
    </row>
    <row r="16" spans="1:12">
      <c r="A16" s="12">
        <f t="shared" si="5"/>
        <v>10</v>
      </c>
      <c r="B16" s="8">
        <f t="shared" si="5"/>
        <v>46244</v>
      </c>
      <c r="C16" s="8">
        <f t="shared" si="2"/>
        <v>46244</v>
      </c>
      <c r="D16" s="9">
        <f t="shared" si="6"/>
        <v>0</v>
      </c>
      <c r="E16" s="8">
        <f t="shared" si="3"/>
        <v>46245</v>
      </c>
      <c r="F16" s="9">
        <f t="shared" si="6"/>
        <v>0</v>
      </c>
      <c r="G16" s="10">
        <f t="shared" si="7"/>
        <v>1</v>
      </c>
      <c r="H16" s="11">
        <f t="shared" si="4"/>
        <v>11837119.83</v>
      </c>
      <c r="I16" s="11">
        <v>11853573.57</v>
      </c>
      <c r="J16" s="11">
        <f t="shared" si="0"/>
        <v>16453.740000000224</v>
      </c>
      <c r="K16" s="27">
        <f t="shared" si="1"/>
        <v>685.57250000000931</v>
      </c>
      <c r="L16" s="28"/>
    </row>
    <row r="17" spans="1:14">
      <c r="A17" s="12">
        <f t="shared" si="5"/>
        <v>11</v>
      </c>
      <c r="B17" s="8">
        <f t="shared" si="5"/>
        <v>46245</v>
      </c>
      <c r="C17" s="8">
        <f t="shared" si="2"/>
        <v>46245</v>
      </c>
      <c r="D17" s="9">
        <f t="shared" si="6"/>
        <v>0</v>
      </c>
      <c r="E17" s="8">
        <f t="shared" si="3"/>
        <v>46246</v>
      </c>
      <c r="F17" s="9">
        <f t="shared" si="6"/>
        <v>0</v>
      </c>
      <c r="G17" s="10">
        <f t="shared" si="7"/>
        <v>1</v>
      </c>
      <c r="H17" s="11">
        <f t="shared" si="4"/>
        <v>11853573.57</v>
      </c>
      <c r="I17" s="11">
        <v>11856980.300000001</v>
      </c>
      <c r="J17" s="11">
        <f t="shared" si="0"/>
        <v>3406.730000000447</v>
      </c>
      <c r="K17" s="27">
        <f t="shared" si="1"/>
        <v>141.94708333335197</v>
      </c>
      <c r="L17" s="28"/>
    </row>
    <row r="18" spans="1:14">
      <c r="A18" s="12">
        <f t="shared" si="5"/>
        <v>12</v>
      </c>
      <c r="B18" s="8">
        <f t="shared" si="5"/>
        <v>46246</v>
      </c>
      <c r="C18" s="8">
        <f t="shared" si="2"/>
        <v>46246</v>
      </c>
      <c r="D18" s="9">
        <f t="shared" si="6"/>
        <v>0</v>
      </c>
      <c r="E18" s="8">
        <f t="shared" si="3"/>
        <v>46247</v>
      </c>
      <c r="F18" s="9">
        <f t="shared" si="6"/>
        <v>0</v>
      </c>
      <c r="G18" s="10">
        <f t="shared" si="7"/>
        <v>1</v>
      </c>
      <c r="H18" s="11">
        <f t="shared" si="4"/>
        <v>11856980.300000001</v>
      </c>
      <c r="I18" s="42">
        <v>11860359.5</v>
      </c>
      <c r="J18" s="11">
        <f t="shared" si="0"/>
        <v>3379.1999999992549</v>
      </c>
      <c r="K18" s="27">
        <f t="shared" si="1"/>
        <v>140.79999999996895</v>
      </c>
      <c r="L18" s="28"/>
      <c r="N18" s="29"/>
    </row>
    <row r="19" spans="1:14">
      <c r="A19" s="12">
        <f t="shared" si="5"/>
        <v>13</v>
      </c>
      <c r="B19" s="8">
        <f t="shared" si="5"/>
        <v>46247</v>
      </c>
      <c r="C19" s="8">
        <f t="shared" si="2"/>
        <v>46247</v>
      </c>
      <c r="D19" s="9">
        <f t="shared" si="6"/>
        <v>0</v>
      </c>
      <c r="E19" s="8">
        <f t="shared" si="3"/>
        <v>46248</v>
      </c>
      <c r="F19" s="9">
        <f t="shared" si="6"/>
        <v>0</v>
      </c>
      <c r="G19" s="10">
        <f t="shared" si="7"/>
        <v>1</v>
      </c>
      <c r="H19" s="11">
        <f t="shared" si="4"/>
        <v>11860359.5</v>
      </c>
      <c r="I19" s="42">
        <v>11863395.98</v>
      </c>
      <c r="J19" s="11">
        <f t="shared" si="0"/>
        <v>3036.480000000447</v>
      </c>
      <c r="K19" s="27">
        <f t="shared" si="1"/>
        <v>126.52000000001863</v>
      </c>
      <c r="L19" s="28"/>
    </row>
    <row r="20" spans="1:14">
      <c r="A20" s="12">
        <f t="shared" si="5"/>
        <v>14</v>
      </c>
      <c r="B20" s="8">
        <f t="shared" si="5"/>
        <v>46248</v>
      </c>
      <c r="C20" s="8">
        <f t="shared" si="2"/>
        <v>46248</v>
      </c>
      <c r="D20" s="9">
        <f t="shared" si="6"/>
        <v>0</v>
      </c>
      <c r="E20" s="8">
        <f t="shared" si="3"/>
        <v>46249</v>
      </c>
      <c r="F20" s="9">
        <f t="shared" si="6"/>
        <v>0</v>
      </c>
      <c r="G20" s="10">
        <f t="shared" si="7"/>
        <v>1</v>
      </c>
      <c r="H20" s="11">
        <f t="shared" si="4"/>
        <v>11863395.98</v>
      </c>
      <c r="I20" s="232">
        <v>11866899.27</v>
      </c>
      <c r="J20" s="11">
        <f t="shared" si="0"/>
        <v>3503.2899999991059</v>
      </c>
      <c r="K20" s="27">
        <f t="shared" si="1"/>
        <v>145.9704166666294</v>
      </c>
      <c r="L20" s="104"/>
    </row>
    <row r="21" spans="1:14">
      <c r="A21" s="12">
        <f t="shared" si="5"/>
        <v>15</v>
      </c>
      <c r="B21" s="8">
        <f t="shared" si="5"/>
        <v>46249</v>
      </c>
      <c r="C21" s="8">
        <f t="shared" si="2"/>
        <v>46249</v>
      </c>
      <c r="D21" s="9">
        <f t="shared" si="6"/>
        <v>0</v>
      </c>
      <c r="E21" s="8">
        <f t="shared" si="3"/>
        <v>46250</v>
      </c>
      <c r="F21" s="9">
        <f t="shared" si="6"/>
        <v>0</v>
      </c>
      <c r="G21" s="10">
        <f t="shared" si="7"/>
        <v>1</v>
      </c>
      <c r="H21" s="11">
        <f t="shared" si="4"/>
        <v>11866899.27</v>
      </c>
      <c r="I21" s="546">
        <v>11885036.310000001</v>
      </c>
      <c r="J21" s="11">
        <f t="shared" si="0"/>
        <v>18137.040000000969</v>
      </c>
      <c r="K21" s="27">
        <f t="shared" si="1"/>
        <v>755.7100000000404</v>
      </c>
      <c r="L21" s="104"/>
    </row>
    <row r="22" spans="1:14">
      <c r="A22" s="12">
        <f t="shared" si="5"/>
        <v>16</v>
      </c>
      <c r="B22" s="8">
        <f t="shared" si="5"/>
        <v>46250</v>
      </c>
      <c r="C22" s="8">
        <f t="shared" si="2"/>
        <v>46250</v>
      </c>
      <c r="D22" s="9">
        <f t="shared" si="6"/>
        <v>0</v>
      </c>
      <c r="E22" s="8">
        <f t="shared" si="3"/>
        <v>46251</v>
      </c>
      <c r="F22" s="9">
        <f t="shared" si="6"/>
        <v>0</v>
      </c>
      <c r="G22" s="10">
        <f t="shared" si="7"/>
        <v>1</v>
      </c>
      <c r="H22" s="11">
        <f t="shared" si="4"/>
        <v>11885036.310000001</v>
      </c>
      <c r="I22" s="42">
        <v>11910364.77</v>
      </c>
      <c r="J22" s="11">
        <f t="shared" si="0"/>
        <v>25328.459999999031</v>
      </c>
      <c r="K22" s="27">
        <f t="shared" si="1"/>
        <v>1055.3524999999597</v>
      </c>
      <c r="L22" s="104"/>
    </row>
    <row r="23" spans="1:14">
      <c r="A23" s="12">
        <f t="shared" si="5"/>
        <v>17</v>
      </c>
      <c r="B23" s="8">
        <f t="shared" si="5"/>
        <v>46251</v>
      </c>
      <c r="C23" s="8">
        <f t="shared" si="2"/>
        <v>46251</v>
      </c>
      <c r="D23" s="9">
        <f t="shared" si="6"/>
        <v>0</v>
      </c>
      <c r="E23" s="8">
        <f t="shared" si="3"/>
        <v>46252</v>
      </c>
      <c r="F23" s="9">
        <f t="shared" si="6"/>
        <v>0</v>
      </c>
      <c r="G23" s="10">
        <f t="shared" si="7"/>
        <v>1</v>
      </c>
      <c r="H23" s="11">
        <f t="shared" si="4"/>
        <v>11910364.77</v>
      </c>
      <c r="I23" s="42">
        <v>11956022.07</v>
      </c>
      <c r="J23" s="11">
        <f t="shared" si="0"/>
        <v>45657.300000000745</v>
      </c>
      <c r="K23" s="27">
        <f t="shared" si="1"/>
        <v>1902.387500000031</v>
      </c>
      <c r="L23" s="104"/>
    </row>
    <row r="24" spans="1:14">
      <c r="A24" s="12">
        <f t="shared" si="5"/>
        <v>18</v>
      </c>
      <c r="B24" s="8">
        <f t="shared" si="5"/>
        <v>46252</v>
      </c>
      <c r="C24" s="8">
        <f t="shared" si="2"/>
        <v>46252</v>
      </c>
      <c r="D24" s="9">
        <f t="shared" si="6"/>
        <v>0</v>
      </c>
      <c r="E24" s="8">
        <f t="shared" si="3"/>
        <v>46253</v>
      </c>
      <c r="F24" s="9">
        <f t="shared" si="6"/>
        <v>0</v>
      </c>
      <c r="G24" s="10">
        <f t="shared" si="7"/>
        <v>1</v>
      </c>
      <c r="H24" s="11">
        <f t="shared" si="4"/>
        <v>11956022.07</v>
      </c>
      <c r="I24" s="42">
        <v>11971882.460000001</v>
      </c>
      <c r="J24" s="11">
        <f t="shared" si="0"/>
        <v>15860.390000000596</v>
      </c>
      <c r="K24" s="27">
        <f t="shared" si="1"/>
        <v>660.84958333335817</v>
      </c>
      <c r="L24" s="104"/>
    </row>
    <row r="25" spans="1:14">
      <c r="A25" s="12">
        <f t="shared" ref="A25:B33" si="8">A24+1</f>
        <v>19</v>
      </c>
      <c r="B25" s="8">
        <f t="shared" si="8"/>
        <v>46253</v>
      </c>
      <c r="C25" s="8">
        <f t="shared" si="2"/>
        <v>46253</v>
      </c>
      <c r="D25" s="9">
        <f t="shared" si="6"/>
        <v>0</v>
      </c>
      <c r="E25" s="8">
        <f t="shared" si="3"/>
        <v>46254</v>
      </c>
      <c r="F25" s="9">
        <f t="shared" si="6"/>
        <v>0</v>
      </c>
      <c r="G25" s="10">
        <f t="shared" si="7"/>
        <v>1</v>
      </c>
      <c r="H25" s="11">
        <f t="shared" si="4"/>
        <v>11971882.460000001</v>
      </c>
      <c r="I25" s="11">
        <v>11975629.039999999</v>
      </c>
      <c r="J25" s="11">
        <f t="shared" si="0"/>
        <v>3746.5799999982119</v>
      </c>
      <c r="K25" s="27">
        <f t="shared" si="1"/>
        <v>156.10749999992549</v>
      </c>
      <c r="L25" s="104"/>
    </row>
    <row r="26" spans="1:14">
      <c r="A26" s="12">
        <f t="shared" si="8"/>
        <v>20</v>
      </c>
      <c r="B26" s="8">
        <f t="shared" si="8"/>
        <v>46254</v>
      </c>
      <c r="C26" s="8">
        <f t="shared" si="2"/>
        <v>46254</v>
      </c>
      <c r="D26" s="9">
        <f t="shared" si="6"/>
        <v>0</v>
      </c>
      <c r="E26" s="8">
        <f t="shared" si="3"/>
        <v>46255</v>
      </c>
      <c r="F26" s="9">
        <f t="shared" si="6"/>
        <v>0</v>
      </c>
      <c r="G26" s="10">
        <f t="shared" si="7"/>
        <v>1</v>
      </c>
      <c r="H26" s="11">
        <f t="shared" si="4"/>
        <v>11975629.039999999</v>
      </c>
      <c r="I26" s="11">
        <v>11987620.65</v>
      </c>
      <c r="J26" s="11">
        <f t="shared" si="0"/>
        <v>11991.610000001267</v>
      </c>
      <c r="K26" s="27">
        <f t="shared" si="1"/>
        <v>499.65041666671942</v>
      </c>
      <c r="L26" s="104"/>
    </row>
    <row r="27" spans="1:14">
      <c r="A27" s="12">
        <f t="shared" si="8"/>
        <v>21</v>
      </c>
      <c r="B27" s="8">
        <f t="shared" si="8"/>
        <v>46255</v>
      </c>
      <c r="C27" s="8">
        <f t="shared" si="2"/>
        <v>46255</v>
      </c>
      <c r="D27" s="9">
        <f t="shared" si="6"/>
        <v>0</v>
      </c>
      <c r="E27" s="8">
        <f t="shared" si="3"/>
        <v>46256</v>
      </c>
      <c r="F27" s="9">
        <f t="shared" si="6"/>
        <v>0</v>
      </c>
      <c r="G27" s="10">
        <f t="shared" si="7"/>
        <v>1</v>
      </c>
      <c r="H27" s="11">
        <f t="shared" si="4"/>
        <v>11987620.65</v>
      </c>
      <c r="I27" s="11">
        <v>12006794.859999999</v>
      </c>
      <c r="J27" s="11">
        <f t="shared" si="0"/>
        <v>19174.209999999031</v>
      </c>
      <c r="K27" s="27">
        <f t="shared" si="1"/>
        <v>798.92541666662635</v>
      </c>
      <c r="L27" s="104"/>
    </row>
    <row r="28" spans="1:14">
      <c r="A28" s="12">
        <f t="shared" si="8"/>
        <v>22</v>
      </c>
      <c r="B28" s="8">
        <f t="shared" si="8"/>
        <v>46256</v>
      </c>
      <c r="C28" s="8">
        <f t="shared" si="2"/>
        <v>46256</v>
      </c>
      <c r="D28" s="9">
        <f t="shared" si="6"/>
        <v>0</v>
      </c>
      <c r="E28" s="8">
        <f t="shared" si="3"/>
        <v>46257</v>
      </c>
      <c r="F28" s="9">
        <f t="shared" si="6"/>
        <v>0</v>
      </c>
      <c r="G28" s="10">
        <f t="shared" si="7"/>
        <v>1</v>
      </c>
      <c r="H28" s="11">
        <f t="shared" si="4"/>
        <v>12006794.859999999</v>
      </c>
      <c r="I28" s="11">
        <v>12024881.050000001</v>
      </c>
      <c r="J28" s="11">
        <f t="shared" si="0"/>
        <v>18086.190000001341</v>
      </c>
      <c r="K28" s="27">
        <f t="shared" si="1"/>
        <v>753.59125000005588</v>
      </c>
      <c r="L28" s="104"/>
    </row>
    <row r="29" spans="1:14">
      <c r="A29" s="12">
        <f t="shared" si="8"/>
        <v>23</v>
      </c>
      <c r="B29" s="8">
        <f t="shared" si="8"/>
        <v>46257</v>
      </c>
      <c r="C29" s="8">
        <f t="shared" si="2"/>
        <v>46257</v>
      </c>
      <c r="D29" s="9">
        <f t="shared" si="6"/>
        <v>0</v>
      </c>
      <c r="E29" s="8">
        <f t="shared" si="3"/>
        <v>46258</v>
      </c>
      <c r="F29" s="9">
        <f t="shared" si="6"/>
        <v>0</v>
      </c>
      <c r="G29" s="10">
        <f t="shared" si="7"/>
        <v>1</v>
      </c>
      <c r="H29" s="11">
        <f t="shared" si="4"/>
        <v>12024881.050000001</v>
      </c>
      <c r="I29" s="11">
        <v>12049403.130000001</v>
      </c>
      <c r="J29" s="11">
        <f t="shared" si="0"/>
        <v>24522.080000000075</v>
      </c>
      <c r="K29" s="27">
        <f t="shared" si="1"/>
        <v>1021.7533333333364</v>
      </c>
      <c r="L29" s="104"/>
    </row>
    <row r="30" spans="1:14">
      <c r="A30" s="12">
        <f t="shared" si="8"/>
        <v>24</v>
      </c>
      <c r="B30" s="8">
        <f t="shared" si="8"/>
        <v>46258</v>
      </c>
      <c r="C30" s="8">
        <f t="shared" si="2"/>
        <v>46258</v>
      </c>
      <c r="D30" s="9">
        <f t="shared" si="6"/>
        <v>0</v>
      </c>
      <c r="E30" s="8">
        <f t="shared" si="3"/>
        <v>46259</v>
      </c>
      <c r="F30" s="9">
        <f t="shared" si="6"/>
        <v>0</v>
      </c>
      <c r="G30" s="10">
        <f t="shared" si="7"/>
        <v>1</v>
      </c>
      <c r="H30" s="11">
        <f t="shared" si="4"/>
        <v>12049403.130000001</v>
      </c>
      <c r="I30" s="11">
        <v>12073875.24</v>
      </c>
      <c r="J30" s="11">
        <f t="shared" si="0"/>
        <v>24472.109999999404</v>
      </c>
      <c r="K30" s="27">
        <f t="shared" si="1"/>
        <v>1019.6712499999752</v>
      </c>
      <c r="L30" s="104"/>
    </row>
    <row r="31" spans="1:14">
      <c r="A31" s="12">
        <f t="shared" si="8"/>
        <v>25</v>
      </c>
      <c r="B31" s="8">
        <f t="shared" si="8"/>
        <v>46259</v>
      </c>
      <c r="C31" s="8">
        <f t="shared" si="2"/>
        <v>46259</v>
      </c>
      <c r="D31" s="9">
        <f t="shared" si="6"/>
        <v>0</v>
      </c>
      <c r="E31" s="8">
        <f t="shared" si="3"/>
        <v>46260</v>
      </c>
      <c r="F31" s="9">
        <f t="shared" si="6"/>
        <v>0</v>
      </c>
      <c r="G31" s="10">
        <f t="shared" si="7"/>
        <v>1</v>
      </c>
      <c r="H31" s="11">
        <f t="shared" si="4"/>
        <v>12073875.24</v>
      </c>
      <c r="I31" s="11">
        <v>12098244.060000001</v>
      </c>
      <c r="J31" s="11">
        <f t="shared" si="0"/>
        <v>24368.820000000298</v>
      </c>
      <c r="K31" s="27">
        <f t="shared" si="1"/>
        <v>1015.3675000000125</v>
      </c>
      <c r="L31" s="104"/>
    </row>
    <row r="32" spans="1:14">
      <c r="A32" s="12">
        <f t="shared" si="8"/>
        <v>26</v>
      </c>
      <c r="B32" s="8">
        <f t="shared" si="8"/>
        <v>46260</v>
      </c>
      <c r="C32" s="8">
        <f t="shared" si="2"/>
        <v>46260</v>
      </c>
      <c r="D32" s="9">
        <f t="shared" si="6"/>
        <v>0</v>
      </c>
      <c r="E32" s="8">
        <f t="shared" si="3"/>
        <v>46261</v>
      </c>
      <c r="F32" s="9">
        <f t="shared" si="6"/>
        <v>0</v>
      </c>
      <c r="G32" s="10">
        <f t="shared" si="7"/>
        <v>1</v>
      </c>
      <c r="H32" s="11">
        <f t="shared" si="4"/>
        <v>12098244.060000001</v>
      </c>
      <c r="I32" s="11">
        <v>12130250.57</v>
      </c>
      <c r="J32" s="11">
        <f t="shared" si="0"/>
        <v>32006.509999999776</v>
      </c>
      <c r="K32" s="27">
        <f t="shared" si="1"/>
        <v>1333.6045833333239</v>
      </c>
      <c r="L32" s="104"/>
    </row>
    <row r="33" spans="1:12">
      <c r="A33" s="12">
        <f t="shared" si="8"/>
        <v>27</v>
      </c>
      <c r="B33" s="8">
        <f t="shared" si="8"/>
        <v>46261</v>
      </c>
      <c r="C33" s="8">
        <f t="shared" si="2"/>
        <v>46261</v>
      </c>
      <c r="D33" s="9">
        <f t="shared" si="6"/>
        <v>0</v>
      </c>
      <c r="E33" s="8">
        <f t="shared" si="3"/>
        <v>46262</v>
      </c>
      <c r="F33" s="9">
        <f t="shared" si="6"/>
        <v>0</v>
      </c>
      <c r="G33" s="10">
        <f t="shared" si="7"/>
        <v>1</v>
      </c>
      <c r="H33" s="11">
        <f t="shared" si="4"/>
        <v>12130250.57</v>
      </c>
      <c r="I33" s="11">
        <v>12156665.810000001</v>
      </c>
      <c r="J33" s="11">
        <f t="shared" si="0"/>
        <v>26415.240000000224</v>
      </c>
      <c r="K33" s="27">
        <f t="shared" si="1"/>
        <v>1100.6350000000093</v>
      </c>
      <c r="L33" s="104"/>
    </row>
    <row r="34" spans="1:12">
      <c r="A34" s="12">
        <f t="shared" ref="A34:B34" si="9">A33+1</f>
        <v>28</v>
      </c>
      <c r="B34" s="8">
        <f t="shared" si="9"/>
        <v>46262</v>
      </c>
      <c r="C34" s="8">
        <f t="shared" ref="C34:C37" si="10">B34</f>
        <v>46262</v>
      </c>
      <c r="D34" s="9">
        <f t="shared" ref="D34" si="11">D33</f>
        <v>0</v>
      </c>
      <c r="E34" s="8">
        <f t="shared" ref="E34:E37" si="12">C34+1</f>
        <v>46263</v>
      </c>
      <c r="F34" s="9">
        <f t="shared" ref="F34" si="13">F33</f>
        <v>0</v>
      </c>
      <c r="G34" s="10">
        <f t="shared" ref="G34:G37" si="14">IFERROR(((E34-C34)+(F34-D34)),"")</f>
        <v>1</v>
      </c>
      <c r="H34" s="11">
        <f t="shared" si="4"/>
        <v>12156665.810000001</v>
      </c>
      <c r="I34" s="11">
        <v>12181562.43</v>
      </c>
      <c r="J34" s="11">
        <f t="shared" ref="J34:J37" si="15">I34-H34</f>
        <v>24896.61999999918</v>
      </c>
      <c r="K34" s="27">
        <f t="shared" ref="K34:K37" si="16">J34/24</f>
        <v>1037.3591666666325</v>
      </c>
      <c r="L34" s="707"/>
    </row>
    <row r="35" spans="1:12">
      <c r="A35" s="12">
        <f t="shared" ref="A35:B35" si="17">A34+1</f>
        <v>29</v>
      </c>
      <c r="B35" s="8">
        <f t="shared" si="17"/>
        <v>46263</v>
      </c>
      <c r="C35" s="8">
        <f t="shared" si="10"/>
        <v>46263</v>
      </c>
      <c r="D35" s="9">
        <f t="shared" ref="D35" si="18">D34</f>
        <v>0</v>
      </c>
      <c r="E35" s="8">
        <f t="shared" si="12"/>
        <v>46264</v>
      </c>
      <c r="F35" s="9">
        <f t="shared" ref="F35" si="19">F34</f>
        <v>0</v>
      </c>
      <c r="G35" s="10">
        <f t="shared" si="14"/>
        <v>1</v>
      </c>
      <c r="H35" s="11">
        <f t="shared" si="4"/>
        <v>12181562.43</v>
      </c>
      <c r="I35" s="11">
        <v>12206174.279999999</v>
      </c>
      <c r="J35" s="11">
        <f t="shared" si="15"/>
        <v>24611.849999999627</v>
      </c>
      <c r="K35" s="27">
        <f t="shared" si="16"/>
        <v>1025.4937499999844</v>
      </c>
      <c r="L35" s="104"/>
    </row>
    <row r="36" spans="1:12">
      <c r="A36" s="12">
        <f t="shared" ref="A36:B36" si="20">A35+1</f>
        <v>30</v>
      </c>
      <c r="B36" s="8">
        <f t="shared" si="20"/>
        <v>46264</v>
      </c>
      <c r="C36" s="8">
        <f t="shared" si="10"/>
        <v>46264</v>
      </c>
      <c r="D36" s="9">
        <f t="shared" ref="D36" si="21">D35</f>
        <v>0</v>
      </c>
      <c r="E36" s="8">
        <f t="shared" si="12"/>
        <v>46265</v>
      </c>
      <c r="F36" s="9">
        <f t="shared" ref="F36" si="22">F35</f>
        <v>0</v>
      </c>
      <c r="G36" s="10">
        <f t="shared" si="14"/>
        <v>1</v>
      </c>
      <c r="H36" s="11">
        <f t="shared" si="4"/>
        <v>12206174.279999999</v>
      </c>
      <c r="I36" s="11">
        <v>12236566.189999999</v>
      </c>
      <c r="J36" s="11">
        <f t="shared" si="15"/>
        <v>30391.910000000149</v>
      </c>
      <c r="K36" s="27">
        <f t="shared" si="16"/>
        <v>1266.3295833333395</v>
      </c>
      <c r="L36" s="104"/>
    </row>
    <row r="37" spans="1:12">
      <c r="A37" s="12">
        <f t="shared" ref="A37:B37" si="23">A36+1</f>
        <v>31</v>
      </c>
      <c r="B37" s="8">
        <f t="shared" si="23"/>
        <v>46265</v>
      </c>
      <c r="C37" s="8">
        <f t="shared" si="10"/>
        <v>46265</v>
      </c>
      <c r="D37" s="9">
        <f t="shared" ref="D37" si="24">D36</f>
        <v>0</v>
      </c>
      <c r="E37" s="8">
        <f t="shared" si="12"/>
        <v>46266</v>
      </c>
      <c r="F37" s="9">
        <f t="shared" ref="F37" si="25">F36</f>
        <v>0</v>
      </c>
      <c r="G37" s="10">
        <f t="shared" si="14"/>
        <v>1</v>
      </c>
      <c r="H37" s="11">
        <f t="shared" si="4"/>
        <v>12236566.189999999</v>
      </c>
      <c r="I37" s="11">
        <v>12271615.48</v>
      </c>
      <c r="J37" s="11">
        <f t="shared" si="15"/>
        <v>35049.290000000969</v>
      </c>
      <c r="K37" s="27">
        <f t="shared" si="16"/>
        <v>1460.3870833333738</v>
      </c>
      <c r="L37" s="104"/>
    </row>
    <row r="38" spans="1:12">
      <c r="A38" s="12"/>
      <c r="B38" s="8"/>
      <c r="C38" s="8"/>
      <c r="D38" s="9"/>
      <c r="E38" s="8"/>
      <c r="F38" s="9"/>
      <c r="G38" s="10"/>
      <c r="H38" s="11"/>
      <c r="I38" s="11"/>
      <c r="J38" s="11"/>
      <c r="K38" s="27"/>
      <c r="L38" s="28"/>
    </row>
    <row r="39" spans="1:12">
      <c r="A39" s="13"/>
      <c r="B39" s="14"/>
      <c r="C39" s="14"/>
      <c r="D39" s="15"/>
      <c r="E39" s="14"/>
      <c r="F39" s="15"/>
      <c r="G39" s="15"/>
      <c r="H39" s="16"/>
      <c r="I39" s="16"/>
      <c r="J39" s="16"/>
      <c r="K39" s="30"/>
      <c r="L39" s="31"/>
    </row>
    <row r="40" spans="1:12">
      <c r="A40" s="17" t="s">
        <v>3</v>
      </c>
      <c r="B40" s="18"/>
      <c r="C40" s="18"/>
      <c r="D40" s="18"/>
      <c r="E40" s="18"/>
      <c r="F40" s="18"/>
      <c r="G40" s="19">
        <f>SUM(G7:G38)</f>
        <v>31</v>
      </c>
      <c r="H40" s="20"/>
      <c r="I40" s="20"/>
      <c r="J40" s="32">
        <f>SUM(J7:J39)</f>
        <v>588364.0700000003</v>
      </c>
      <c r="K40" s="32">
        <f>AVERAGE(K7:K38)</f>
        <v>790.81192204301124</v>
      </c>
      <c r="L40" s="33"/>
    </row>
    <row r="41" spans="1:12">
      <c r="A41" s="21" t="s">
        <v>117</v>
      </c>
      <c r="B41" s="22"/>
      <c r="C41" s="22"/>
      <c r="D41" s="22"/>
      <c r="E41" s="22"/>
      <c r="F41" s="22"/>
      <c r="G41" s="23">
        <f>G40/SUMPRODUCT((G7:G38&gt;0)*1)</f>
        <v>1</v>
      </c>
      <c r="H41" s="24"/>
      <c r="I41" s="24"/>
      <c r="J41" s="24"/>
      <c r="K41" s="24">
        <f>K40/SUMPRODUCT((K7:K38&gt;0)*1)</f>
        <v>25.51006200138746</v>
      </c>
      <c r="L41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pageSetup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1"/>
  <sheetViews>
    <sheetView workbookViewId="0">
      <pane ySplit="6" topLeftCell="A20" activePane="bottomLeft" state="frozen"/>
      <selection pane="bottomLeft" activeCell="I37" sqref="I37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5.5703125" style="1" customWidth="1"/>
    <col min="9" max="9" width="13.140625" style="1" customWidth="1"/>
    <col min="10" max="10" width="13.42578125" style="1" customWidth="1"/>
    <col min="11" max="11" width="10.5703125" style="1" customWidth="1"/>
    <col min="12" max="12" width="32.140625" style="1" customWidth="1"/>
    <col min="13" max="13" width="9.140625" style="1"/>
    <col min="14" max="14" width="11.7109375" style="1" customWidth="1"/>
    <col min="15" max="15" width="9.140625" style="1"/>
    <col min="16" max="16" width="11.140625" style="1" customWidth="1"/>
    <col min="17" max="16384" width="9.140625" style="1"/>
  </cols>
  <sheetData>
    <row r="1" spans="1:12">
      <c r="B1" s="2"/>
      <c r="C1" s="3" t="s">
        <v>131</v>
      </c>
      <c r="D1" s="2"/>
      <c r="E1" s="2"/>
      <c r="F1" s="2"/>
    </row>
    <row r="2" spans="1:12">
      <c r="B2" s="2"/>
      <c r="C2" s="3" t="s">
        <v>146</v>
      </c>
      <c r="D2" s="2"/>
      <c r="E2" s="2"/>
      <c r="F2" s="2"/>
      <c r="L2" s="25" t="s">
        <v>133</v>
      </c>
    </row>
    <row r="3" spans="1:12">
      <c r="B3" s="2"/>
      <c r="C3" s="3" t="str">
        <f>SCI!C3</f>
        <v>Bulan Agustus 2026</v>
      </c>
      <c r="D3" s="2"/>
      <c r="E3" s="2"/>
      <c r="F3" s="2"/>
    </row>
    <row r="4" spans="1:12">
      <c r="B4" s="4"/>
      <c r="C4" s="76">
        <f>'Summary sales'!A4</f>
        <v>46235</v>
      </c>
      <c r="D4" s="4"/>
      <c r="E4" s="2"/>
      <c r="F4" s="2"/>
      <c r="J4" s="2" t="s">
        <v>134</v>
      </c>
      <c r="K4" s="26">
        <f>MAX(K7:K39)</f>
        <v>626.12083333332941</v>
      </c>
    </row>
    <row r="5" spans="1:12">
      <c r="A5" s="934" t="s">
        <v>111</v>
      </c>
      <c r="B5" s="933" t="s">
        <v>112</v>
      </c>
      <c r="C5" s="933" t="s">
        <v>135</v>
      </c>
      <c r="D5" s="933"/>
      <c r="E5" s="933" t="s">
        <v>136</v>
      </c>
      <c r="F5" s="933"/>
      <c r="G5" s="937" t="s">
        <v>137</v>
      </c>
      <c r="H5" s="933" t="s">
        <v>138</v>
      </c>
      <c r="I5" s="933"/>
      <c r="J5" s="933" t="s">
        <v>139</v>
      </c>
      <c r="K5" s="937" t="s">
        <v>140</v>
      </c>
      <c r="L5" s="931" t="s">
        <v>141</v>
      </c>
    </row>
    <row r="6" spans="1:12" ht="33.75" customHeight="1">
      <c r="A6" s="935"/>
      <c r="B6" s="936"/>
      <c r="C6" s="5" t="s">
        <v>112</v>
      </c>
      <c r="D6" s="5" t="s">
        <v>142</v>
      </c>
      <c r="E6" s="5" t="s">
        <v>112</v>
      </c>
      <c r="F6" s="5" t="s">
        <v>142</v>
      </c>
      <c r="G6" s="938"/>
      <c r="H6" s="5" t="s">
        <v>135</v>
      </c>
      <c r="I6" s="5" t="s">
        <v>136</v>
      </c>
      <c r="J6" s="936"/>
      <c r="K6" s="938"/>
      <c r="L6" s="932"/>
    </row>
    <row r="7" spans="1:12">
      <c r="A7" s="6">
        <v>1</v>
      </c>
      <c r="B7" s="7">
        <f>C4</f>
        <v>46235</v>
      </c>
      <c r="C7" s="7">
        <f>C4</f>
        <v>46235</v>
      </c>
      <c r="D7" s="270">
        <v>0</v>
      </c>
      <c r="E7" s="7">
        <f t="shared" ref="E7:E13" si="0">C7+1</f>
        <v>46236</v>
      </c>
      <c r="F7" s="270">
        <v>0</v>
      </c>
      <c r="G7" s="10">
        <f>IFERROR(((E7-C7)+(F7-D7)),"")</f>
        <v>1</v>
      </c>
      <c r="H7" s="11">
        <v>2207106.2599999998</v>
      </c>
      <c r="I7" s="11">
        <v>2218101.94</v>
      </c>
      <c r="J7" s="11">
        <f t="shared" ref="J7:J34" si="1">I7-H7</f>
        <v>10995.680000000168</v>
      </c>
      <c r="K7" s="27">
        <f t="shared" ref="K7:K34" si="2">J7/24</f>
        <v>458.1533333333403</v>
      </c>
      <c r="L7" s="101"/>
    </row>
    <row r="8" spans="1:12">
      <c r="A8" s="12">
        <f>A7+1</f>
        <v>2</v>
      </c>
      <c r="B8" s="8">
        <f>B7+1</f>
        <v>46236</v>
      </c>
      <c r="C8" s="8">
        <f t="shared" ref="C8:C34" si="3">B8</f>
        <v>46236</v>
      </c>
      <c r="D8" s="9">
        <v>0</v>
      </c>
      <c r="E8" s="8">
        <f t="shared" si="0"/>
        <v>46237</v>
      </c>
      <c r="F8" s="9">
        <v>0</v>
      </c>
      <c r="G8" s="10">
        <f>IFERROR(((E8-C8)+(F8-D8)),"")</f>
        <v>1</v>
      </c>
      <c r="H8" s="11">
        <f t="shared" ref="H8:H18" si="4">I7</f>
        <v>2218101.94</v>
      </c>
      <c r="I8" s="11">
        <v>2229454.29</v>
      </c>
      <c r="J8" s="11">
        <f t="shared" si="1"/>
        <v>11352.350000000093</v>
      </c>
      <c r="K8" s="27">
        <f t="shared" si="2"/>
        <v>473.01458333333721</v>
      </c>
      <c r="L8" s="28"/>
    </row>
    <row r="9" spans="1:12">
      <c r="A9" s="12">
        <f t="shared" ref="A9:B24" si="5">A8+1</f>
        <v>3</v>
      </c>
      <c r="B9" s="8">
        <f t="shared" si="5"/>
        <v>46237</v>
      </c>
      <c r="C9" s="8">
        <f t="shared" si="3"/>
        <v>46237</v>
      </c>
      <c r="D9" s="9">
        <v>0</v>
      </c>
      <c r="E9" s="8">
        <f t="shared" si="0"/>
        <v>46238</v>
      </c>
      <c r="F9" s="9">
        <v>0</v>
      </c>
      <c r="G9" s="10">
        <f>IFERROR(((E9-C9)+(F9-D9)),"")</f>
        <v>1</v>
      </c>
      <c r="H9" s="11">
        <f t="shared" si="4"/>
        <v>2229454.29</v>
      </c>
      <c r="I9" s="11">
        <v>2240447.21</v>
      </c>
      <c r="J9" s="11">
        <f t="shared" si="1"/>
        <v>10992.919999999925</v>
      </c>
      <c r="K9" s="27">
        <f t="shared" si="2"/>
        <v>458.03833333333023</v>
      </c>
      <c r="L9" s="28"/>
    </row>
    <row r="10" spans="1:12">
      <c r="A10" s="12">
        <f t="shared" si="5"/>
        <v>4</v>
      </c>
      <c r="B10" s="8">
        <f t="shared" si="5"/>
        <v>46238</v>
      </c>
      <c r="C10" s="8">
        <f t="shared" si="3"/>
        <v>46238</v>
      </c>
      <c r="D10" s="9">
        <v>0</v>
      </c>
      <c r="E10" s="8">
        <f t="shared" si="0"/>
        <v>46239</v>
      </c>
      <c r="F10" s="9">
        <v>0</v>
      </c>
      <c r="G10" s="10">
        <f>IFERROR(((E10-C10)+(F10-D10)),"")</f>
        <v>1</v>
      </c>
      <c r="H10" s="11">
        <f t="shared" si="4"/>
        <v>2240447.21</v>
      </c>
      <c r="I10" s="11">
        <v>2251232.69</v>
      </c>
      <c r="J10" s="11">
        <f t="shared" si="1"/>
        <v>10785.479999999981</v>
      </c>
      <c r="K10" s="27">
        <f t="shared" si="2"/>
        <v>449.39499999999924</v>
      </c>
      <c r="L10" s="28"/>
    </row>
    <row r="11" spans="1:12">
      <c r="A11" s="12">
        <f t="shared" si="5"/>
        <v>5</v>
      </c>
      <c r="B11" s="8">
        <f t="shared" si="5"/>
        <v>46239</v>
      </c>
      <c r="C11" s="8">
        <f t="shared" si="3"/>
        <v>46239</v>
      </c>
      <c r="D11" s="9">
        <v>0</v>
      </c>
      <c r="E11" s="8">
        <f t="shared" si="0"/>
        <v>46240</v>
      </c>
      <c r="F11" s="9">
        <v>0</v>
      </c>
      <c r="G11" s="10">
        <f t="shared" ref="G11:G34" si="6">IFERROR(((E11-C11)+(F11-D11)),"")</f>
        <v>1</v>
      </c>
      <c r="H11" s="11">
        <f t="shared" si="4"/>
        <v>2251232.69</v>
      </c>
      <c r="I11" s="11">
        <v>2261793.33</v>
      </c>
      <c r="J11" s="11">
        <f t="shared" si="1"/>
        <v>10560.64000000013</v>
      </c>
      <c r="K11" s="27">
        <f t="shared" si="2"/>
        <v>440.0266666666721</v>
      </c>
      <c r="L11" s="28"/>
    </row>
    <row r="12" spans="1:12">
      <c r="A12" s="12">
        <f t="shared" si="5"/>
        <v>6</v>
      </c>
      <c r="B12" s="8">
        <f t="shared" si="5"/>
        <v>46240</v>
      </c>
      <c r="C12" s="8">
        <f t="shared" si="3"/>
        <v>46240</v>
      </c>
      <c r="D12" s="9">
        <v>0</v>
      </c>
      <c r="E12" s="8">
        <f t="shared" si="0"/>
        <v>46241</v>
      </c>
      <c r="F12" s="9">
        <v>0</v>
      </c>
      <c r="G12" s="10">
        <f t="shared" si="6"/>
        <v>1</v>
      </c>
      <c r="H12" s="11">
        <f t="shared" si="4"/>
        <v>2261793.33</v>
      </c>
      <c r="I12" s="11">
        <v>2272764.71</v>
      </c>
      <c r="J12" s="11">
        <f t="shared" si="1"/>
        <v>10971.379999999888</v>
      </c>
      <c r="K12" s="27">
        <f t="shared" si="2"/>
        <v>457.14083333332866</v>
      </c>
      <c r="L12" s="28"/>
    </row>
    <row r="13" spans="1:12">
      <c r="A13" s="12">
        <f t="shared" si="5"/>
        <v>7</v>
      </c>
      <c r="B13" s="8">
        <f t="shared" si="5"/>
        <v>46241</v>
      </c>
      <c r="C13" s="8">
        <f t="shared" si="3"/>
        <v>46241</v>
      </c>
      <c r="D13" s="9">
        <v>0</v>
      </c>
      <c r="E13" s="8">
        <f t="shared" si="0"/>
        <v>46242</v>
      </c>
      <c r="F13" s="9">
        <v>0</v>
      </c>
      <c r="G13" s="10">
        <f t="shared" si="6"/>
        <v>1</v>
      </c>
      <c r="H13" s="11">
        <f t="shared" si="4"/>
        <v>2272764.71</v>
      </c>
      <c r="I13" s="11">
        <v>2283735.17</v>
      </c>
      <c r="J13" s="11">
        <f t="shared" si="1"/>
        <v>10970.459999999963</v>
      </c>
      <c r="K13" s="27">
        <f t="shared" si="2"/>
        <v>457.10249999999843</v>
      </c>
      <c r="L13" s="28"/>
    </row>
    <row r="14" spans="1:12">
      <c r="A14" s="12">
        <f t="shared" si="5"/>
        <v>8</v>
      </c>
      <c r="B14" s="8">
        <f t="shared" si="5"/>
        <v>46242</v>
      </c>
      <c r="C14" s="8">
        <f t="shared" si="3"/>
        <v>46242</v>
      </c>
      <c r="D14" s="9">
        <v>0</v>
      </c>
      <c r="E14" s="8">
        <f t="shared" ref="E14" si="7">C14+1</f>
        <v>46243</v>
      </c>
      <c r="F14" s="9">
        <v>0</v>
      </c>
      <c r="G14" s="10">
        <f t="shared" si="6"/>
        <v>1</v>
      </c>
      <c r="H14" s="11">
        <f t="shared" si="4"/>
        <v>2283735.17</v>
      </c>
      <c r="I14" s="11">
        <v>2294502.0699999998</v>
      </c>
      <c r="J14" s="11">
        <f t="shared" si="1"/>
        <v>10766.899999999907</v>
      </c>
      <c r="K14" s="27">
        <f t="shared" si="2"/>
        <v>448.62083333332947</v>
      </c>
      <c r="L14" s="28"/>
    </row>
    <row r="15" spans="1:12">
      <c r="A15" s="12">
        <f t="shared" si="5"/>
        <v>9</v>
      </c>
      <c r="B15" s="8">
        <f t="shared" si="5"/>
        <v>46243</v>
      </c>
      <c r="C15" s="8">
        <f t="shared" si="3"/>
        <v>46243</v>
      </c>
      <c r="D15" s="9">
        <v>0</v>
      </c>
      <c r="E15" s="8">
        <f t="shared" ref="E15" si="8">C15+1</f>
        <v>46244</v>
      </c>
      <c r="F15" s="9">
        <v>0</v>
      </c>
      <c r="G15" s="10">
        <f t="shared" si="6"/>
        <v>1</v>
      </c>
      <c r="H15" s="11">
        <f t="shared" si="4"/>
        <v>2294502.0699999998</v>
      </c>
      <c r="I15" s="11">
        <v>2305343.37</v>
      </c>
      <c r="J15" s="11">
        <f t="shared" si="1"/>
        <v>10841.300000000279</v>
      </c>
      <c r="K15" s="27">
        <f t="shared" si="2"/>
        <v>451.72083333334496</v>
      </c>
      <c r="L15" s="104"/>
    </row>
    <row r="16" spans="1:12">
      <c r="A16" s="12">
        <f t="shared" si="5"/>
        <v>10</v>
      </c>
      <c r="B16" s="8">
        <f t="shared" si="5"/>
        <v>46244</v>
      </c>
      <c r="C16" s="8">
        <f t="shared" si="3"/>
        <v>46244</v>
      </c>
      <c r="D16" s="9">
        <v>0</v>
      </c>
      <c r="E16" s="8">
        <f t="shared" ref="E16:E34" si="9">C16+1</f>
        <v>46245</v>
      </c>
      <c r="F16" s="9">
        <v>0</v>
      </c>
      <c r="G16" s="10">
        <f t="shared" si="6"/>
        <v>1</v>
      </c>
      <c r="H16" s="11">
        <f t="shared" si="4"/>
        <v>2305343.37</v>
      </c>
      <c r="I16" s="11">
        <v>2315348.39</v>
      </c>
      <c r="J16" s="11">
        <f t="shared" ref="J16" si="10">I16-H16</f>
        <v>10005.020000000019</v>
      </c>
      <c r="K16" s="27">
        <f t="shared" ref="K16" si="11">J16/24</f>
        <v>416.87583333333413</v>
      </c>
      <c r="L16" s="104"/>
    </row>
    <row r="17" spans="1:14">
      <c r="A17" s="12">
        <f t="shared" si="5"/>
        <v>11</v>
      </c>
      <c r="B17" s="8">
        <f t="shared" si="5"/>
        <v>46245</v>
      </c>
      <c r="C17" s="8">
        <f t="shared" si="3"/>
        <v>46245</v>
      </c>
      <c r="D17" s="9">
        <v>0</v>
      </c>
      <c r="E17" s="8">
        <f t="shared" si="9"/>
        <v>46246</v>
      </c>
      <c r="F17" s="9">
        <v>0</v>
      </c>
      <c r="G17" s="10">
        <f t="shared" si="6"/>
        <v>1</v>
      </c>
      <c r="H17" s="11">
        <f t="shared" si="4"/>
        <v>2315348.39</v>
      </c>
      <c r="I17" s="11">
        <v>2317436.6</v>
      </c>
      <c r="J17" s="11">
        <f t="shared" si="1"/>
        <v>2088.2099999999627</v>
      </c>
      <c r="K17" s="27">
        <f t="shared" si="2"/>
        <v>87.008749999998443</v>
      </c>
      <c r="L17" s="104"/>
    </row>
    <row r="18" spans="1:14">
      <c r="A18" s="12">
        <f t="shared" si="5"/>
        <v>12</v>
      </c>
      <c r="B18" s="8">
        <f t="shared" si="5"/>
        <v>46246</v>
      </c>
      <c r="C18" s="8">
        <f t="shared" si="3"/>
        <v>46246</v>
      </c>
      <c r="D18" s="9">
        <v>0</v>
      </c>
      <c r="E18" s="8">
        <f t="shared" si="9"/>
        <v>46247</v>
      </c>
      <c r="F18" s="9">
        <v>0</v>
      </c>
      <c r="G18" s="10">
        <f t="shared" si="6"/>
        <v>1</v>
      </c>
      <c r="H18" s="11">
        <f t="shared" si="4"/>
        <v>2317436.6</v>
      </c>
      <c r="I18" s="11">
        <v>2317436.6</v>
      </c>
      <c r="J18" s="11">
        <f t="shared" si="1"/>
        <v>0</v>
      </c>
      <c r="K18" s="27">
        <f t="shared" si="2"/>
        <v>0</v>
      </c>
      <c r="L18" s="797" t="s">
        <v>156</v>
      </c>
      <c r="N18" s="29"/>
    </row>
    <row r="19" spans="1:14">
      <c r="A19" s="12">
        <f t="shared" si="5"/>
        <v>13</v>
      </c>
      <c r="B19" s="8">
        <f t="shared" si="5"/>
        <v>46247</v>
      </c>
      <c r="C19" s="8">
        <f t="shared" si="3"/>
        <v>46247</v>
      </c>
      <c r="D19" s="9">
        <v>0</v>
      </c>
      <c r="E19" s="8">
        <f t="shared" si="9"/>
        <v>46248</v>
      </c>
      <c r="F19" s="9">
        <v>0</v>
      </c>
      <c r="G19" s="10">
        <f t="shared" si="6"/>
        <v>1</v>
      </c>
      <c r="H19" s="11">
        <f t="shared" ref="H19:H37" si="12">I18</f>
        <v>2317436.6</v>
      </c>
      <c r="I19" s="11">
        <v>2317436.6</v>
      </c>
      <c r="J19" s="11">
        <f t="shared" ref="J19" si="13">I19-H19</f>
        <v>0</v>
      </c>
      <c r="K19" s="27">
        <f t="shared" ref="K19" si="14">J19/24</f>
        <v>0</v>
      </c>
      <c r="L19" s="797" t="s">
        <v>156</v>
      </c>
    </row>
    <row r="20" spans="1:14">
      <c r="A20" s="12">
        <f t="shared" si="5"/>
        <v>14</v>
      </c>
      <c r="B20" s="8">
        <f t="shared" si="5"/>
        <v>46248</v>
      </c>
      <c r="C20" s="8">
        <f t="shared" si="3"/>
        <v>46248</v>
      </c>
      <c r="D20" s="9">
        <v>0</v>
      </c>
      <c r="E20" s="8">
        <f t="shared" si="9"/>
        <v>46249</v>
      </c>
      <c r="F20" s="9">
        <v>0</v>
      </c>
      <c r="G20" s="10">
        <f t="shared" si="6"/>
        <v>1</v>
      </c>
      <c r="H20" s="11">
        <f t="shared" si="12"/>
        <v>2317436.6</v>
      </c>
      <c r="I20" s="11">
        <v>2321098.7999999998</v>
      </c>
      <c r="J20" s="11">
        <f t="shared" si="1"/>
        <v>3662.1999999997206</v>
      </c>
      <c r="K20" s="27">
        <f t="shared" si="2"/>
        <v>152.59166666665502</v>
      </c>
      <c r="L20" s="104"/>
    </row>
    <row r="21" spans="1:14">
      <c r="A21" s="12">
        <f t="shared" si="5"/>
        <v>15</v>
      </c>
      <c r="B21" s="8">
        <f t="shared" si="5"/>
        <v>46249</v>
      </c>
      <c r="C21" s="8">
        <f t="shared" si="3"/>
        <v>46249</v>
      </c>
      <c r="D21" s="9">
        <v>0</v>
      </c>
      <c r="E21" s="8">
        <f t="shared" si="9"/>
        <v>46250</v>
      </c>
      <c r="F21" s="9">
        <v>0</v>
      </c>
      <c r="G21" s="10">
        <f t="shared" si="6"/>
        <v>1</v>
      </c>
      <c r="H21" s="11">
        <f t="shared" si="12"/>
        <v>2321098.7999999998</v>
      </c>
      <c r="I21" s="232">
        <v>2332208.19</v>
      </c>
      <c r="J21" s="11">
        <f t="shared" si="1"/>
        <v>11109.39000000013</v>
      </c>
      <c r="K21" s="27">
        <f t="shared" si="2"/>
        <v>462.89125000000541</v>
      </c>
      <c r="L21" s="104"/>
      <c r="N21" s="11"/>
    </row>
    <row r="22" spans="1:14">
      <c r="A22" s="12">
        <f t="shared" si="5"/>
        <v>16</v>
      </c>
      <c r="B22" s="8">
        <f t="shared" si="5"/>
        <v>46250</v>
      </c>
      <c r="C22" s="8">
        <f t="shared" si="3"/>
        <v>46250</v>
      </c>
      <c r="D22" s="9">
        <v>0</v>
      </c>
      <c r="E22" s="8">
        <f t="shared" si="9"/>
        <v>46251</v>
      </c>
      <c r="F22" s="9">
        <v>0</v>
      </c>
      <c r="G22" s="10">
        <f t="shared" si="6"/>
        <v>1</v>
      </c>
      <c r="H22" s="11">
        <f t="shared" si="12"/>
        <v>2332208.19</v>
      </c>
      <c r="I22" s="11">
        <v>2343129.91</v>
      </c>
      <c r="J22" s="11">
        <f t="shared" si="1"/>
        <v>10921.720000000205</v>
      </c>
      <c r="K22" s="27">
        <f t="shared" si="2"/>
        <v>455.07166666667518</v>
      </c>
      <c r="L22" s="28"/>
    </row>
    <row r="23" spans="1:14">
      <c r="A23" s="12">
        <f t="shared" si="5"/>
        <v>17</v>
      </c>
      <c r="B23" s="8">
        <f t="shared" si="5"/>
        <v>46251</v>
      </c>
      <c r="C23" s="8">
        <f t="shared" si="3"/>
        <v>46251</v>
      </c>
      <c r="D23" s="9">
        <v>0</v>
      </c>
      <c r="E23" s="8">
        <f t="shared" si="9"/>
        <v>46252</v>
      </c>
      <c r="F23" s="9">
        <v>0</v>
      </c>
      <c r="G23" s="10">
        <f t="shared" si="6"/>
        <v>1</v>
      </c>
      <c r="H23" s="11">
        <f t="shared" si="12"/>
        <v>2343129.91</v>
      </c>
      <c r="I23" s="11">
        <v>2353958.73</v>
      </c>
      <c r="J23" s="11">
        <f t="shared" si="1"/>
        <v>10828.819999999832</v>
      </c>
      <c r="K23" s="27">
        <f t="shared" si="2"/>
        <v>451.20083333332633</v>
      </c>
      <c r="L23" s="104"/>
    </row>
    <row r="24" spans="1:14">
      <c r="A24" s="12">
        <f t="shared" si="5"/>
        <v>18</v>
      </c>
      <c r="B24" s="8">
        <f t="shared" si="5"/>
        <v>46252</v>
      </c>
      <c r="C24" s="8">
        <f t="shared" si="3"/>
        <v>46252</v>
      </c>
      <c r="D24" s="9">
        <v>0</v>
      </c>
      <c r="E24" s="8">
        <f t="shared" si="9"/>
        <v>46253</v>
      </c>
      <c r="F24" s="9">
        <v>0</v>
      </c>
      <c r="G24" s="10">
        <f t="shared" si="6"/>
        <v>1</v>
      </c>
      <c r="H24" s="11">
        <f t="shared" si="12"/>
        <v>2353958.73</v>
      </c>
      <c r="I24" s="11">
        <v>2364664.9500000002</v>
      </c>
      <c r="J24" s="11">
        <f t="shared" si="1"/>
        <v>10706.220000000205</v>
      </c>
      <c r="K24" s="27">
        <f t="shared" si="2"/>
        <v>446.09250000000856</v>
      </c>
      <c r="L24" s="104"/>
    </row>
    <row r="25" spans="1:14">
      <c r="A25" s="12">
        <f t="shared" ref="A25:B34" si="15">A24+1</f>
        <v>19</v>
      </c>
      <c r="B25" s="8">
        <f t="shared" si="15"/>
        <v>46253</v>
      </c>
      <c r="C25" s="8">
        <f t="shared" si="3"/>
        <v>46253</v>
      </c>
      <c r="D25" s="9">
        <v>0</v>
      </c>
      <c r="E25" s="8">
        <f t="shared" si="9"/>
        <v>46254</v>
      </c>
      <c r="F25" s="9">
        <v>0</v>
      </c>
      <c r="G25" s="10">
        <f t="shared" si="6"/>
        <v>1</v>
      </c>
      <c r="H25" s="11">
        <f t="shared" si="12"/>
        <v>2364664.9500000002</v>
      </c>
      <c r="I25" s="11">
        <v>2369351.85</v>
      </c>
      <c r="J25" s="11">
        <f t="shared" si="1"/>
        <v>4686.8999999999069</v>
      </c>
      <c r="K25" s="27">
        <f t="shared" si="2"/>
        <v>195.28749999999613</v>
      </c>
      <c r="L25" s="104"/>
    </row>
    <row r="26" spans="1:14">
      <c r="A26" s="12">
        <f t="shared" si="15"/>
        <v>20</v>
      </c>
      <c r="B26" s="8">
        <f t="shared" si="15"/>
        <v>46254</v>
      </c>
      <c r="C26" s="8">
        <f t="shared" si="3"/>
        <v>46254</v>
      </c>
      <c r="D26" s="9">
        <v>0</v>
      </c>
      <c r="E26" s="8">
        <f t="shared" si="9"/>
        <v>46255</v>
      </c>
      <c r="F26" s="9">
        <v>0</v>
      </c>
      <c r="G26" s="10">
        <f t="shared" si="6"/>
        <v>1</v>
      </c>
      <c r="H26" s="11">
        <f t="shared" si="12"/>
        <v>2369351.85</v>
      </c>
      <c r="I26" s="11">
        <v>2376756.6</v>
      </c>
      <c r="J26" s="11">
        <f t="shared" si="1"/>
        <v>7404.75</v>
      </c>
      <c r="K26" s="27">
        <f t="shared" si="2"/>
        <v>308.53125</v>
      </c>
      <c r="L26" s="104"/>
    </row>
    <row r="27" spans="1:14">
      <c r="A27" s="12">
        <f t="shared" si="15"/>
        <v>21</v>
      </c>
      <c r="B27" s="8">
        <f t="shared" si="15"/>
        <v>46255</v>
      </c>
      <c r="C27" s="8">
        <f t="shared" si="3"/>
        <v>46255</v>
      </c>
      <c r="D27" s="9">
        <v>0</v>
      </c>
      <c r="E27" s="8">
        <f t="shared" si="9"/>
        <v>46256</v>
      </c>
      <c r="F27" s="9">
        <v>0</v>
      </c>
      <c r="G27" s="10">
        <f t="shared" si="6"/>
        <v>1</v>
      </c>
      <c r="H27" s="11">
        <f t="shared" si="12"/>
        <v>2376756.6</v>
      </c>
      <c r="I27" s="11">
        <v>2386851.91</v>
      </c>
      <c r="J27" s="11">
        <f t="shared" si="1"/>
        <v>10095.310000000056</v>
      </c>
      <c r="K27" s="27">
        <f t="shared" si="2"/>
        <v>420.63791666666901</v>
      </c>
      <c r="L27" s="104"/>
    </row>
    <row r="28" spans="1:14">
      <c r="A28" s="12">
        <f t="shared" si="15"/>
        <v>22</v>
      </c>
      <c r="B28" s="8">
        <f t="shared" si="15"/>
        <v>46256</v>
      </c>
      <c r="C28" s="8">
        <f t="shared" si="3"/>
        <v>46256</v>
      </c>
      <c r="D28" s="9">
        <v>0</v>
      </c>
      <c r="E28" s="8">
        <f t="shared" si="9"/>
        <v>46257</v>
      </c>
      <c r="F28" s="9">
        <v>0</v>
      </c>
      <c r="G28" s="10">
        <f t="shared" si="6"/>
        <v>1</v>
      </c>
      <c r="H28" s="11">
        <f t="shared" si="12"/>
        <v>2386851.91</v>
      </c>
      <c r="I28" s="11">
        <v>2400279.59</v>
      </c>
      <c r="J28" s="11">
        <f t="shared" si="1"/>
        <v>13427.679999999702</v>
      </c>
      <c r="K28" s="27">
        <f t="shared" si="2"/>
        <v>559.48666666665429</v>
      </c>
      <c r="L28" s="104"/>
    </row>
    <row r="29" spans="1:14">
      <c r="A29" s="12">
        <f t="shared" si="15"/>
        <v>23</v>
      </c>
      <c r="B29" s="8">
        <f t="shared" si="15"/>
        <v>46257</v>
      </c>
      <c r="C29" s="8">
        <f t="shared" si="3"/>
        <v>46257</v>
      </c>
      <c r="D29" s="9">
        <v>0</v>
      </c>
      <c r="E29" s="8">
        <f t="shared" si="9"/>
        <v>46258</v>
      </c>
      <c r="F29" s="9">
        <v>0</v>
      </c>
      <c r="G29" s="10">
        <f t="shared" si="6"/>
        <v>1</v>
      </c>
      <c r="H29" s="11">
        <f t="shared" si="12"/>
        <v>2400279.59</v>
      </c>
      <c r="I29" s="11">
        <v>2415150.98</v>
      </c>
      <c r="J29" s="11">
        <f t="shared" si="1"/>
        <v>14871.39000000013</v>
      </c>
      <c r="K29" s="27">
        <f t="shared" si="2"/>
        <v>619.64125000000547</v>
      </c>
      <c r="L29" s="104"/>
    </row>
    <row r="30" spans="1:14">
      <c r="A30" s="12">
        <f t="shared" si="15"/>
        <v>24</v>
      </c>
      <c r="B30" s="8">
        <f t="shared" si="15"/>
        <v>46258</v>
      </c>
      <c r="C30" s="8">
        <f t="shared" si="3"/>
        <v>46258</v>
      </c>
      <c r="D30" s="9">
        <v>0</v>
      </c>
      <c r="E30" s="8">
        <f t="shared" si="9"/>
        <v>46259</v>
      </c>
      <c r="F30" s="9">
        <v>0</v>
      </c>
      <c r="G30" s="10">
        <f t="shared" si="6"/>
        <v>1</v>
      </c>
      <c r="H30" s="11">
        <f t="shared" si="12"/>
        <v>2415150.98</v>
      </c>
      <c r="I30" s="42">
        <v>2429956.79</v>
      </c>
      <c r="J30" s="11">
        <f t="shared" si="1"/>
        <v>14805.810000000056</v>
      </c>
      <c r="K30" s="27">
        <f t="shared" si="2"/>
        <v>616.90875000000233</v>
      </c>
      <c r="L30" s="104"/>
    </row>
    <row r="31" spans="1:14">
      <c r="A31" s="12">
        <f t="shared" si="15"/>
        <v>25</v>
      </c>
      <c r="B31" s="8">
        <f t="shared" si="15"/>
        <v>46259</v>
      </c>
      <c r="C31" s="8">
        <f t="shared" si="3"/>
        <v>46259</v>
      </c>
      <c r="D31" s="9">
        <v>0</v>
      </c>
      <c r="E31" s="8">
        <f t="shared" si="9"/>
        <v>46260</v>
      </c>
      <c r="F31" s="9">
        <v>0</v>
      </c>
      <c r="G31" s="10">
        <f t="shared" si="6"/>
        <v>1</v>
      </c>
      <c r="H31" s="11">
        <f t="shared" si="12"/>
        <v>2429956.79</v>
      </c>
      <c r="I31" s="11">
        <v>2444620.41</v>
      </c>
      <c r="J31" s="11">
        <f t="shared" si="1"/>
        <v>14663.620000000112</v>
      </c>
      <c r="K31" s="27">
        <f t="shared" si="2"/>
        <v>610.98416666667129</v>
      </c>
      <c r="L31" s="104"/>
    </row>
    <row r="32" spans="1:14">
      <c r="A32" s="12">
        <f t="shared" si="15"/>
        <v>26</v>
      </c>
      <c r="B32" s="8">
        <f t="shared" si="15"/>
        <v>46260</v>
      </c>
      <c r="C32" s="8">
        <f t="shared" si="3"/>
        <v>46260</v>
      </c>
      <c r="D32" s="9">
        <v>0</v>
      </c>
      <c r="E32" s="8">
        <f t="shared" si="9"/>
        <v>46261</v>
      </c>
      <c r="F32" s="9">
        <v>0</v>
      </c>
      <c r="G32" s="10">
        <f t="shared" si="6"/>
        <v>1</v>
      </c>
      <c r="H32" s="11">
        <f t="shared" si="12"/>
        <v>2444620.41</v>
      </c>
      <c r="I32" s="11">
        <v>2459103.98</v>
      </c>
      <c r="J32" s="11">
        <f t="shared" si="1"/>
        <v>14483.569999999832</v>
      </c>
      <c r="K32" s="27">
        <f t="shared" si="2"/>
        <v>603.48208333332639</v>
      </c>
      <c r="L32" s="104"/>
    </row>
    <row r="33" spans="1:12">
      <c r="A33" s="12">
        <f t="shared" si="15"/>
        <v>27</v>
      </c>
      <c r="B33" s="8">
        <f t="shared" si="15"/>
        <v>46261</v>
      </c>
      <c r="C33" s="8">
        <f t="shared" si="3"/>
        <v>46261</v>
      </c>
      <c r="D33" s="9">
        <v>0</v>
      </c>
      <c r="E33" s="8">
        <f t="shared" si="9"/>
        <v>46262</v>
      </c>
      <c r="F33" s="9">
        <v>0</v>
      </c>
      <c r="G33" s="10">
        <f t="shared" si="6"/>
        <v>1</v>
      </c>
      <c r="H33" s="11">
        <f t="shared" si="12"/>
        <v>2459103.98</v>
      </c>
      <c r="I33" s="11">
        <v>2473519.7200000002</v>
      </c>
      <c r="J33" s="11">
        <f t="shared" si="1"/>
        <v>14415.740000000224</v>
      </c>
      <c r="K33" s="27">
        <f t="shared" si="2"/>
        <v>600.65583333334268</v>
      </c>
      <c r="L33" s="104"/>
    </row>
    <row r="34" spans="1:12">
      <c r="A34" s="12">
        <f t="shared" si="15"/>
        <v>28</v>
      </c>
      <c r="B34" s="8">
        <f t="shared" si="15"/>
        <v>46262</v>
      </c>
      <c r="C34" s="8">
        <f t="shared" si="3"/>
        <v>46262</v>
      </c>
      <c r="D34" s="9">
        <v>0</v>
      </c>
      <c r="E34" s="8">
        <f t="shared" si="9"/>
        <v>46263</v>
      </c>
      <c r="F34" s="9">
        <v>0</v>
      </c>
      <c r="G34" s="10">
        <f t="shared" si="6"/>
        <v>1</v>
      </c>
      <c r="H34" s="11">
        <f t="shared" si="12"/>
        <v>2473519.7200000002</v>
      </c>
      <c r="I34" s="11">
        <v>2488102.92</v>
      </c>
      <c r="J34" s="11">
        <f t="shared" si="1"/>
        <v>14583.199999999721</v>
      </c>
      <c r="K34" s="27">
        <f t="shared" si="2"/>
        <v>607.63333333332173</v>
      </c>
      <c r="L34" s="28"/>
    </row>
    <row r="35" spans="1:12">
      <c r="A35" s="12">
        <f t="shared" ref="A35:B35" si="16">A34+1</f>
        <v>29</v>
      </c>
      <c r="B35" s="8">
        <f t="shared" si="16"/>
        <v>46263</v>
      </c>
      <c r="C35" s="8">
        <f t="shared" ref="C35:C37" si="17">B35</f>
        <v>46263</v>
      </c>
      <c r="D35" s="9">
        <v>0</v>
      </c>
      <c r="E35" s="8">
        <f t="shared" ref="E35:E37" si="18">C35+1</f>
        <v>46264</v>
      </c>
      <c r="F35" s="9">
        <v>0</v>
      </c>
      <c r="G35" s="10">
        <f t="shared" ref="G35:G37" si="19">IFERROR(((E35-C35)+(F35-D35)),"")</f>
        <v>1</v>
      </c>
      <c r="H35" s="11">
        <f t="shared" si="12"/>
        <v>2488102.92</v>
      </c>
      <c r="I35" s="11">
        <v>2502975.6800000002</v>
      </c>
      <c r="J35" s="11">
        <f t="shared" ref="J35:J37" si="20">I35-H35</f>
        <v>14872.760000000242</v>
      </c>
      <c r="K35" s="27">
        <f t="shared" ref="K35:K37" si="21">J35/24</f>
        <v>619.69833333334338</v>
      </c>
      <c r="L35" s="28"/>
    </row>
    <row r="36" spans="1:12">
      <c r="A36" s="12">
        <f t="shared" ref="A36:B36" si="22">A35+1</f>
        <v>30</v>
      </c>
      <c r="B36" s="8">
        <f t="shared" si="22"/>
        <v>46264</v>
      </c>
      <c r="C36" s="8">
        <f t="shared" si="17"/>
        <v>46264</v>
      </c>
      <c r="D36" s="9">
        <v>0</v>
      </c>
      <c r="E36" s="8">
        <f t="shared" si="18"/>
        <v>46265</v>
      </c>
      <c r="F36" s="9">
        <v>0</v>
      </c>
      <c r="G36" s="10">
        <f t="shared" si="19"/>
        <v>1</v>
      </c>
      <c r="H36" s="11">
        <f t="shared" si="12"/>
        <v>2502975.6800000002</v>
      </c>
      <c r="I36" s="11">
        <v>2517953.79</v>
      </c>
      <c r="J36" s="11">
        <f t="shared" si="20"/>
        <v>14978.10999999987</v>
      </c>
      <c r="K36" s="27">
        <f t="shared" si="21"/>
        <v>624.08791666666127</v>
      </c>
      <c r="L36" s="28"/>
    </row>
    <row r="37" spans="1:12">
      <c r="A37" s="12">
        <f t="shared" ref="A37:B37" si="23">A36+1</f>
        <v>31</v>
      </c>
      <c r="B37" s="8">
        <f t="shared" si="23"/>
        <v>46265</v>
      </c>
      <c r="C37" s="8">
        <f t="shared" si="17"/>
        <v>46265</v>
      </c>
      <c r="D37" s="9">
        <v>0</v>
      </c>
      <c r="E37" s="8">
        <f t="shared" si="18"/>
        <v>46266</v>
      </c>
      <c r="F37" s="9">
        <v>0</v>
      </c>
      <c r="G37" s="10">
        <f t="shared" si="19"/>
        <v>1</v>
      </c>
      <c r="H37" s="11">
        <f t="shared" si="12"/>
        <v>2517953.79</v>
      </c>
      <c r="I37" s="11">
        <v>2532980.69</v>
      </c>
      <c r="J37" s="11">
        <f t="shared" si="20"/>
        <v>15026.899999999907</v>
      </c>
      <c r="K37" s="27">
        <f t="shared" si="21"/>
        <v>626.12083333332941</v>
      </c>
      <c r="L37" s="28"/>
    </row>
    <row r="38" spans="1:12">
      <c r="A38" s="13"/>
      <c r="B38" s="14"/>
      <c r="C38" s="14"/>
      <c r="D38" s="284"/>
      <c r="E38" s="14"/>
      <c r="F38" s="284"/>
      <c r="G38" s="285"/>
      <c r="H38" s="16"/>
      <c r="I38" s="16"/>
      <c r="J38" s="16"/>
      <c r="K38" s="30"/>
      <c r="L38" s="94"/>
    </row>
    <row r="39" spans="1:12">
      <c r="A39" s="13"/>
      <c r="B39" s="14"/>
      <c r="C39" s="14"/>
      <c r="D39" s="15"/>
      <c r="E39" s="14"/>
      <c r="F39" s="15"/>
      <c r="G39" s="15"/>
      <c r="H39" s="16"/>
      <c r="I39" s="16"/>
      <c r="J39" s="16"/>
      <c r="K39" s="30"/>
      <c r="L39" s="31"/>
    </row>
    <row r="40" spans="1:12">
      <c r="A40" s="17" t="s">
        <v>3</v>
      </c>
      <c r="B40" s="18"/>
      <c r="C40" s="18"/>
      <c r="D40" s="18"/>
      <c r="E40" s="18"/>
      <c r="F40" s="18"/>
      <c r="G40" s="19">
        <f>SUM(G7:G34)</f>
        <v>28</v>
      </c>
      <c r="H40" s="20"/>
      <c r="I40" s="20"/>
      <c r="J40" s="32">
        <f>SUM(J7:J39)</f>
        <v>325874.43000000017</v>
      </c>
      <c r="K40" s="32">
        <f>AVERAGE(K7:K34)</f>
        <v>418.14979166666689</v>
      </c>
      <c r="L40" s="33"/>
    </row>
    <row r="41" spans="1:12">
      <c r="A41" s="21" t="s">
        <v>117</v>
      </c>
      <c r="B41" s="22"/>
      <c r="C41" s="22"/>
      <c r="D41" s="22"/>
      <c r="E41" s="22"/>
      <c r="F41" s="22"/>
      <c r="G41" s="23" cm="1">
        <f t="array" ref="G41">G40/SUMPRODUCT((G7:G34&gt;0)*1)</f>
        <v>1</v>
      </c>
      <c r="H41" s="24"/>
      <c r="I41" s="24"/>
      <c r="J41" s="24"/>
      <c r="K41" s="24" cm="1">
        <f t="array" ref="K41">K40/SUMPRODUCT((K7:K34&gt;0)*1)</f>
        <v>16.082684294871804</v>
      </c>
      <c r="L41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pageSetup orientation="portrait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2"/>
  <sheetViews>
    <sheetView workbookViewId="0">
      <pane ySplit="6" topLeftCell="A25" activePane="bottomLeft" state="frozen"/>
      <selection pane="bottomLeft" activeCell="L37" sqref="L37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5.5703125" style="1" customWidth="1"/>
    <col min="9" max="9" width="13.140625" style="1" customWidth="1"/>
    <col min="10" max="10" width="13.42578125" style="1" customWidth="1"/>
    <col min="11" max="11" width="10.5703125" style="1" customWidth="1"/>
    <col min="12" max="12" width="32.140625" style="1" customWidth="1"/>
    <col min="13" max="15" width="9.140625" style="1"/>
    <col min="16" max="16" width="11.140625" style="1" customWidth="1"/>
    <col min="17" max="16384" width="9.140625" style="1"/>
  </cols>
  <sheetData>
    <row r="1" spans="1:12">
      <c r="B1" s="2"/>
      <c r="C1" s="3" t="s">
        <v>131</v>
      </c>
      <c r="D1" s="2"/>
      <c r="E1" s="2"/>
      <c r="F1" s="2"/>
    </row>
    <row r="2" spans="1:12">
      <c r="B2" s="2"/>
      <c r="C2" s="3" t="s">
        <v>147</v>
      </c>
      <c r="D2" s="2"/>
      <c r="E2" s="2"/>
      <c r="F2" s="2"/>
      <c r="L2" s="25" t="s">
        <v>133</v>
      </c>
    </row>
    <row r="3" spans="1:12">
      <c r="B3" s="2"/>
      <c r="C3" s="3" t="str">
        <f>SCI!C3</f>
        <v>Bulan Agustus 2026</v>
      </c>
      <c r="D3" s="2"/>
      <c r="E3" s="2"/>
      <c r="F3" s="2"/>
    </row>
    <row r="4" spans="1:12">
      <c r="B4" s="4"/>
      <c r="C4" s="76">
        <f>'Summary sales'!A4</f>
        <v>46235</v>
      </c>
      <c r="D4" s="4"/>
      <c r="E4" s="2"/>
      <c r="F4" s="2"/>
      <c r="J4" s="2" t="s">
        <v>134</v>
      </c>
      <c r="K4" s="26">
        <f>MAX(K7:K40)</f>
        <v>437.05541666665039</v>
      </c>
    </row>
    <row r="5" spans="1:12">
      <c r="A5" s="934" t="s">
        <v>111</v>
      </c>
      <c r="B5" s="933" t="s">
        <v>112</v>
      </c>
      <c r="C5" s="933" t="s">
        <v>135</v>
      </c>
      <c r="D5" s="933"/>
      <c r="E5" s="933" t="s">
        <v>136</v>
      </c>
      <c r="F5" s="933"/>
      <c r="G5" s="937" t="s">
        <v>137</v>
      </c>
      <c r="H5" s="933" t="s">
        <v>138</v>
      </c>
      <c r="I5" s="933"/>
      <c r="J5" s="933" t="s">
        <v>139</v>
      </c>
      <c r="K5" s="937" t="s">
        <v>140</v>
      </c>
      <c r="L5" s="931" t="s">
        <v>141</v>
      </c>
    </row>
    <row r="6" spans="1:12" ht="33.75" customHeight="1">
      <c r="A6" s="935"/>
      <c r="B6" s="936"/>
      <c r="C6" s="5" t="s">
        <v>112</v>
      </c>
      <c r="D6" s="5" t="s">
        <v>142</v>
      </c>
      <c r="E6" s="5" t="s">
        <v>112</v>
      </c>
      <c r="F6" s="5" t="s">
        <v>142</v>
      </c>
      <c r="G6" s="938"/>
      <c r="H6" s="5" t="s">
        <v>135</v>
      </c>
      <c r="I6" s="5" t="s">
        <v>136</v>
      </c>
      <c r="J6" s="936"/>
      <c r="K6" s="938"/>
      <c r="L6" s="932"/>
    </row>
    <row r="7" spans="1:12">
      <c r="A7" s="6">
        <v>1</v>
      </c>
      <c r="B7" s="7">
        <f>C4</f>
        <v>46235</v>
      </c>
      <c r="C7" s="7">
        <f>C4</f>
        <v>46235</v>
      </c>
      <c r="D7" s="9">
        <v>0</v>
      </c>
      <c r="E7" s="7">
        <f>C7+1</f>
        <v>46236</v>
      </c>
      <c r="F7" s="9">
        <v>0</v>
      </c>
      <c r="G7" s="10">
        <f>IFERROR(((E7-C7)+(F7-D7)),"")</f>
        <v>1</v>
      </c>
      <c r="H7" s="11">
        <v>2475178.7400000002</v>
      </c>
      <c r="I7" s="11">
        <v>2483386.62</v>
      </c>
      <c r="J7" s="11">
        <f t="shared" ref="J7" si="0">I7-H7</f>
        <v>8207.8799999998882</v>
      </c>
      <c r="K7" s="27">
        <f t="shared" ref="K7" si="1">J7/24</f>
        <v>341.99499999999534</v>
      </c>
      <c r="L7" s="519"/>
    </row>
    <row r="8" spans="1:12">
      <c r="A8" s="12">
        <f>A7+1</f>
        <v>2</v>
      </c>
      <c r="B8" s="8">
        <f>B7+1</f>
        <v>46236</v>
      </c>
      <c r="C8" s="8">
        <f t="shared" ref="C8:C34" si="2">B8</f>
        <v>46236</v>
      </c>
      <c r="D8" s="9">
        <v>0</v>
      </c>
      <c r="E8" s="8">
        <f t="shared" ref="E8:E15" si="3">C8+1</f>
        <v>46237</v>
      </c>
      <c r="F8" s="9">
        <v>0</v>
      </c>
      <c r="G8" s="10">
        <f>IFERROR(((E8-C8)+(F8-D8)),"")</f>
        <v>1</v>
      </c>
      <c r="H8" s="11">
        <f t="shared" ref="H8:H37" si="4">I7</f>
        <v>2483386.62</v>
      </c>
      <c r="I8" s="11">
        <v>2491136.7400000002</v>
      </c>
      <c r="J8" s="11">
        <f t="shared" ref="J8" si="5">I8-H8</f>
        <v>7750.1200000001118</v>
      </c>
      <c r="K8" s="27">
        <f t="shared" ref="K8" si="6">J8/24</f>
        <v>322.92166666667134</v>
      </c>
      <c r="L8" s="522"/>
    </row>
    <row r="9" spans="1:12">
      <c r="A9" s="12">
        <f t="shared" ref="A9:B24" si="7">A8+1</f>
        <v>3</v>
      </c>
      <c r="B9" s="8">
        <f t="shared" si="7"/>
        <v>46237</v>
      </c>
      <c r="C9" s="8">
        <f t="shared" si="2"/>
        <v>46237</v>
      </c>
      <c r="D9" s="9">
        <v>0</v>
      </c>
      <c r="E9" s="8">
        <f t="shared" si="3"/>
        <v>46238</v>
      </c>
      <c r="F9" s="9">
        <v>0</v>
      </c>
      <c r="G9" s="10">
        <f>IFERROR(((E9-C9)+(F9-D9)),"")</f>
        <v>1</v>
      </c>
      <c r="H9" s="11">
        <f t="shared" si="4"/>
        <v>2491136.7400000002</v>
      </c>
      <c r="I9" s="11">
        <v>2498452.9900000002</v>
      </c>
      <c r="J9" s="11">
        <f t="shared" ref="J9" si="8">I9-H9</f>
        <v>7316.25</v>
      </c>
      <c r="K9" s="27">
        <f t="shared" ref="K9" si="9">J9/24</f>
        <v>304.84375</v>
      </c>
      <c r="L9" s="522"/>
    </row>
    <row r="10" spans="1:12">
      <c r="A10" s="12">
        <f t="shared" si="7"/>
        <v>4</v>
      </c>
      <c r="B10" s="8">
        <f t="shared" si="7"/>
        <v>46238</v>
      </c>
      <c r="C10" s="8">
        <f t="shared" si="2"/>
        <v>46238</v>
      </c>
      <c r="D10" s="9">
        <v>0</v>
      </c>
      <c r="E10" s="8">
        <f t="shared" si="3"/>
        <v>46239</v>
      </c>
      <c r="F10" s="9">
        <v>0</v>
      </c>
      <c r="G10" s="10">
        <f>IFERROR(((E10-C10)+(F10-D10)),"")</f>
        <v>1</v>
      </c>
      <c r="H10" s="11">
        <f t="shared" si="4"/>
        <v>2498452.9900000002</v>
      </c>
      <c r="I10" s="11">
        <v>2504764.4900000002</v>
      </c>
      <c r="J10" s="11">
        <f t="shared" ref="J10" si="10">I10-H10</f>
        <v>6311.5</v>
      </c>
      <c r="K10" s="27">
        <f t="shared" ref="K10" si="11">J10/24</f>
        <v>262.97916666666669</v>
      </c>
      <c r="L10" s="522"/>
    </row>
    <row r="11" spans="1:12">
      <c r="A11" s="12">
        <f t="shared" si="7"/>
        <v>5</v>
      </c>
      <c r="B11" s="8">
        <f t="shared" si="7"/>
        <v>46239</v>
      </c>
      <c r="C11" s="8">
        <f t="shared" si="2"/>
        <v>46239</v>
      </c>
      <c r="D11" s="9">
        <v>0</v>
      </c>
      <c r="E11" s="8">
        <f t="shared" si="3"/>
        <v>46240</v>
      </c>
      <c r="F11" s="9">
        <v>0</v>
      </c>
      <c r="G11" s="10">
        <f t="shared" ref="G11:G34" si="12">IFERROR(((E11-C11)+(F11-D11)),"")</f>
        <v>1</v>
      </c>
      <c r="H11" s="11">
        <f t="shared" si="4"/>
        <v>2504764.4900000002</v>
      </c>
      <c r="I11" s="11">
        <v>2511544.81</v>
      </c>
      <c r="J11" s="11">
        <f t="shared" ref="J11:J23" si="13">I11-H11</f>
        <v>6780.3199999998324</v>
      </c>
      <c r="K11" s="27">
        <f t="shared" ref="K11:K23" si="14">J11/24</f>
        <v>282.51333333332633</v>
      </c>
      <c r="L11" s="522"/>
    </row>
    <row r="12" spans="1:12">
      <c r="A12" s="12">
        <f t="shared" si="7"/>
        <v>6</v>
      </c>
      <c r="B12" s="8">
        <f t="shared" si="7"/>
        <v>46240</v>
      </c>
      <c r="C12" s="8">
        <f t="shared" si="2"/>
        <v>46240</v>
      </c>
      <c r="D12" s="9">
        <v>0</v>
      </c>
      <c r="E12" s="8">
        <f t="shared" si="3"/>
        <v>46241</v>
      </c>
      <c r="F12" s="9">
        <v>0</v>
      </c>
      <c r="G12" s="10">
        <f t="shared" si="12"/>
        <v>1</v>
      </c>
      <c r="H12" s="11">
        <f t="shared" si="4"/>
        <v>2511544.81</v>
      </c>
      <c r="I12" s="11">
        <v>2518255.7000000002</v>
      </c>
      <c r="J12" s="11">
        <f t="shared" si="13"/>
        <v>6710.8900000001304</v>
      </c>
      <c r="K12" s="27">
        <f t="shared" si="14"/>
        <v>279.6204166666721</v>
      </c>
      <c r="L12" s="28"/>
    </row>
    <row r="13" spans="1:12">
      <c r="A13" s="12">
        <f t="shared" si="7"/>
        <v>7</v>
      </c>
      <c r="B13" s="8">
        <f t="shared" si="7"/>
        <v>46241</v>
      </c>
      <c r="C13" s="8">
        <f t="shared" si="2"/>
        <v>46241</v>
      </c>
      <c r="D13" s="9">
        <v>0</v>
      </c>
      <c r="E13" s="8">
        <f t="shared" si="3"/>
        <v>46242</v>
      </c>
      <c r="F13" s="9">
        <v>0</v>
      </c>
      <c r="G13" s="10">
        <f t="shared" si="12"/>
        <v>1</v>
      </c>
      <c r="H13" s="11">
        <f t="shared" si="4"/>
        <v>2518255.7000000002</v>
      </c>
      <c r="I13" s="11">
        <v>2525033.2000000002</v>
      </c>
      <c r="J13" s="11">
        <f t="shared" ref="J13" si="15">I13-H13</f>
        <v>6777.5</v>
      </c>
      <c r="K13" s="27">
        <f t="shared" ref="K13" si="16">J13/24</f>
        <v>282.39583333333331</v>
      </c>
      <c r="L13" s="28"/>
    </row>
    <row r="14" spans="1:12">
      <c r="A14" s="12">
        <f t="shared" si="7"/>
        <v>8</v>
      </c>
      <c r="B14" s="8">
        <f t="shared" si="7"/>
        <v>46242</v>
      </c>
      <c r="C14" s="8">
        <f t="shared" si="2"/>
        <v>46242</v>
      </c>
      <c r="D14" s="9">
        <v>0</v>
      </c>
      <c r="E14" s="8">
        <f t="shared" si="3"/>
        <v>46243</v>
      </c>
      <c r="F14" s="9">
        <v>0</v>
      </c>
      <c r="G14" s="10">
        <f t="shared" si="12"/>
        <v>1</v>
      </c>
      <c r="H14" s="11">
        <f t="shared" si="4"/>
        <v>2525033.2000000002</v>
      </c>
      <c r="I14" s="11">
        <v>2531625.7599999998</v>
      </c>
      <c r="J14" s="11">
        <f t="shared" si="13"/>
        <v>6592.5599999995902</v>
      </c>
      <c r="K14" s="27">
        <f t="shared" si="14"/>
        <v>274.68999999998294</v>
      </c>
      <c r="L14" s="28"/>
    </row>
    <row r="15" spans="1:12">
      <c r="A15" s="12">
        <f t="shared" si="7"/>
        <v>9</v>
      </c>
      <c r="B15" s="8">
        <f t="shared" si="7"/>
        <v>46243</v>
      </c>
      <c r="C15" s="8">
        <f t="shared" si="2"/>
        <v>46243</v>
      </c>
      <c r="D15" s="9">
        <v>0</v>
      </c>
      <c r="E15" s="8">
        <f t="shared" si="3"/>
        <v>46244</v>
      </c>
      <c r="F15" s="9">
        <v>0</v>
      </c>
      <c r="G15" s="10">
        <f t="shared" si="12"/>
        <v>1</v>
      </c>
      <c r="H15" s="11">
        <f t="shared" si="4"/>
        <v>2531625.7599999998</v>
      </c>
      <c r="I15" s="11">
        <v>2538292.27</v>
      </c>
      <c r="J15" s="11">
        <f t="shared" si="13"/>
        <v>6666.5100000002421</v>
      </c>
      <c r="K15" s="27">
        <f t="shared" si="14"/>
        <v>277.77125000001007</v>
      </c>
      <c r="L15" s="28"/>
    </row>
    <row r="16" spans="1:12">
      <c r="A16" s="12">
        <f t="shared" si="7"/>
        <v>10</v>
      </c>
      <c r="B16" s="8">
        <f t="shared" si="7"/>
        <v>46244</v>
      </c>
      <c r="C16" s="8">
        <f t="shared" si="2"/>
        <v>46244</v>
      </c>
      <c r="D16" s="9">
        <v>0</v>
      </c>
      <c r="E16" s="8">
        <f t="shared" ref="E16:E17" si="17">C16+1</f>
        <v>46245</v>
      </c>
      <c r="F16" s="9">
        <v>0</v>
      </c>
      <c r="G16" s="10">
        <f t="shared" ref="G16:G17" si="18">IFERROR(((E16-C16)+(F16-D16)),"")</f>
        <v>1</v>
      </c>
      <c r="H16" s="11">
        <f t="shared" si="4"/>
        <v>2538292.27</v>
      </c>
      <c r="I16" s="11">
        <v>2544993.7799999998</v>
      </c>
      <c r="J16" s="11">
        <f t="shared" si="13"/>
        <v>6701.5099999997765</v>
      </c>
      <c r="K16" s="27">
        <f t="shared" si="14"/>
        <v>279.229583333324</v>
      </c>
      <c r="L16" s="28"/>
    </row>
    <row r="17" spans="1:14">
      <c r="A17" s="12">
        <f t="shared" si="7"/>
        <v>11</v>
      </c>
      <c r="B17" s="8">
        <f t="shared" si="7"/>
        <v>46245</v>
      </c>
      <c r="C17" s="8">
        <f t="shared" si="2"/>
        <v>46245</v>
      </c>
      <c r="D17" s="9">
        <v>0</v>
      </c>
      <c r="E17" s="8">
        <f t="shared" si="17"/>
        <v>46246</v>
      </c>
      <c r="F17" s="9">
        <v>0</v>
      </c>
      <c r="G17" s="10">
        <f t="shared" si="18"/>
        <v>1</v>
      </c>
      <c r="H17" s="11">
        <f t="shared" si="4"/>
        <v>2544993.7799999998</v>
      </c>
      <c r="I17" s="11">
        <v>2547234.2999999998</v>
      </c>
      <c r="J17" s="11">
        <f t="shared" si="13"/>
        <v>2240.5200000000186</v>
      </c>
      <c r="K17" s="27">
        <f t="shared" si="14"/>
        <v>93.355000000000771</v>
      </c>
      <c r="L17" s="28"/>
    </row>
    <row r="18" spans="1:14">
      <c r="A18" s="12">
        <f t="shared" si="7"/>
        <v>12</v>
      </c>
      <c r="B18" s="8">
        <f t="shared" si="7"/>
        <v>46246</v>
      </c>
      <c r="C18" s="8">
        <f t="shared" si="2"/>
        <v>46246</v>
      </c>
      <c r="D18" s="9">
        <v>0</v>
      </c>
      <c r="E18" s="8">
        <f t="shared" ref="E18:E22" si="19">C18+1</f>
        <v>46247</v>
      </c>
      <c r="F18" s="9">
        <v>0</v>
      </c>
      <c r="G18" s="10">
        <f t="shared" si="12"/>
        <v>1</v>
      </c>
      <c r="H18" s="11">
        <f t="shared" si="4"/>
        <v>2547234.2999999998</v>
      </c>
      <c r="I18" s="11">
        <v>2547234.2999999998</v>
      </c>
      <c r="J18" s="11">
        <f t="shared" si="13"/>
        <v>0</v>
      </c>
      <c r="K18" s="27">
        <f t="shared" si="14"/>
        <v>0</v>
      </c>
      <c r="L18" s="797" t="s">
        <v>156</v>
      </c>
      <c r="N18" s="29"/>
    </row>
    <row r="19" spans="1:14">
      <c r="A19" s="12">
        <f t="shared" si="7"/>
        <v>13</v>
      </c>
      <c r="B19" s="8">
        <f t="shared" si="7"/>
        <v>46247</v>
      </c>
      <c r="C19" s="8">
        <f t="shared" si="2"/>
        <v>46247</v>
      </c>
      <c r="D19" s="9">
        <v>0</v>
      </c>
      <c r="E19" s="8">
        <f t="shared" si="19"/>
        <v>46248</v>
      </c>
      <c r="F19" s="9">
        <v>0</v>
      </c>
      <c r="G19" s="10">
        <f t="shared" si="12"/>
        <v>1</v>
      </c>
      <c r="H19" s="11">
        <f t="shared" si="4"/>
        <v>2547234.2999999998</v>
      </c>
      <c r="I19" s="11">
        <v>2547234.2999999998</v>
      </c>
      <c r="J19" s="11">
        <f t="shared" si="13"/>
        <v>0</v>
      </c>
      <c r="K19" s="27">
        <f t="shared" si="14"/>
        <v>0</v>
      </c>
      <c r="L19" s="797" t="s">
        <v>156</v>
      </c>
    </row>
    <row r="20" spans="1:14">
      <c r="A20" s="12">
        <f t="shared" si="7"/>
        <v>14</v>
      </c>
      <c r="B20" s="8">
        <f t="shared" si="7"/>
        <v>46248</v>
      </c>
      <c r="C20" s="8">
        <f t="shared" si="2"/>
        <v>46248</v>
      </c>
      <c r="D20" s="9">
        <v>0</v>
      </c>
      <c r="E20" s="8">
        <f t="shared" ref="E20:E21" si="20">C20+1</f>
        <v>46249</v>
      </c>
      <c r="F20" s="9">
        <v>0</v>
      </c>
      <c r="G20" s="10">
        <f t="shared" si="12"/>
        <v>1</v>
      </c>
      <c r="H20" s="11">
        <f t="shared" si="4"/>
        <v>2547234.2999999998</v>
      </c>
      <c r="I20" s="11">
        <v>2551905.5</v>
      </c>
      <c r="J20" s="11">
        <f t="shared" si="13"/>
        <v>4671.2000000001863</v>
      </c>
      <c r="K20" s="27">
        <f t="shared" si="14"/>
        <v>194.63333333334108</v>
      </c>
      <c r="L20" s="104"/>
    </row>
    <row r="21" spans="1:14">
      <c r="A21" s="12">
        <f t="shared" si="7"/>
        <v>15</v>
      </c>
      <c r="B21" s="8">
        <f t="shared" si="7"/>
        <v>46249</v>
      </c>
      <c r="C21" s="8">
        <f t="shared" si="2"/>
        <v>46249</v>
      </c>
      <c r="D21" s="9">
        <v>0</v>
      </c>
      <c r="E21" s="8">
        <f t="shared" si="20"/>
        <v>46250</v>
      </c>
      <c r="F21" s="9">
        <v>0</v>
      </c>
      <c r="G21" s="10">
        <f t="shared" si="12"/>
        <v>1</v>
      </c>
      <c r="H21" s="11">
        <f t="shared" si="4"/>
        <v>2551905.5</v>
      </c>
      <c r="I21" s="11">
        <v>2560118.66</v>
      </c>
      <c r="J21" s="11">
        <f t="shared" si="13"/>
        <v>8213.160000000149</v>
      </c>
      <c r="K21" s="27">
        <f t="shared" si="14"/>
        <v>342.21500000000623</v>
      </c>
      <c r="L21" s="104"/>
    </row>
    <row r="22" spans="1:14">
      <c r="A22" s="12">
        <f t="shared" si="7"/>
        <v>16</v>
      </c>
      <c r="B22" s="8">
        <f t="shared" si="7"/>
        <v>46250</v>
      </c>
      <c r="C22" s="8">
        <f t="shared" si="2"/>
        <v>46250</v>
      </c>
      <c r="D22" s="9">
        <v>0</v>
      </c>
      <c r="E22" s="8">
        <f t="shared" si="19"/>
        <v>46251</v>
      </c>
      <c r="F22" s="9">
        <v>0</v>
      </c>
      <c r="G22" s="10">
        <f t="shared" si="12"/>
        <v>1</v>
      </c>
      <c r="H22" s="11">
        <f t="shared" si="4"/>
        <v>2560118.66</v>
      </c>
      <c r="I22" s="11">
        <v>2567586.17</v>
      </c>
      <c r="J22" s="11">
        <f t="shared" si="13"/>
        <v>7467.5099999997765</v>
      </c>
      <c r="K22" s="27">
        <f t="shared" si="14"/>
        <v>311.14624999999069</v>
      </c>
      <c r="L22" s="104"/>
    </row>
    <row r="23" spans="1:14">
      <c r="A23" s="12">
        <f t="shared" si="7"/>
        <v>17</v>
      </c>
      <c r="B23" s="8">
        <f t="shared" si="7"/>
        <v>46251</v>
      </c>
      <c r="C23" s="8">
        <f t="shared" si="2"/>
        <v>46251</v>
      </c>
      <c r="D23" s="9">
        <v>0</v>
      </c>
      <c r="E23" s="8">
        <f t="shared" ref="E23" si="21">C23+1</f>
        <v>46252</v>
      </c>
      <c r="F23" s="9">
        <v>0</v>
      </c>
      <c r="G23" s="10">
        <f t="shared" si="12"/>
        <v>1</v>
      </c>
      <c r="H23" s="11">
        <f t="shared" si="4"/>
        <v>2567586.17</v>
      </c>
      <c r="I23" s="11">
        <v>2574933.41</v>
      </c>
      <c r="J23" s="11">
        <f t="shared" si="13"/>
        <v>7347.2400000002235</v>
      </c>
      <c r="K23" s="27">
        <f t="shared" si="14"/>
        <v>306.13500000000931</v>
      </c>
      <c r="L23" s="104"/>
    </row>
    <row r="24" spans="1:14">
      <c r="A24" s="12">
        <f t="shared" si="7"/>
        <v>18</v>
      </c>
      <c r="B24" s="8">
        <f t="shared" si="7"/>
        <v>46252</v>
      </c>
      <c r="C24" s="8">
        <f t="shared" si="2"/>
        <v>46252</v>
      </c>
      <c r="D24" s="9">
        <v>0</v>
      </c>
      <c r="E24" s="8">
        <f t="shared" ref="E24" si="22">C24+1</f>
        <v>46253</v>
      </c>
      <c r="F24" s="9">
        <v>0</v>
      </c>
      <c r="G24" s="10">
        <f t="shared" si="12"/>
        <v>1</v>
      </c>
      <c r="H24" s="11">
        <f t="shared" si="4"/>
        <v>2574933.41</v>
      </c>
      <c r="I24" s="11">
        <v>2582187.91</v>
      </c>
      <c r="J24" s="11">
        <f t="shared" ref="J24" si="23">I24-H24</f>
        <v>7254.5</v>
      </c>
      <c r="K24" s="27">
        <f t="shared" ref="K24" si="24">J24/24</f>
        <v>302.27083333333331</v>
      </c>
      <c r="L24" s="104"/>
    </row>
    <row r="25" spans="1:14">
      <c r="A25" s="12">
        <f t="shared" ref="A25:B34" si="25">A24+1</f>
        <v>19</v>
      </c>
      <c r="B25" s="8">
        <f t="shared" si="25"/>
        <v>46253</v>
      </c>
      <c r="C25" s="8">
        <f t="shared" si="2"/>
        <v>46253</v>
      </c>
      <c r="D25" s="9">
        <v>0</v>
      </c>
      <c r="E25" s="8">
        <f t="shared" ref="E25" si="26">C25+1</f>
        <v>46254</v>
      </c>
      <c r="F25" s="9">
        <v>0</v>
      </c>
      <c r="G25" s="10">
        <f t="shared" si="12"/>
        <v>1</v>
      </c>
      <c r="H25" s="11">
        <f t="shared" si="4"/>
        <v>2582187.91</v>
      </c>
      <c r="I25" s="11">
        <v>2585973.7999999998</v>
      </c>
      <c r="J25" s="11">
        <f t="shared" ref="J25" si="27">I25-H25</f>
        <v>3785.8899999996647</v>
      </c>
      <c r="K25" s="27">
        <f t="shared" ref="K25" si="28">J25/24</f>
        <v>157.74541666665269</v>
      </c>
      <c r="L25" s="104"/>
    </row>
    <row r="26" spans="1:14">
      <c r="A26" s="12">
        <f t="shared" si="25"/>
        <v>20</v>
      </c>
      <c r="B26" s="8">
        <f t="shared" si="25"/>
        <v>46254</v>
      </c>
      <c r="C26" s="8">
        <f t="shared" si="2"/>
        <v>46254</v>
      </c>
      <c r="D26" s="9">
        <v>0</v>
      </c>
      <c r="E26" s="8">
        <f t="shared" ref="E26" si="29">C26+1</f>
        <v>46255</v>
      </c>
      <c r="F26" s="9">
        <v>0</v>
      </c>
      <c r="G26" s="10">
        <f t="shared" si="12"/>
        <v>1</v>
      </c>
      <c r="H26" s="11">
        <f t="shared" si="4"/>
        <v>2585973.7999999998</v>
      </c>
      <c r="I26" s="11">
        <v>2594722.4900000002</v>
      </c>
      <c r="J26" s="11">
        <f t="shared" ref="J26" si="30">I26-H26</f>
        <v>8748.6900000004098</v>
      </c>
      <c r="K26" s="27">
        <f t="shared" ref="K26" si="31">J26/24</f>
        <v>364.52875000001706</v>
      </c>
      <c r="L26" s="104"/>
    </row>
    <row r="27" spans="1:14">
      <c r="A27" s="12">
        <f t="shared" si="25"/>
        <v>21</v>
      </c>
      <c r="B27" s="8">
        <f t="shared" si="25"/>
        <v>46255</v>
      </c>
      <c r="C27" s="8">
        <f t="shared" si="2"/>
        <v>46255</v>
      </c>
      <c r="D27" s="9">
        <v>0</v>
      </c>
      <c r="E27" s="8">
        <f t="shared" ref="E27:E34" si="32">C27+1</f>
        <v>46256</v>
      </c>
      <c r="F27" s="9">
        <v>0</v>
      </c>
      <c r="G27" s="10">
        <f t="shared" si="12"/>
        <v>1</v>
      </c>
      <c r="H27" s="11">
        <f t="shared" si="4"/>
        <v>2594722.4900000002</v>
      </c>
      <c r="I27" s="11">
        <v>2603292.2200000002</v>
      </c>
      <c r="J27" s="11">
        <f t="shared" ref="J27" si="33">I27-H27</f>
        <v>8569.7299999999814</v>
      </c>
      <c r="K27" s="27">
        <f t="shared" ref="K27" si="34">J27/24</f>
        <v>357.07208333333256</v>
      </c>
      <c r="L27" s="104"/>
    </row>
    <row r="28" spans="1:14">
      <c r="A28" s="12">
        <f t="shared" si="25"/>
        <v>22</v>
      </c>
      <c r="B28" s="8">
        <f t="shared" si="25"/>
        <v>46256</v>
      </c>
      <c r="C28" s="8">
        <f t="shared" si="2"/>
        <v>46256</v>
      </c>
      <c r="D28" s="9">
        <v>0</v>
      </c>
      <c r="E28" s="8">
        <f t="shared" si="32"/>
        <v>46257</v>
      </c>
      <c r="F28" s="9">
        <v>0</v>
      </c>
      <c r="G28" s="10">
        <f t="shared" si="12"/>
        <v>1</v>
      </c>
      <c r="H28" s="11">
        <f t="shared" si="4"/>
        <v>2603292.2200000002</v>
      </c>
      <c r="I28" s="11">
        <v>2613781.5499999998</v>
      </c>
      <c r="J28" s="11">
        <f t="shared" ref="J28" si="35">I28-H28</f>
        <v>10489.329999999609</v>
      </c>
      <c r="K28" s="27">
        <f t="shared" ref="K28" si="36">J28/24</f>
        <v>437.05541666665039</v>
      </c>
      <c r="L28" s="104"/>
    </row>
    <row r="29" spans="1:14">
      <c r="A29" s="12">
        <f t="shared" si="25"/>
        <v>23</v>
      </c>
      <c r="B29" s="8">
        <f t="shared" si="25"/>
        <v>46257</v>
      </c>
      <c r="C29" s="8">
        <f t="shared" si="2"/>
        <v>46257</v>
      </c>
      <c r="D29" s="9">
        <v>0</v>
      </c>
      <c r="E29" s="8">
        <f t="shared" si="32"/>
        <v>46258</v>
      </c>
      <c r="F29" s="9">
        <v>0</v>
      </c>
      <c r="G29" s="10">
        <f t="shared" si="12"/>
        <v>1</v>
      </c>
      <c r="H29" s="11">
        <f t="shared" si="4"/>
        <v>2613781.5499999998</v>
      </c>
      <c r="I29" s="11">
        <v>2618216.88</v>
      </c>
      <c r="J29" s="11">
        <f t="shared" ref="J29" si="37">I29-H29</f>
        <v>4435.3300000000745</v>
      </c>
      <c r="K29" s="27">
        <f t="shared" ref="K29" si="38">J29/24</f>
        <v>184.80541666666977</v>
      </c>
      <c r="L29" s="104"/>
    </row>
    <row r="30" spans="1:14">
      <c r="A30" s="12">
        <f t="shared" si="25"/>
        <v>24</v>
      </c>
      <c r="B30" s="8">
        <f t="shared" si="25"/>
        <v>46258</v>
      </c>
      <c r="C30" s="8">
        <f t="shared" si="2"/>
        <v>46258</v>
      </c>
      <c r="D30" s="9">
        <v>0</v>
      </c>
      <c r="E30" s="8">
        <f t="shared" si="32"/>
        <v>46259</v>
      </c>
      <c r="F30" s="9">
        <v>0</v>
      </c>
      <c r="G30" s="10">
        <f t="shared" si="12"/>
        <v>1</v>
      </c>
      <c r="H30" s="11">
        <f t="shared" si="4"/>
        <v>2618216.88</v>
      </c>
      <c r="I30" s="11">
        <v>2620324.4900000002</v>
      </c>
      <c r="J30" s="11">
        <f t="shared" ref="J30:J31" si="39">I30-H30</f>
        <v>2107.6100000003353</v>
      </c>
      <c r="K30" s="27">
        <f t="shared" ref="K30:K31" si="40">J30/24</f>
        <v>87.817083333347298</v>
      </c>
      <c r="L30" s="104"/>
    </row>
    <row r="31" spans="1:14">
      <c r="A31" s="12">
        <f t="shared" si="25"/>
        <v>25</v>
      </c>
      <c r="B31" s="8">
        <f t="shared" si="25"/>
        <v>46259</v>
      </c>
      <c r="C31" s="8">
        <f t="shared" si="2"/>
        <v>46259</v>
      </c>
      <c r="D31" s="9">
        <v>0</v>
      </c>
      <c r="E31" s="8">
        <f t="shared" si="32"/>
        <v>46260</v>
      </c>
      <c r="F31" s="9">
        <v>0</v>
      </c>
      <c r="G31" s="10">
        <f t="shared" si="12"/>
        <v>1</v>
      </c>
      <c r="H31" s="11">
        <f t="shared" si="4"/>
        <v>2620324.4900000002</v>
      </c>
      <c r="I31" s="11">
        <v>2622861.62</v>
      </c>
      <c r="J31" s="11">
        <f t="shared" si="39"/>
        <v>2537.1299999998882</v>
      </c>
      <c r="K31" s="27">
        <f t="shared" si="40"/>
        <v>105.71374999999534</v>
      </c>
      <c r="L31" s="104"/>
    </row>
    <row r="32" spans="1:14">
      <c r="A32" s="12">
        <f t="shared" si="25"/>
        <v>26</v>
      </c>
      <c r="B32" s="8">
        <f t="shared" si="25"/>
        <v>46260</v>
      </c>
      <c r="C32" s="8">
        <f t="shared" si="2"/>
        <v>46260</v>
      </c>
      <c r="D32" s="9">
        <v>0</v>
      </c>
      <c r="E32" s="8">
        <f t="shared" si="32"/>
        <v>46261</v>
      </c>
      <c r="F32" s="9">
        <v>0</v>
      </c>
      <c r="G32" s="10">
        <f t="shared" si="12"/>
        <v>1</v>
      </c>
      <c r="H32" s="11">
        <f t="shared" si="4"/>
        <v>2622861.62</v>
      </c>
      <c r="I32" s="11">
        <v>2627293.56</v>
      </c>
      <c r="J32" s="11">
        <f t="shared" ref="J32" si="41">I32-H32</f>
        <v>4431.9399999999441</v>
      </c>
      <c r="K32" s="27">
        <f t="shared" ref="K32" si="42">J32/24</f>
        <v>184.66416666666433</v>
      </c>
      <c r="L32" s="104"/>
    </row>
    <row r="33" spans="1:12">
      <c r="A33" s="12">
        <f t="shared" si="25"/>
        <v>27</v>
      </c>
      <c r="B33" s="8">
        <f t="shared" si="25"/>
        <v>46261</v>
      </c>
      <c r="C33" s="8">
        <f t="shared" si="2"/>
        <v>46261</v>
      </c>
      <c r="D33" s="9">
        <v>0</v>
      </c>
      <c r="E33" s="8">
        <f t="shared" si="32"/>
        <v>46262</v>
      </c>
      <c r="F33" s="9">
        <v>0</v>
      </c>
      <c r="G33" s="10">
        <f t="shared" si="12"/>
        <v>1</v>
      </c>
      <c r="H33" s="11">
        <f t="shared" si="4"/>
        <v>2627293.56</v>
      </c>
      <c r="I33" s="11">
        <v>2627293.56</v>
      </c>
      <c r="J33" s="11">
        <f t="shared" ref="J33" si="43">I33-H33</f>
        <v>0</v>
      </c>
      <c r="K33" s="27">
        <f t="shared" ref="K33" si="44">J33/24</f>
        <v>0</v>
      </c>
      <c r="L33" s="824" t="s">
        <v>156</v>
      </c>
    </row>
    <row r="34" spans="1:12">
      <c r="A34" s="12">
        <f t="shared" si="25"/>
        <v>28</v>
      </c>
      <c r="B34" s="8">
        <f t="shared" si="25"/>
        <v>46262</v>
      </c>
      <c r="C34" s="8">
        <f t="shared" si="2"/>
        <v>46262</v>
      </c>
      <c r="D34" s="9">
        <v>0</v>
      </c>
      <c r="E34" s="8">
        <f t="shared" si="32"/>
        <v>46263</v>
      </c>
      <c r="F34" s="9">
        <v>0</v>
      </c>
      <c r="G34" s="10">
        <f t="shared" si="12"/>
        <v>1</v>
      </c>
      <c r="H34" s="11">
        <f t="shared" si="4"/>
        <v>2627293.56</v>
      </c>
      <c r="I34" s="11">
        <v>2627293.56</v>
      </c>
      <c r="J34" s="11">
        <f t="shared" ref="J34" si="45">I34-H34</f>
        <v>0</v>
      </c>
      <c r="K34" s="27">
        <f t="shared" ref="K34" si="46">J34/24</f>
        <v>0</v>
      </c>
      <c r="L34" s="824" t="s">
        <v>156</v>
      </c>
    </row>
    <row r="35" spans="1:12">
      <c r="A35" s="12">
        <f t="shared" ref="A35:B35" si="47">A34+1</f>
        <v>29</v>
      </c>
      <c r="B35" s="8">
        <f t="shared" si="47"/>
        <v>46263</v>
      </c>
      <c r="C35" s="8">
        <f t="shared" ref="C35:C37" si="48">B35</f>
        <v>46263</v>
      </c>
      <c r="D35" s="9">
        <v>0</v>
      </c>
      <c r="E35" s="8">
        <f t="shared" ref="E35:E37" si="49">C35+1</f>
        <v>46264</v>
      </c>
      <c r="F35" s="9">
        <v>0</v>
      </c>
      <c r="G35" s="10">
        <f t="shared" ref="G35:G37" si="50">IFERROR(((E35-C35)+(F35-D35)),"")</f>
        <v>1</v>
      </c>
      <c r="H35" s="11">
        <f t="shared" si="4"/>
        <v>2627293.56</v>
      </c>
      <c r="I35" s="11">
        <v>2627293.56</v>
      </c>
      <c r="J35" s="11">
        <f t="shared" ref="J35:J37" si="51">I35-H35</f>
        <v>0</v>
      </c>
      <c r="K35" s="27">
        <f t="shared" ref="K35:K37" si="52">J35/24</f>
        <v>0</v>
      </c>
      <c r="L35" s="824" t="s">
        <v>156</v>
      </c>
    </row>
    <row r="36" spans="1:12">
      <c r="A36" s="12">
        <f t="shared" ref="A36:B36" si="53">A35+1</f>
        <v>30</v>
      </c>
      <c r="B36" s="8">
        <f t="shared" si="53"/>
        <v>46264</v>
      </c>
      <c r="C36" s="8">
        <f t="shared" si="48"/>
        <v>46264</v>
      </c>
      <c r="D36" s="9">
        <v>0</v>
      </c>
      <c r="E36" s="8">
        <f t="shared" si="49"/>
        <v>46265</v>
      </c>
      <c r="F36" s="9">
        <v>0</v>
      </c>
      <c r="G36" s="10">
        <f t="shared" si="50"/>
        <v>1</v>
      </c>
      <c r="H36" s="11">
        <f t="shared" si="4"/>
        <v>2627293.56</v>
      </c>
      <c r="I36" s="11">
        <v>2627293.56</v>
      </c>
      <c r="J36" s="11">
        <f t="shared" si="51"/>
        <v>0</v>
      </c>
      <c r="K36" s="27">
        <f t="shared" si="52"/>
        <v>0</v>
      </c>
      <c r="L36" s="824" t="s">
        <v>156</v>
      </c>
    </row>
    <row r="37" spans="1:12">
      <c r="A37" s="12">
        <f t="shared" ref="A37:B37" si="54">A36+1</f>
        <v>31</v>
      </c>
      <c r="B37" s="8">
        <f t="shared" si="54"/>
        <v>46265</v>
      </c>
      <c r="C37" s="8">
        <f t="shared" si="48"/>
        <v>46265</v>
      </c>
      <c r="D37" s="9">
        <v>0</v>
      </c>
      <c r="E37" s="8">
        <f t="shared" si="49"/>
        <v>46266</v>
      </c>
      <c r="F37" s="9">
        <v>0</v>
      </c>
      <c r="G37" s="10">
        <f t="shared" si="50"/>
        <v>1</v>
      </c>
      <c r="H37" s="11">
        <f t="shared" si="4"/>
        <v>2627293.56</v>
      </c>
      <c r="I37" s="11">
        <v>2627293.56</v>
      </c>
      <c r="J37" s="11">
        <f t="shared" si="51"/>
        <v>0</v>
      </c>
      <c r="K37" s="27">
        <f t="shared" si="52"/>
        <v>0</v>
      </c>
      <c r="L37" s="824" t="s">
        <v>156</v>
      </c>
    </row>
    <row r="38" spans="1:12">
      <c r="A38" s="12"/>
      <c r="B38" s="8"/>
      <c r="C38" s="8"/>
      <c r="D38" s="9"/>
      <c r="E38" s="8"/>
      <c r="F38" s="9"/>
      <c r="G38" s="10"/>
      <c r="H38" s="11"/>
      <c r="I38" s="11"/>
      <c r="J38" s="11"/>
      <c r="K38" s="27"/>
      <c r="L38" s="104"/>
    </row>
    <row r="39" spans="1:12">
      <c r="A39" s="13"/>
      <c r="B39" s="14"/>
      <c r="C39" s="14"/>
      <c r="D39" s="284"/>
      <c r="E39" s="14"/>
      <c r="F39" s="284"/>
      <c r="G39" s="285"/>
      <c r="H39" s="16"/>
      <c r="I39" s="16"/>
      <c r="J39" s="16"/>
      <c r="K39" s="30"/>
      <c r="L39" s="31"/>
    </row>
    <row r="40" spans="1:12">
      <c r="A40" s="13"/>
      <c r="B40" s="14"/>
      <c r="C40" s="14"/>
      <c r="D40" s="15"/>
      <c r="E40" s="14"/>
      <c r="F40" s="15"/>
      <c r="G40" s="15"/>
      <c r="H40" s="16"/>
      <c r="I40" s="16"/>
      <c r="J40" s="16"/>
      <c r="K40" s="30"/>
      <c r="L40" s="31"/>
    </row>
    <row r="41" spans="1:12">
      <c r="A41" s="17" t="s">
        <v>3</v>
      </c>
      <c r="B41" s="18"/>
      <c r="C41" s="18"/>
      <c r="D41" s="18"/>
      <c r="E41" s="18"/>
      <c r="F41" s="18"/>
      <c r="G41" s="19">
        <f>SUM(G7:G34)</f>
        <v>28</v>
      </c>
      <c r="H41" s="20"/>
      <c r="I41" s="20"/>
      <c r="J41" s="32">
        <f>SUM(J7:J40)</f>
        <v>152114.81999999983</v>
      </c>
      <c r="K41" s="32">
        <f>AVERAGE(K7:K34)</f>
        <v>226.36133928571402</v>
      </c>
      <c r="L41" s="33"/>
    </row>
    <row r="42" spans="1:12">
      <c r="A42" s="21" t="s">
        <v>117</v>
      </c>
      <c r="B42" s="22"/>
      <c r="C42" s="22"/>
      <c r="D42" s="22"/>
      <c r="E42" s="22"/>
      <c r="F42" s="22"/>
      <c r="G42" s="23">
        <f>G41/SUMPRODUCT((G7:G34&gt;0)*1)</f>
        <v>1</v>
      </c>
      <c r="H42" s="24"/>
      <c r="I42" s="24"/>
      <c r="J42" s="24"/>
      <c r="K42" s="24">
        <f>K41/SUMPRODUCT((K7:K34&gt;0)*1)</f>
        <v>9.4317224702380837</v>
      </c>
      <c r="L42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pageSetup orientation="portrait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1"/>
  <sheetViews>
    <sheetView zoomScale="90" zoomScaleNormal="90" workbookViewId="0">
      <pane ySplit="6" topLeftCell="A7" activePane="bottomLeft" state="frozen"/>
      <selection pane="bottomLeft" activeCell="I37" sqref="I37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2.140625" style="1" customWidth="1"/>
    <col min="9" max="9" width="14.28515625" style="1" customWidth="1"/>
    <col min="10" max="10" width="11.5703125" style="1" customWidth="1"/>
    <col min="11" max="11" width="9.140625" style="1"/>
    <col min="12" max="12" width="28.42578125" style="1" customWidth="1"/>
    <col min="13" max="16384" width="9.140625" style="1"/>
  </cols>
  <sheetData>
    <row r="1" spans="1:12">
      <c r="C1" s="3" t="s">
        <v>131</v>
      </c>
      <c r="D1" s="2"/>
      <c r="E1" s="2"/>
      <c r="F1" s="2"/>
      <c r="G1" s="2"/>
      <c r="H1" s="2"/>
      <c r="I1" s="2"/>
      <c r="J1" s="2"/>
      <c r="K1" s="2"/>
      <c r="L1" s="2"/>
    </row>
    <row r="2" spans="1:12">
      <c r="C2" s="3" t="s">
        <v>150</v>
      </c>
      <c r="D2" s="2"/>
      <c r="E2" s="2"/>
      <c r="F2" s="2"/>
      <c r="G2" s="2"/>
      <c r="H2" s="2"/>
      <c r="I2" s="2"/>
      <c r="J2" s="2"/>
      <c r="K2" s="2"/>
      <c r="L2" s="25" t="s">
        <v>133</v>
      </c>
    </row>
    <row r="3" spans="1:12">
      <c r="C3" s="3" t="str">
        <f>'Summary sales'!A3</f>
        <v>Bulan Agustus 2026</v>
      </c>
      <c r="D3" s="2"/>
      <c r="E3" s="2"/>
      <c r="F3" s="2"/>
      <c r="G3" s="2"/>
      <c r="H3" s="2"/>
      <c r="I3" s="2"/>
      <c r="J3" s="2"/>
      <c r="K3" s="2"/>
      <c r="L3" s="2"/>
    </row>
    <row r="4" spans="1:12">
      <c r="C4" s="76">
        <f>'Summary sales'!A4</f>
        <v>46235</v>
      </c>
      <c r="D4" s="4"/>
      <c r="E4" s="2"/>
      <c r="F4" s="2"/>
      <c r="G4" s="2"/>
      <c r="H4" s="2"/>
      <c r="I4" s="2"/>
      <c r="J4" s="2" t="s">
        <v>134</v>
      </c>
      <c r="K4" s="26">
        <f>MAX(K7:K34)</f>
        <v>34.684166666668411</v>
      </c>
      <c r="L4" s="2"/>
    </row>
    <row r="5" spans="1:12">
      <c r="A5" s="934" t="s">
        <v>111</v>
      </c>
      <c r="B5" s="933" t="s">
        <v>112</v>
      </c>
      <c r="C5" s="933" t="s">
        <v>135</v>
      </c>
      <c r="D5" s="933"/>
      <c r="E5" s="933" t="s">
        <v>136</v>
      </c>
      <c r="F5" s="933"/>
      <c r="G5" s="937" t="s">
        <v>137</v>
      </c>
      <c r="H5" s="933" t="s">
        <v>138</v>
      </c>
      <c r="I5" s="933"/>
      <c r="J5" s="933" t="s">
        <v>139</v>
      </c>
      <c r="K5" s="937" t="s">
        <v>140</v>
      </c>
      <c r="L5" s="931" t="s">
        <v>141</v>
      </c>
    </row>
    <row r="6" spans="1:12" ht="33.75" customHeight="1">
      <c r="A6" s="935"/>
      <c r="B6" s="936"/>
      <c r="C6" s="5" t="s">
        <v>112</v>
      </c>
      <c r="D6" s="5" t="s">
        <v>142</v>
      </c>
      <c r="E6" s="5" t="s">
        <v>112</v>
      </c>
      <c r="F6" s="5" t="s">
        <v>142</v>
      </c>
      <c r="G6" s="938"/>
      <c r="H6" s="5" t="s">
        <v>135</v>
      </c>
      <c r="I6" s="5" t="s">
        <v>136</v>
      </c>
      <c r="J6" s="936"/>
      <c r="K6" s="938"/>
      <c r="L6" s="932"/>
    </row>
    <row r="7" spans="1:12">
      <c r="A7" s="6">
        <v>1</v>
      </c>
      <c r="B7" s="7">
        <f>C4</f>
        <v>46235</v>
      </c>
      <c r="C7" s="7">
        <f>B7</f>
        <v>46235</v>
      </c>
      <c r="D7" s="270">
        <v>0</v>
      </c>
      <c r="E7" s="7">
        <f>C7+1</f>
        <v>46236</v>
      </c>
      <c r="F7" s="270">
        <v>0</v>
      </c>
      <c r="G7" s="10">
        <f>IFERROR(((E7-C7)+(F7-D7)),"")</f>
        <v>1</v>
      </c>
      <c r="H7" s="655">
        <v>704688.6</v>
      </c>
      <c r="I7" s="232">
        <v>705215.89</v>
      </c>
      <c r="J7" s="11">
        <f t="shared" ref="J7" si="0">I7-H7</f>
        <v>527.29000000003725</v>
      </c>
      <c r="K7" s="283">
        <f t="shared" ref="K7" si="1">J7/24</f>
        <v>21.970416666668218</v>
      </c>
      <c r="L7" s="101"/>
    </row>
    <row r="8" spans="1:12">
      <c r="A8" s="12">
        <f>A7+1</f>
        <v>2</v>
      </c>
      <c r="B8" s="8">
        <f>B7+1</f>
        <v>46236</v>
      </c>
      <c r="C8" s="8">
        <f>B8</f>
        <v>46236</v>
      </c>
      <c r="D8" s="9">
        <v>0</v>
      </c>
      <c r="E8" s="8">
        <f>C8+1</f>
        <v>46237</v>
      </c>
      <c r="F8" s="9">
        <v>0</v>
      </c>
      <c r="G8" s="10">
        <f>IFERROR(((E8-C8)+(F8-D8)),"")</f>
        <v>1</v>
      </c>
      <c r="H8" s="11">
        <f t="shared" ref="H8:H37" si="2">I7</f>
        <v>705215.89</v>
      </c>
      <c r="I8" s="11">
        <v>705675.39</v>
      </c>
      <c r="J8" s="11">
        <f t="shared" ref="J8:J31" si="3">I8-H8</f>
        <v>459.5</v>
      </c>
      <c r="K8" s="283">
        <f t="shared" ref="K8:K31" si="4">J8/24</f>
        <v>19.145833333333332</v>
      </c>
      <c r="L8" s="104"/>
    </row>
    <row r="9" spans="1:12">
      <c r="A9" s="12">
        <f t="shared" ref="A9:B20" si="5">A8+1</f>
        <v>3</v>
      </c>
      <c r="B9" s="8">
        <f t="shared" si="5"/>
        <v>46237</v>
      </c>
      <c r="C9" s="8">
        <f t="shared" ref="C9:C31" si="6">B9</f>
        <v>46237</v>
      </c>
      <c r="D9" s="9">
        <v>0</v>
      </c>
      <c r="E9" s="8">
        <f t="shared" ref="E9:E31" si="7">C9+1</f>
        <v>46238</v>
      </c>
      <c r="F9" s="9">
        <v>0</v>
      </c>
      <c r="G9" s="10">
        <f t="shared" ref="G9:G31" si="8">IFERROR(((E9-C9)+(F9-D9)),"")</f>
        <v>1</v>
      </c>
      <c r="H9" s="11">
        <f t="shared" si="2"/>
        <v>705675.39</v>
      </c>
      <c r="I9" s="11">
        <v>706413.43</v>
      </c>
      <c r="J9" s="11">
        <f t="shared" ref="J9" si="9">I9-H9</f>
        <v>738.04000000003725</v>
      </c>
      <c r="K9" s="283">
        <f t="shared" ref="K9" si="10">J9/24</f>
        <v>30.751666666668218</v>
      </c>
      <c r="L9" s="104"/>
    </row>
    <row r="10" spans="1:12">
      <c r="A10" s="12">
        <f t="shared" si="5"/>
        <v>4</v>
      </c>
      <c r="B10" s="8">
        <f t="shared" si="5"/>
        <v>46238</v>
      </c>
      <c r="C10" s="8">
        <f t="shared" si="6"/>
        <v>46238</v>
      </c>
      <c r="D10" s="9">
        <v>0</v>
      </c>
      <c r="E10" s="8">
        <f t="shared" si="7"/>
        <v>46239</v>
      </c>
      <c r="F10" s="9">
        <v>0</v>
      </c>
      <c r="G10" s="10">
        <f t="shared" si="8"/>
        <v>1</v>
      </c>
      <c r="H10" s="11">
        <f t="shared" si="2"/>
        <v>706413.43</v>
      </c>
      <c r="I10" s="11">
        <v>707070.95</v>
      </c>
      <c r="J10" s="11">
        <f t="shared" ref="J10" si="11">I10-H10</f>
        <v>657.51999999990221</v>
      </c>
      <c r="K10" s="283">
        <f t="shared" ref="K10" si="12">J10/24</f>
        <v>27.396666666662593</v>
      </c>
      <c r="L10" s="104"/>
    </row>
    <row r="11" spans="1:12">
      <c r="A11" s="12">
        <f t="shared" si="5"/>
        <v>5</v>
      </c>
      <c r="B11" s="8">
        <f t="shared" si="5"/>
        <v>46239</v>
      </c>
      <c r="C11" s="8">
        <f t="shared" si="6"/>
        <v>46239</v>
      </c>
      <c r="D11" s="9">
        <v>0</v>
      </c>
      <c r="E11" s="8">
        <f t="shared" si="7"/>
        <v>46240</v>
      </c>
      <c r="F11" s="9">
        <v>0</v>
      </c>
      <c r="G11" s="10">
        <f t="shared" si="8"/>
        <v>1</v>
      </c>
      <c r="H11" s="11">
        <f t="shared" si="2"/>
        <v>707070.95</v>
      </c>
      <c r="I11" s="11">
        <v>707768.43</v>
      </c>
      <c r="J11" s="11">
        <f t="shared" ref="J11" si="13">I11-H11</f>
        <v>697.48000000009779</v>
      </c>
      <c r="K11" s="283">
        <f t="shared" ref="K11" si="14">J11/24</f>
        <v>29.061666666670742</v>
      </c>
      <c r="L11" s="104"/>
    </row>
    <row r="12" spans="1:12">
      <c r="A12" s="12">
        <f t="shared" si="5"/>
        <v>6</v>
      </c>
      <c r="B12" s="8">
        <f t="shared" si="5"/>
        <v>46240</v>
      </c>
      <c r="C12" s="8">
        <f t="shared" si="6"/>
        <v>46240</v>
      </c>
      <c r="D12" s="9">
        <v>0</v>
      </c>
      <c r="E12" s="8">
        <f t="shared" si="7"/>
        <v>46241</v>
      </c>
      <c r="F12" s="9">
        <v>0</v>
      </c>
      <c r="G12" s="10">
        <f t="shared" si="8"/>
        <v>1</v>
      </c>
      <c r="H12" s="11">
        <f t="shared" si="2"/>
        <v>707768.43</v>
      </c>
      <c r="I12" s="11">
        <v>708446.66</v>
      </c>
      <c r="J12" s="11">
        <f t="shared" ref="J12" si="15">I12-H12</f>
        <v>678.22999999998137</v>
      </c>
      <c r="K12" s="283">
        <f t="shared" ref="K12" si="16">J12/24</f>
        <v>28.259583333332557</v>
      </c>
      <c r="L12" s="104"/>
    </row>
    <row r="13" spans="1:12">
      <c r="A13" s="12">
        <f t="shared" si="5"/>
        <v>7</v>
      </c>
      <c r="B13" s="8">
        <f t="shared" si="5"/>
        <v>46241</v>
      </c>
      <c r="C13" s="8">
        <f t="shared" si="6"/>
        <v>46241</v>
      </c>
      <c r="D13" s="9">
        <v>0</v>
      </c>
      <c r="E13" s="8">
        <f t="shared" si="7"/>
        <v>46242</v>
      </c>
      <c r="F13" s="9">
        <v>0</v>
      </c>
      <c r="G13" s="10">
        <f t="shared" si="8"/>
        <v>1</v>
      </c>
      <c r="H13" s="11">
        <f t="shared" si="2"/>
        <v>708446.66</v>
      </c>
      <c r="I13" s="11">
        <v>709090.74</v>
      </c>
      <c r="J13" s="11">
        <f t="shared" si="3"/>
        <v>644.07999999995809</v>
      </c>
      <c r="K13" s="283">
        <f t="shared" si="4"/>
        <v>26.836666666664922</v>
      </c>
      <c r="L13" s="28"/>
    </row>
    <row r="14" spans="1:12">
      <c r="A14" s="12">
        <f t="shared" si="5"/>
        <v>8</v>
      </c>
      <c r="B14" s="8">
        <f t="shared" si="5"/>
        <v>46242</v>
      </c>
      <c r="C14" s="8">
        <f t="shared" si="6"/>
        <v>46242</v>
      </c>
      <c r="D14" s="9">
        <v>0</v>
      </c>
      <c r="E14" s="8">
        <f t="shared" si="7"/>
        <v>46243</v>
      </c>
      <c r="F14" s="9">
        <v>0</v>
      </c>
      <c r="G14" s="10">
        <f t="shared" si="8"/>
        <v>1</v>
      </c>
      <c r="H14" s="11">
        <f t="shared" si="2"/>
        <v>709090.74</v>
      </c>
      <c r="I14" s="11">
        <v>709511.37</v>
      </c>
      <c r="J14" s="11">
        <f t="shared" si="3"/>
        <v>420.63000000000466</v>
      </c>
      <c r="K14" s="283">
        <f t="shared" si="4"/>
        <v>17.526250000000193</v>
      </c>
      <c r="L14" s="28"/>
    </row>
    <row r="15" spans="1:12">
      <c r="A15" s="12">
        <f t="shared" si="5"/>
        <v>9</v>
      </c>
      <c r="B15" s="8">
        <f t="shared" si="5"/>
        <v>46243</v>
      </c>
      <c r="C15" s="8">
        <f t="shared" si="6"/>
        <v>46243</v>
      </c>
      <c r="D15" s="9">
        <v>0</v>
      </c>
      <c r="E15" s="8">
        <f t="shared" si="7"/>
        <v>46244</v>
      </c>
      <c r="F15" s="9">
        <v>0</v>
      </c>
      <c r="G15" s="10">
        <f t="shared" si="8"/>
        <v>1</v>
      </c>
      <c r="H15" s="11">
        <f t="shared" si="2"/>
        <v>709511.37</v>
      </c>
      <c r="I15" s="11">
        <v>709999.68</v>
      </c>
      <c r="J15" s="11">
        <f t="shared" ref="J15" si="17">I15-H15</f>
        <v>488.31000000005588</v>
      </c>
      <c r="K15" s="283">
        <f t="shared" ref="K15" si="18">J15/24</f>
        <v>20.346250000002328</v>
      </c>
      <c r="L15" s="28"/>
    </row>
    <row r="16" spans="1:12">
      <c r="A16" s="12">
        <f t="shared" si="5"/>
        <v>10</v>
      </c>
      <c r="B16" s="8">
        <f t="shared" si="5"/>
        <v>46244</v>
      </c>
      <c r="C16" s="8">
        <f t="shared" si="6"/>
        <v>46244</v>
      </c>
      <c r="D16" s="9">
        <v>0</v>
      </c>
      <c r="E16" s="8">
        <f t="shared" si="7"/>
        <v>46245</v>
      </c>
      <c r="F16" s="9">
        <v>0</v>
      </c>
      <c r="G16" s="10">
        <f t="shared" si="8"/>
        <v>1</v>
      </c>
      <c r="H16" s="11">
        <f t="shared" si="2"/>
        <v>709999.68</v>
      </c>
      <c r="I16" s="11">
        <v>710704.07</v>
      </c>
      <c r="J16" s="11">
        <f t="shared" ref="J16" si="19">I16-H16</f>
        <v>704.38999999989755</v>
      </c>
      <c r="K16" s="283">
        <f t="shared" ref="K16" si="20">J16/24</f>
        <v>29.349583333329065</v>
      </c>
      <c r="L16" s="28"/>
    </row>
    <row r="17" spans="1:14">
      <c r="A17" s="12">
        <f t="shared" si="5"/>
        <v>11</v>
      </c>
      <c r="B17" s="8">
        <f t="shared" si="5"/>
        <v>46245</v>
      </c>
      <c r="C17" s="8">
        <f t="shared" si="6"/>
        <v>46245</v>
      </c>
      <c r="D17" s="9">
        <v>0</v>
      </c>
      <c r="E17" s="8">
        <f t="shared" si="7"/>
        <v>46246</v>
      </c>
      <c r="F17" s="9">
        <v>0</v>
      </c>
      <c r="G17" s="10">
        <f t="shared" si="8"/>
        <v>1</v>
      </c>
      <c r="H17" s="11">
        <f t="shared" si="2"/>
        <v>710704.07</v>
      </c>
      <c r="I17" s="11">
        <v>711436.23</v>
      </c>
      <c r="J17" s="11">
        <f t="shared" ref="J17" si="21">I17-H17</f>
        <v>732.1600000000326</v>
      </c>
      <c r="K17" s="283">
        <f t="shared" ref="K17" si="22">J17/24</f>
        <v>30.506666666668025</v>
      </c>
      <c r="L17" s="28"/>
    </row>
    <row r="18" spans="1:14">
      <c r="A18" s="12">
        <f t="shared" si="5"/>
        <v>12</v>
      </c>
      <c r="B18" s="8">
        <f t="shared" si="5"/>
        <v>46246</v>
      </c>
      <c r="C18" s="8">
        <f t="shared" si="6"/>
        <v>46246</v>
      </c>
      <c r="D18" s="9">
        <v>0</v>
      </c>
      <c r="E18" s="8">
        <f t="shared" si="7"/>
        <v>46247</v>
      </c>
      <c r="F18" s="9">
        <v>0</v>
      </c>
      <c r="G18" s="10">
        <f t="shared" si="8"/>
        <v>1</v>
      </c>
      <c r="H18" s="11">
        <f t="shared" si="2"/>
        <v>711436.23</v>
      </c>
      <c r="I18" s="11">
        <v>712245.02</v>
      </c>
      <c r="J18" s="11">
        <f t="shared" ref="J18" si="23">I18-H18</f>
        <v>808.79000000003725</v>
      </c>
      <c r="K18" s="283">
        <f t="shared" ref="K18" si="24">J18/24</f>
        <v>33.699583333334886</v>
      </c>
      <c r="L18" s="28"/>
      <c r="N18" s="29"/>
    </row>
    <row r="19" spans="1:14">
      <c r="A19" s="12">
        <f t="shared" si="5"/>
        <v>13</v>
      </c>
      <c r="B19" s="8">
        <f t="shared" si="5"/>
        <v>46247</v>
      </c>
      <c r="C19" s="8">
        <f t="shared" si="6"/>
        <v>46247</v>
      </c>
      <c r="D19" s="9">
        <v>0</v>
      </c>
      <c r="E19" s="8">
        <f t="shared" si="7"/>
        <v>46248</v>
      </c>
      <c r="F19" s="9">
        <v>0</v>
      </c>
      <c r="G19" s="10">
        <f t="shared" si="8"/>
        <v>1</v>
      </c>
      <c r="H19" s="11">
        <f t="shared" si="2"/>
        <v>712245.02</v>
      </c>
      <c r="I19" s="11">
        <v>712963.09</v>
      </c>
      <c r="J19" s="11">
        <f t="shared" si="3"/>
        <v>718.06999999994878</v>
      </c>
      <c r="K19" s="283">
        <f t="shared" si="4"/>
        <v>29.9195833333312</v>
      </c>
      <c r="L19" s="28"/>
    </row>
    <row r="20" spans="1:14">
      <c r="A20" s="12">
        <f t="shared" si="5"/>
        <v>14</v>
      </c>
      <c r="B20" s="8">
        <f t="shared" si="5"/>
        <v>46248</v>
      </c>
      <c r="C20" s="8">
        <f t="shared" si="6"/>
        <v>46248</v>
      </c>
      <c r="D20" s="9">
        <v>0</v>
      </c>
      <c r="E20" s="8">
        <f t="shared" si="7"/>
        <v>46249</v>
      </c>
      <c r="F20" s="9">
        <v>0</v>
      </c>
      <c r="G20" s="10">
        <f t="shared" si="8"/>
        <v>1</v>
      </c>
      <c r="H20" s="11">
        <f t="shared" si="2"/>
        <v>712963.09</v>
      </c>
      <c r="I20" s="11">
        <v>713716.99</v>
      </c>
      <c r="J20" s="11">
        <f t="shared" si="3"/>
        <v>753.90000000002328</v>
      </c>
      <c r="K20" s="283">
        <f t="shared" si="4"/>
        <v>31.412500000000971</v>
      </c>
      <c r="L20" s="104"/>
    </row>
    <row r="21" spans="1:14">
      <c r="A21" s="12">
        <f t="shared" ref="A21:B25" si="25">A20+1</f>
        <v>15</v>
      </c>
      <c r="B21" s="8">
        <f t="shared" si="25"/>
        <v>46249</v>
      </c>
      <c r="C21" s="8">
        <f t="shared" si="6"/>
        <v>46249</v>
      </c>
      <c r="D21" s="9">
        <v>0</v>
      </c>
      <c r="E21" s="8">
        <f t="shared" si="7"/>
        <v>46250</v>
      </c>
      <c r="F21" s="9">
        <v>0</v>
      </c>
      <c r="G21" s="10">
        <f t="shared" si="8"/>
        <v>1</v>
      </c>
      <c r="H21" s="11">
        <f t="shared" si="2"/>
        <v>713716.99</v>
      </c>
      <c r="I21" s="11">
        <v>714240.62</v>
      </c>
      <c r="J21" s="11">
        <f t="shared" ref="J21:J30" si="26">I21-H21</f>
        <v>523.63000000000466</v>
      </c>
      <c r="K21" s="283">
        <f t="shared" ref="K21:K30" si="27">J21/24</f>
        <v>21.817916666666861</v>
      </c>
      <c r="L21" s="104"/>
    </row>
    <row r="22" spans="1:14">
      <c r="A22" s="12">
        <f t="shared" si="25"/>
        <v>16</v>
      </c>
      <c r="B22" s="8">
        <f t="shared" si="25"/>
        <v>46250</v>
      </c>
      <c r="C22" s="8">
        <f t="shared" si="6"/>
        <v>46250</v>
      </c>
      <c r="D22" s="9">
        <v>0</v>
      </c>
      <c r="E22" s="8">
        <f t="shared" si="7"/>
        <v>46251</v>
      </c>
      <c r="F22" s="9">
        <v>0</v>
      </c>
      <c r="G22" s="10">
        <f t="shared" si="8"/>
        <v>1</v>
      </c>
      <c r="H22" s="11">
        <f t="shared" si="2"/>
        <v>714240.62</v>
      </c>
      <c r="I22" s="11">
        <v>714578.77</v>
      </c>
      <c r="J22" s="11">
        <f t="shared" ref="J22" si="28">I22-H22</f>
        <v>338.15000000002328</v>
      </c>
      <c r="K22" s="283">
        <f t="shared" ref="K22" si="29">J22/24</f>
        <v>14.089583333334303</v>
      </c>
      <c r="L22" s="104"/>
    </row>
    <row r="23" spans="1:14">
      <c r="A23" s="12">
        <f t="shared" si="25"/>
        <v>17</v>
      </c>
      <c r="B23" s="8">
        <f t="shared" si="25"/>
        <v>46251</v>
      </c>
      <c r="C23" s="8">
        <f t="shared" si="6"/>
        <v>46251</v>
      </c>
      <c r="D23" s="9">
        <v>0</v>
      </c>
      <c r="E23" s="8">
        <f t="shared" si="7"/>
        <v>46252</v>
      </c>
      <c r="F23" s="9">
        <v>0</v>
      </c>
      <c r="G23" s="10">
        <f t="shared" si="8"/>
        <v>1</v>
      </c>
      <c r="H23" s="11">
        <f t="shared" si="2"/>
        <v>714578.77</v>
      </c>
      <c r="I23" s="11">
        <v>715030.51</v>
      </c>
      <c r="J23" s="11">
        <f t="shared" si="26"/>
        <v>451.73999999999069</v>
      </c>
      <c r="K23" s="283">
        <f t="shared" si="27"/>
        <v>18.822499999999611</v>
      </c>
      <c r="L23" s="104"/>
    </row>
    <row r="24" spans="1:14">
      <c r="A24" s="12">
        <f t="shared" si="25"/>
        <v>18</v>
      </c>
      <c r="B24" s="8">
        <f t="shared" si="25"/>
        <v>46252</v>
      </c>
      <c r="C24" s="8">
        <f t="shared" si="6"/>
        <v>46252</v>
      </c>
      <c r="D24" s="9">
        <v>0</v>
      </c>
      <c r="E24" s="8">
        <f t="shared" si="7"/>
        <v>46253</v>
      </c>
      <c r="F24" s="9">
        <v>0</v>
      </c>
      <c r="G24" s="10">
        <f t="shared" si="8"/>
        <v>1</v>
      </c>
      <c r="H24" s="11">
        <f t="shared" si="2"/>
        <v>715030.51</v>
      </c>
      <c r="I24" s="11">
        <v>715862.93</v>
      </c>
      <c r="J24" s="11">
        <f t="shared" si="26"/>
        <v>832.42000000004191</v>
      </c>
      <c r="K24" s="283">
        <f t="shared" si="27"/>
        <v>34.684166666668411</v>
      </c>
      <c r="L24" s="104"/>
    </row>
    <row r="25" spans="1:14">
      <c r="A25" s="12">
        <f t="shared" si="25"/>
        <v>19</v>
      </c>
      <c r="B25" s="8">
        <f t="shared" si="25"/>
        <v>46253</v>
      </c>
      <c r="C25" s="8">
        <f t="shared" si="6"/>
        <v>46253</v>
      </c>
      <c r="D25" s="9">
        <v>0</v>
      </c>
      <c r="E25" s="8">
        <f t="shared" si="7"/>
        <v>46254</v>
      </c>
      <c r="F25" s="9">
        <v>0</v>
      </c>
      <c r="G25" s="10">
        <f t="shared" si="8"/>
        <v>1</v>
      </c>
      <c r="H25" s="11">
        <f t="shared" si="2"/>
        <v>715862.93</v>
      </c>
      <c r="I25" s="11">
        <v>716620.1</v>
      </c>
      <c r="J25" s="11">
        <f t="shared" si="26"/>
        <v>757.16999999992549</v>
      </c>
      <c r="K25" s="283">
        <f t="shared" si="27"/>
        <v>31.548749999996897</v>
      </c>
      <c r="L25" s="104"/>
    </row>
    <row r="26" spans="1:14">
      <c r="A26" s="12">
        <f t="shared" ref="A26:B28" si="30">A25+1</f>
        <v>20</v>
      </c>
      <c r="B26" s="8">
        <f t="shared" si="30"/>
        <v>46254</v>
      </c>
      <c r="C26" s="8">
        <f t="shared" si="6"/>
        <v>46254</v>
      </c>
      <c r="D26" s="9">
        <v>0</v>
      </c>
      <c r="E26" s="8">
        <f t="shared" si="7"/>
        <v>46255</v>
      </c>
      <c r="F26" s="9">
        <v>0</v>
      </c>
      <c r="G26" s="10">
        <f t="shared" si="8"/>
        <v>1</v>
      </c>
      <c r="H26" s="11">
        <f t="shared" si="2"/>
        <v>716620.1</v>
      </c>
      <c r="I26" s="11">
        <v>717333.6</v>
      </c>
      <c r="J26" s="11">
        <f t="shared" si="26"/>
        <v>713.5</v>
      </c>
      <c r="K26" s="283">
        <f t="shared" si="27"/>
        <v>29.729166666666668</v>
      </c>
      <c r="L26" s="28"/>
    </row>
    <row r="27" spans="1:14">
      <c r="A27" s="12">
        <f t="shared" si="30"/>
        <v>21</v>
      </c>
      <c r="B27" s="8">
        <f t="shared" si="30"/>
        <v>46255</v>
      </c>
      <c r="C27" s="8">
        <f t="shared" si="6"/>
        <v>46255</v>
      </c>
      <c r="D27" s="9">
        <v>0</v>
      </c>
      <c r="E27" s="8">
        <f t="shared" si="7"/>
        <v>46256</v>
      </c>
      <c r="F27" s="9">
        <v>0</v>
      </c>
      <c r="G27" s="10">
        <f t="shared" si="8"/>
        <v>1</v>
      </c>
      <c r="H27" s="11">
        <f t="shared" si="2"/>
        <v>717333.6</v>
      </c>
      <c r="I27" s="11">
        <v>718128.86</v>
      </c>
      <c r="J27" s="11">
        <f t="shared" si="26"/>
        <v>795.26000000000931</v>
      </c>
      <c r="K27" s="283">
        <f t="shared" si="27"/>
        <v>33.135833333333721</v>
      </c>
      <c r="L27" s="28"/>
    </row>
    <row r="28" spans="1:14">
      <c r="A28" s="12">
        <f t="shared" si="30"/>
        <v>22</v>
      </c>
      <c r="B28" s="8">
        <f t="shared" si="30"/>
        <v>46256</v>
      </c>
      <c r="C28" s="8">
        <f t="shared" si="6"/>
        <v>46256</v>
      </c>
      <c r="D28" s="9">
        <v>0</v>
      </c>
      <c r="E28" s="8">
        <f t="shared" si="7"/>
        <v>46257</v>
      </c>
      <c r="F28" s="9">
        <v>0</v>
      </c>
      <c r="G28" s="10">
        <f t="shared" si="8"/>
        <v>1</v>
      </c>
      <c r="H28" s="11">
        <f t="shared" si="2"/>
        <v>718128.86</v>
      </c>
      <c r="I28" s="11">
        <v>718563.31</v>
      </c>
      <c r="J28" s="11">
        <f t="shared" si="26"/>
        <v>434.45000000006985</v>
      </c>
      <c r="K28" s="283">
        <f t="shared" si="27"/>
        <v>18.102083333336243</v>
      </c>
      <c r="L28" s="28"/>
    </row>
    <row r="29" spans="1:14">
      <c r="A29" s="12">
        <f t="shared" ref="A29:A37" si="31">A28+1</f>
        <v>23</v>
      </c>
      <c r="B29" s="8">
        <f t="shared" ref="B29:B37" si="32">B28+1</f>
        <v>46257</v>
      </c>
      <c r="C29" s="8">
        <f t="shared" si="6"/>
        <v>46257</v>
      </c>
      <c r="D29" s="9">
        <v>0</v>
      </c>
      <c r="E29" s="8">
        <f t="shared" si="7"/>
        <v>46258</v>
      </c>
      <c r="F29" s="9">
        <v>0</v>
      </c>
      <c r="G29" s="10">
        <f t="shared" si="8"/>
        <v>1</v>
      </c>
      <c r="H29" s="11">
        <f t="shared" si="2"/>
        <v>718563.31</v>
      </c>
      <c r="I29" s="11">
        <v>718957.73</v>
      </c>
      <c r="J29" s="11">
        <f t="shared" si="26"/>
        <v>394.41999999992549</v>
      </c>
      <c r="K29" s="283">
        <f t="shared" si="27"/>
        <v>16.434166666663561</v>
      </c>
      <c r="L29" s="28"/>
    </row>
    <row r="30" spans="1:14">
      <c r="A30" s="12">
        <f t="shared" si="31"/>
        <v>24</v>
      </c>
      <c r="B30" s="8">
        <f t="shared" si="32"/>
        <v>46258</v>
      </c>
      <c r="C30" s="8">
        <f t="shared" si="6"/>
        <v>46258</v>
      </c>
      <c r="D30" s="9">
        <v>0</v>
      </c>
      <c r="E30" s="8">
        <f t="shared" si="7"/>
        <v>46259</v>
      </c>
      <c r="F30" s="9">
        <v>0</v>
      </c>
      <c r="G30" s="10">
        <f t="shared" si="8"/>
        <v>1</v>
      </c>
      <c r="H30" s="11">
        <f t="shared" si="2"/>
        <v>718957.73</v>
      </c>
      <c r="I30" s="11">
        <v>719459.23</v>
      </c>
      <c r="J30" s="11">
        <f t="shared" si="26"/>
        <v>501.5</v>
      </c>
      <c r="K30" s="283">
        <f t="shared" si="27"/>
        <v>20.895833333333332</v>
      </c>
      <c r="L30" s="104"/>
    </row>
    <row r="31" spans="1:14">
      <c r="A31" s="12">
        <f t="shared" si="31"/>
        <v>25</v>
      </c>
      <c r="B31" s="8">
        <f t="shared" si="32"/>
        <v>46259</v>
      </c>
      <c r="C31" s="8">
        <f t="shared" si="6"/>
        <v>46259</v>
      </c>
      <c r="D31" s="9">
        <v>0</v>
      </c>
      <c r="E31" s="8">
        <f t="shared" si="7"/>
        <v>46260</v>
      </c>
      <c r="F31" s="9">
        <v>0</v>
      </c>
      <c r="G31" s="10">
        <f t="shared" si="8"/>
        <v>1</v>
      </c>
      <c r="H31" s="11">
        <f t="shared" si="2"/>
        <v>719459.23</v>
      </c>
      <c r="I31" s="11">
        <v>719872.82</v>
      </c>
      <c r="J31" s="11">
        <f t="shared" si="3"/>
        <v>413.5899999999674</v>
      </c>
      <c r="K31" s="283">
        <f t="shared" si="4"/>
        <v>17.232916666665307</v>
      </c>
      <c r="L31" s="104"/>
    </row>
    <row r="32" spans="1:14">
      <c r="A32" s="12">
        <f t="shared" si="31"/>
        <v>26</v>
      </c>
      <c r="B32" s="8">
        <f t="shared" si="32"/>
        <v>46260</v>
      </c>
      <c r="C32" s="8">
        <f t="shared" ref="C32:C34" si="33">B32</f>
        <v>46260</v>
      </c>
      <c r="D32" s="9">
        <v>0</v>
      </c>
      <c r="E32" s="8">
        <f t="shared" ref="E32:E34" si="34">C32+1</f>
        <v>46261</v>
      </c>
      <c r="F32" s="9">
        <v>0</v>
      </c>
      <c r="G32" s="10">
        <f t="shared" ref="G32:G34" si="35">IFERROR(((E32-C32)+(F32-D32)),"")</f>
        <v>1</v>
      </c>
      <c r="H32" s="11">
        <f t="shared" si="2"/>
        <v>719872.82</v>
      </c>
      <c r="I32" s="11">
        <v>720551.76</v>
      </c>
      <c r="J32" s="11">
        <f t="shared" ref="J32:J34" si="36">I32-H32</f>
        <v>678.94000000006054</v>
      </c>
      <c r="K32" s="283">
        <f t="shared" ref="K32:K34" si="37">J32/24</f>
        <v>28.289166666669189</v>
      </c>
      <c r="L32" s="104"/>
    </row>
    <row r="33" spans="1:12">
      <c r="A33" s="12">
        <f t="shared" si="31"/>
        <v>27</v>
      </c>
      <c r="B33" s="8">
        <f t="shared" si="32"/>
        <v>46261</v>
      </c>
      <c r="C33" s="8">
        <f t="shared" si="33"/>
        <v>46261</v>
      </c>
      <c r="D33" s="9">
        <v>0</v>
      </c>
      <c r="E33" s="8">
        <f t="shared" si="34"/>
        <v>46262</v>
      </c>
      <c r="F33" s="9">
        <v>0</v>
      </c>
      <c r="G33" s="10">
        <f t="shared" si="35"/>
        <v>1</v>
      </c>
      <c r="H33" s="11">
        <f t="shared" si="2"/>
        <v>720551.76</v>
      </c>
      <c r="I33" s="11">
        <v>721286.94</v>
      </c>
      <c r="J33" s="11">
        <f t="shared" si="36"/>
        <v>735.17999999993481</v>
      </c>
      <c r="K33" s="283">
        <f t="shared" si="37"/>
        <v>30.632499999997282</v>
      </c>
      <c r="L33" s="104"/>
    </row>
    <row r="34" spans="1:12">
      <c r="A34" s="12">
        <f t="shared" si="31"/>
        <v>28</v>
      </c>
      <c r="B34" s="8">
        <f t="shared" si="32"/>
        <v>46262</v>
      </c>
      <c r="C34" s="8">
        <f t="shared" si="33"/>
        <v>46262</v>
      </c>
      <c r="D34" s="9">
        <v>0</v>
      </c>
      <c r="E34" s="8">
        <f t="shared" si="34"/>
        <v>46263</v>
      </c>
      <c r="F34" s="9">
        <v>0</v>
      </c>
      <c r="G34" s="10">
        <f t="shared" si="35"/>
        <v>1</v>
      </c>
      <c r="H34" s="11">
        <f t="shared" si="2"/>
        <v>721286.94</v>
      </c>
      <c r="I34" s="232">
        <v>721923.28</v>
      </c>
      <c r="J34" s="11">
        <f t="shared" si="36"/>
        <v>636.34000000008382</v>
      </c>
      <c r="K34" s="283">
        <f t="shared" si="37"/>
        <v>26.51416666667016</v>
      </c>
      <c r="L34" s="28"/>
    </row>
    <row r="35" spans="1:12">
      <c r="A35" s="12">
        <f t="shared" si="31"/>
        <v>29</v>
      </c>
      <c r="B35" s="8">
        <f t="shared" si="32"/>
        <v>46263</v>
      </c>
      <c r="C35" s="8">
        <f t="shared" ref="C35:C37" si="38">B35</f>
        <v>46263</v>
      </c>
      <c r="D35" s="9">
        <v>0</v>
      </c>
      <c r="E35" s="8">
        <f t="shared" ref="E35:E37" si="39">C35+1</f>
        <v>46264</v>
      </c>
      <c r="F35" s="9">
        <v>0</v>
      </c>
      <c r="G35" s="10">
        <f t="shared" ref="G35:G37" si="40">IFERROR(((E35-C35)+(F35-D35)),"")</f>
        <v>1</v>
      </c>
      <c r="H35" s="11">
        <f t="shared" si="2"/>
        <v>721923.28</v>
      </c>
      <c r="I35" s="232">
        <v>722489.11</v>
      </c>
      <c r="J35" s="11">
        <f t="shared" ref="J35:J37" si="41">I35-H35</f>
        <v>565.82999999995809</v>
      </c>
      <c r="K35" s="283">
        <f t="shared" ref="K35:K37" si="42">J35/24</f>
        <v>23.576249999998254</v>
      </c>
      <c r="L35" s="28"/>
    </row>
    <row r="36" spans="1:12">
      <c r="A36" s="12">
        <f t="shared" si="31"/>
        <v>30</v>
      </c>
      <c r="B36" s="8">
        <f t="shared" si="32"/>
        <v>46264</v>
      </c>
      <c r="C36" s="8">
        <f t="shared" si="38"/>
        <v>46264</v>
      </c>
      <c r="D36" s="9">
        <v>0</v>
      </c>
      <c r="E36" s="8">
        <f t="shared" si="39"/>
        <v>46265</v>
      </c>
      <c r="F36" s="9">
        <v>0</v>
      </c>
      <c r="G36" s="10">
        <f t="shared" si="40"/>
        <v>1</v>
      </c>
      <c r="H36" s="11">
        <f t="shared" si="2"/>
        <v>722489.11</v>
      </c>
      <c r="I36" s="232">
        <v>722923.36</v>
      </c>
      <c r="J36" s="11">
        <f t="shared" si="41"/>
        <v>434.25</v>
      </c>
      <c r="K36" s="283">
        <f t="shared" si="42"/>
        <v>18.09375</v>
      </c>
      <c r="L36" s="28"/>
    </row>
    <row r="37" spans="1:12">
      <c r="A37" s="12">
        <f t="shared" si="31"/>
        <v>31</v>
      </c>
      <c r="B37" s="8">
        <f t="shared" si="32"/>
        <v>46265</v>
      </c>
      <c r="C37" s="8">
        <f t="shared" si="38"/>
        <v>46265</v>
      </c>
      <c r="D37" s="9">
        <v>0</v>
      </c>
      <c r="E37" s="8">
        <f t="shared" si="39"/>
        <v>46266</v>
      </c>
      <c r="F37" s="9">
        <v>0</v>
      </c>
      <c r="G37" s="10">
        <f t="shared" si="40"/>
        <v>1</v>
      </c>
      <c r="H37" s="11">
        <f t="shared" si="2"/>
        <v>722923.36</v>
      </c>
      <c r="I37" s="232">
        <v>723635.78</v>
      </c>
      <c r="J37" s="11">
        <f t="shared" si="41"/>
        <v>712.42000000004191</v>
      </c>
      <c r="K37" s="283">
        <f t="shared" si="42"/>
        <v>29.684166666668414</v>
      </c>
      <c r="L37" s="28"/>
    </row>
    <row r="38" spans="1:12">
      <c r="A38" s="12"/>
      <c r="B38" s="8"/>
      <c r="C38" s="8"/>
      <c r="D38" s="9"/>
      <c r="E38" s="8"/>
      <c r="F38" s="9"/>
      <c r="G38" s="10"/>
      <c r="H38" s="11"/>
      <c r="I38" s="232"/>
      <c r="J38" s="11"/>
      <c r="K38" s="283"/>
      <c r="L38" s="28"/>
    </row>
    <row r="39" spans="1:12">
      <c r="A39" s="12"/>
      <c r="B39" s="8"/>
      <c r="C39" s="8"/>
      <c r="D39" s="9"/>
      <c r="E39" s="8"/>
      <c r="F39" s="9"/>
      <c r="G39" s="10"/>
      <c r="H39" s="11"/>
      <c r="I39" s="11"/>
      <c r="J39" s="11"/>
      <c r="K39" s="283"/>
      <c r="L39" s="28"/>
    </row>
    <row r="40" spans="1:12">
      <c r="A40" s="17" t="s">
        <v>3</v>
      </c>
      <c r="B40" s="18"/>
      <c r="C40" s="18"/>
      <c r="D40" s="18"/>
      <c r="E40" s="18"/>
      <c r="F40" s="18"/>
      <c r="G40" s="19">
        <f>SUM(G7:G39)</f>
        <v>31</v>
      </c>
      <c r="H40" s="20"/>
      <c r="I40" s="20"/>
      <c r="J40" s="32">
        <f>SUM(J7:J39)</f>
        <v>18947.180000000051</v>
      </c>
      <c r="K40" s="32">
        <f>AVERAGE(K7:K39)</f>
        <v>25.466639784946313</v>
      </c>
      <c r="L40" s="33"/>
    </row>
    <row r="41" spans="1:12">
      <c r="A41" s="21" t="s">
        <v>117</v>
      </c>
      <c r="B41" s="22"/>
      <c r="C41" s="22"/>
      <c r="D41" s="22"/>
      <c r="E41" s="22"/>
      <c r="F41" s="22"/>
      <c r="G41" s="23">
        <f>G40/SUMPRODUCT((G7:G39&gt;0)*1)</f>
        <v>1</v>
      </c>
      <c r="H41" s="24"/>
      <c r="I41" s="24"/>
      <c r="J41" s="24"/>
      <c r="K41" s="24">
        <f>K40/SUMPRODUCT((K7:K39&gt;0)*1)</f>
        <v>0.8215045091918165</v>
      </c>
      <c r="L41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pageSetup orientation="portrait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1"/>
  <sheetViews>
    <sheetView zoomScale="90" zoomScaleNormal="90" workbookViewId="0">
      <pane ySplit="6" topLeftCell="A8" activePane="bottomLeft" state="frozen"/>
      <selection pane="bottomLeft" activeCell="I37" sqref="I37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5.28515625" style="279" customWidth="1"/>
    <col min="9" max="9" width="17.85546875" style="279" customWidth="1"/>
    <col min="10" max="10" width="13.7109375" style="280" customWidth="1"/>
    <col min="11" max="11" width="9.140625" style="1"/>
    <col min="12" max="12" width="38.28515625" style="1" customWidth="1"/>
    <col min="13" max="14" width="9.140625" style="1"/>
    <col min="15" max="15" width="13.5703125" style="1" customWidth="1"/>
    <col min="16" max="16" width="11.140625" style="1" customWidth="1"/>
    <col min="17" max="16384" width="9.140625" style="1"/>
  </cols>
  <sheetData>
    <row r="1" spans="1:12">
      <c r="B1" s="2"/>
      <c r="C1" s="3" t="s">
        <v>131</v>
      </c>
      <c r="D1" s="2"/>
      <c r="E1" s="2"/>
      <c r="F1" s="2"/>
      <c r="G1" s="2"/>
      <c r="H1" s="281"/>
      <c r="I1" s="281"/>
      <c r="J1" s="282"/>
      <c r="K1" s="2"/>
      <c r="L1" s="2"/>
    </row>
    <row r="2" spans="1:12">
      <c r="B2" s="2"/>
      <c r="C2" s="3" t="s">
        <v>152</v>
      </c>
      <c r="D2" s="2"/>
      <c r="E2" s="2"/>
      <c r="F2" s="2"/>
      <c r="G2" s="2"/>
      <c r="H2" s="281"/>
      <c r="I2" s="281"/>
      <c r="J2" s="282"/>
      <c r="K2" s="2"/>
      <c r="L2" s="25" t="s">
        <v>133</v>
      </c>
    </row>
    <row r="3" spans="1:12">
      <c r="B3" s="2"/>
      <c r="C3" s="3" t="str">
        <f>SCI!C3</f>
        <v>Bulan Agustus 2026</v>
      </c>
      <c r="D3" s="2"/>
      <c r="E3" s="2"/>
      <c r="F3" s="2"/>
      <c r="G3" s="2"/>
      <c r="H3" s="281"/>
      <c r="I3" s="281"/>
      <c r="J3" s="282"/>
      <c r="K3" s="2"/>
      <c r="L3" s="2"/>
    </row>
    <row r="4" spans="1:12">
      <c r="B4" s="4"/>
      <c r="C4" s="4">
        <f>SCI!C4</f>
        <v>46235</v>
      </c>
      <c r="D4" s="2"/>
      <c r="E4" s="2"/>
      <c r="F4" s="2"/>
      <c r="G4" s="2"/>
      <c r="H4" s="281"/>
      <c r="I4" s="281"/>
      <c r="J4" s="282" t="s">
        <v>134</v>
      </c>
      <c r="K4" s="26">
        <f>MAX(K7:K39)</f>
        <v>174.44166666667056</v>
      </c>
      <c r="L4" s="2"/>
    </row>
    <row r="5" spans="1:12" ht="15.75" customHeight="1">
      <c r="A5" s="934" t="s">
        <v>111</v>
      </c>
      <c r="B5" s="933" t="s">
        <v>112</v>
      </c>
      <c r="C5" s="933" t="s">
        <v>135</v>
      </c>
      <c r="D5" s="933"/>
      <c r="E5" s="933" t="s">
        <v>136</v>
      </c>
      <c r="F5" s="933"/>
      <c r="G5" s="937" t="s">
        <v>137</v>
      </c>
      <c r="H5" s="933" t="s">
        <v>138</v>
      </c>
      <c r="I5" s="933"/>
      <c r="J5" s="933" t="s">
        <v>139</v>
      </c>
      <c r="K5" s="937" t="s">
        <v>140</v>
      </c>
      <c r="L5" s="931" t="s">
        <v>141</v>
      </c>
    </row>
    <row r="6" spans="1:12" ht="15.75" thickBot="1">
      <c r="A6" s="935"/>
      <c r="B6" s="936"/>
      <c r="C6" s="5" t="s">
        <v>112</v>
      </c>
      <c r="D6" s="5" t="s">
        <v>142</v>
      </c>
      <c r="E6" s="5" t="s">
        <v>112</v>
      </c>
      <c r="F6" s="5" t="s">
        <v>142</v>
      </c>
      <c r="G6" s="938"/>
      <c r="H6" s="5" t="s">
        <v>135</v>
      </c>
      <c r="I6" s="5" t="s">
        <v>136</v>
      </c>
      <c r="J6" s="936"/>
      <c r="K6" s="938"/>
      <c r="L6" s="932"/>
    </row>
    <row r="7" spans="1:12" ht="15.75" thickTop="1">
      <c r="A7" s="6">
        <v>1</v>
      </c>
      <c r="B7" s="7">
        <f>C4</f>
        <v>46235</v>
      </c>
      <c r="C7" s="8">
        <f>B7</f>
        <v>46235</v>
      </c>
      <c r="D7" s="9">
        <v>0</v>
      </c>
      <c r="E7" s="8">
        <f>C7+1</f>
        <v>46236</v>
      </c>
      <c r="F7" s="9">
        <v>0</v>
      </c>
      <c r="G7" s="10">
        <f>IFERROR(((E7-C7)+(F7-D7)),"")</f>
        <v>1</v>
      </c>
      <c r="H7" s="11">
        <v>3097102.3</v>
      </c>
      <c r="I7" s="11">
        <v>3098000.5</v>
      </c>
      <c r="J7" s="11">
        <f>I7-H7</f>
        <v>898.20000000018626</v>
      </c>
      <c r="K7" s="27">
        <f>J7/24</f>
        <v>37.425000000007763</v>
      </c>
      <c r="L7" s="519"/>
    </row>
    <row r="8" spans="1:12">
      <c r="A8" s="12">
        <f>A7+1</f>
        <v>2</v>
      </c>
      <c r="B8" s="8">
        <f>B7+1</f>
        <v>46236</v>
      </c>
      <c r="C8" s="8">
        <f>B8</f>
        <v>46236</v>
      </c>
      <c r="D8" s="9">
        <v>0</v>
      </c>
      <c r="E8" s="8">
        <f>C8+1</f>
        <v>46237</v>
      </c>
      <c r="F8" s="9">
        <v>0</v>
      </c>
      <c r="G8" s="10">
        <f>IFERROR(((E8-C8)+(F8-D8)),"")</f>
        <v>1</v>
      </c>
      <c r="H8" s="11">
        <f t="shared" ref="H8:H35" si="0">I7</f>
        <v>3098000.5</v>
      </c>
      <c r="I8" s="11">
        <v>3098000.5</v>
      </c>
      <c r="J8" s="11">
        <f t="shared" ref="J8" si="1">I8-H8</f>
        <v>0</v>
      </c>
      <c r="K8" s="27">
        <f t="shared" ref="K8:K33" si="2">J8/24</f>
        <v>0</v>
      </c>
      <c r="L8" s="744" t="s">
        <v>156</v>
      </c>
    </row>
    <row r="9" spans="1:12">
      <c r="A9" s="12">
        <f t="shared" ref="A9:B24" si="3">A8+1</f>
        <v>3</v>
      </c>
      <c r="B9" s="8">
        <f t="shared" si="3"/>
        <v>46237</v>
      </c>
      <c r="C9" s="8">
        <f t="shared" ref="C9:C33" si="4">B9</f>
        <v>46237</v>
      </c>
      <c r="D9" s="9">
        <v>0</v>
      </c>
      <c r="E9" s="8">
        <f t="shared" ref="E9:E33" si="5">C9+1</f>
        <v>46238</v>
      </c>
      <c r="F9" s="9">
        <v>0</v>
      </c>
      <c r="G9" s="10">
        <f t="shared" ref="G9:G33" si="6">IFERROR(((E9-C9)+(F9-D9)),"")</f>
        <v>1</v>
      </c>
      <c r="H9" s="11">
        <f t="shared" si="0"/>
        <v>3098000.5</v>
      </c>
      <c r="I9" s="11">
        <v>3100119.9</v>
      </c>
      <c r="J9" s="11">
        <f t="shared" ref="J9" si="7">I9-H9</f>
        <v>2119.3999999999069</v>
      </c>
      <c r="K9" s="27">
        <f t="shared" ref="K9" si="8">J9/24</f>
        <v>88.308333333329458</v>
      </c>
      <c r="L9" s="522"/>
    </row>
    <row r="10" spans="1:12">
      <c r="A10" s="12">
        <f t="shared" si="3"/>
        <v>4</v>
      </c>
      <c r="B10" s="8">
        <f t="shared" si="3"/>
        <v>46238</v>
      </c>
      <c r="C10" s="8">
        <f t="shared" si="4"/>
        <v>46238</v>
      </c>
      <c r="D10" s="9">
        <v>0</v>
      </c>
      <c r="E10" s="8">
        <f t="shared" si="5"/>
        <v>46239</v>
      </c>
      <c r="F10" s="9">
        <v>0</v>
      </c>
      <c r="G10" s="10">
        <f t="shared" si="6"/>
        <v>1</v>
      </c>
      <c r="H10" s="11">
        <f t="shared" si="0"/>
        <v>3100119.9</v>
      </c>
      <c r="I10" s="11">
        <v>3103599.1</v>
      </c>
      <c r="J10" s="11">
        <f t="shared" ref="J10" si="9">I10-H10</f>
        <v>3479.2000000001863</v>
      </c>
      <c r="K10" s="27">
        <f t="shared" ref="K10" si="10">J10/24</f>
        <v>144.96666666667443</v>
      </c>
      <c r="L10" s="522"/>
    </row>
    <row r="11" spans="1:12">
      <c r="A11" s="12">
        <f t="shared" si="3"/>
        <v>5</v>
      </c>
      <c r="B11" s="8">
        <f t="shared" si="3"/>
        <v>46239</v>
      </c>
      <c r="C11" s="8">
        <f t="shared" si="4"/>
        <v>46239</v>
      </c>
      <c r="D11" s="9">
        <v>0</v>
      </c>
      <c r="E11" s="8">
        <f t="shared" si="5"/>
        <v>46240</v>
      </c>
      <c r="F11" s="9">
        <v>0</v>
      </c>
      <c r="G11" s="10">
        <f t="shared" si="6"/>
        <v>1</v>
      </c>
      <c r="H11" s="11">
        <f t="shared" si="0"/>
        <v>3103599.1</v>
      </c>
      <c r="I11" s="11">
        <v>3107406.9</v>
      </c>
      <c r="J11" s="11">
        <f t="shared" ref="J11" si="11">I11-H11</f>
        <v>3807.7999999998137</v>
      </c>
      <c r="K11" s="27">
        <f t="shared" ref="K11" si="12">J11/24</f>
        <v>158.65833333332557</v>
      </c>
      <c r="L11" s="522"/>
    </row>
    <row r="12" spans="1:12">
      <c r="A12" s="12">
        <f t="shared" si="3"/>
        <v>6</v>
      </c>
      <c r="B12" s="8">
        <f t="shared" si="3"/>
        <v>46240</v>
      </c>
      <c r="C12" s="8">
        <f t="shared" si="4"/>
        <v>46240</v>
      </c>
      <c r="D12" s="9">
        <v>0</v>
      </c>
      <c r="E12" s="8">
        <f t="shared" si="5"/>
        <v>46241</v>
      </c>
      <c r="F12" s="9">
        <v>0</v>
      </c>
      <c r="G12" s="10">
        <f t="shared" si="6"/>
        <v>1</v>
      </c>
      <c r="H12" s="11">
        <f t="shared" si="0"/>
        <v>3107406.9</v>
      </c>
      <c r="I12" s="11">
        <v>3110618.9</v>
      </c>
      <c r="J12" s="11">
        <f t="shared" ref="J12" si="13">I12-H12</f>
        <v>3212</v>
      </c>
      <c r="K12" s="27">
        <f t="shared" ref="K12" si="14">J12/24</f>
        <v>133.83333333333334</v>
      </c>
      <c r="L12" s="28"/>
    </row>
    <row r="13" spans="1:12">
      <c r="A13" s="12">
        <f t="shared" si="3"/>
        <v>7</v>
      </c>
      <c r="B13" s="8">
        <f t="shared" si="3"/>
        <v>46241</v>
      </c>
      <c r="C13" s="8">
        <f t="shared" si="4"/>
        <v>46241</v>
      </c>
      <c r="D13" s="9">
        <v>0</v>
      </c>
      <c r="E13" s="8">
        <f t="shared" si="5"/>
        <v>46242</v>
      </c>
      <c r="F13" s="9">
        <v>0</v>
      </c>
      <c r="G13" s="10">
        <f t="shared" si="6"/>
        <v>1</v>
      </c>
      <c r="H13" s="11">
        <f t="shared" si="0"/>
        <v>3110618.9</v>
      </c>
      <c r="I13" s="11">
        <v>3114257.9</v>
      </c>
      <c r="J13" s="11">
        <f t="shared" ref="J13" si="15">I13-H13</f>
        <v>3639</v>
      </c>
      <c r="K13" s="27">
        <f t="shared" ref="K13" si="16">J13/24</f>
        <v>151.625</v>
      </c>
      <c r="L13" s="28"/>
    </row>
    <row r="14" spans="1:12">
      <c r="A14" s="12">
        <f t="shared" si="3"/>
        <v>8</v>
      </c>
      <c r="B14" s="8">
        <f t="shared" si="3"/>
        <v>46242</v>
      </c>
      <c r="C14" s="8">
        <f t="shared" si="4"/>
        <v>46242</v>
      </c>
      <c r="D14" s="9">
        <v>0</v>
      </c>
      <c r="E14" s="8">
        <f t="shared" si="5"/>
        <v>46243</v>
      </c>
      <c r="F14" s="9">
        <v>0</v>
      </c>
      <c r="G14" s="10">
        <f t="shared" si="6"/>
        <v>1</v>
      </c>
      <c r="H14" s="11">
        <f t="shared" si="0"/>
        <v>3114257.9</v>
      </c>
      <c r="I14" s="11">
        <v>3115326.5</v>
      </c>
      <c r="J14" s="11">
        <f t="shared" ref="J14" si="17">I14-H14</f>
        <v>1068.6000000000931</v>
      </c>
      <c r="K14" s="27">
        <f t="shared" ref="K14" si="18">J14/24</f>
        <v>44.525000000003878</v>
      </c>
      <c r="L14" s="28"/>
    </row>
    <row r="15" spans="1:12">
      <c r="A15" s="12">
        <f t="shared" si="3"/>
        <v>9</v>
      </c>
      <c r="B15" s="8">
        <f t="shared" si="3"/>
        <v>46243</v>
      </c>
      <c r="C15" s="8">
        <f t="shared" si="4"/>
        <v>46243</v>
      </c>
      <c r="D15" s="9">
        <v>0</v>
      </c>
      <c r="E15" s="8">
        <f t="shared" si="5"/>
        <v>46244</v>
      </c>
      <c r="F15" s="9">
        <v>0</v>
      </c>
      <c r="G15" s="10">
        <f t="shared" si="6"/>
        <v>1</v>
      </c>
      <c r="H15" s="11">
        <f t="shared" si="0"/>
        <v>3115326.5</v>
      </c>
      <c r="I15" s="11">
        <v>3115326.5</v>
      </c>
      <c r="J15" s="11">
        <f t="shared" ref="J15" si="19">I15-H15</f>
        <v>0</v>
      </c>
      <c r="K15" s="27">
        <f t="shared" ref="K15" si="20">J15/24</f>
        <v>0</v>
      </c>
      <c r="L15" s="794" t="s">
        <v>156</v>
      </c>
    </row>
    <row r="16" spans="1:12">
      <c r="A16" s="12">
        <f t="shared" si="3"/>
        <v>10</v>
      </c>
      <c r="B16" s="8">
        <f t="shared" si="3"/>
        <v>46244</v>
      </c>
      <c r="C16" s="8">
        <f t="shared" si="4"/>
        <v>46244</v>
      </c>
      <c r="D16" s="9">
        <v>0</v>
      </c>
      <c r="E16" s="8">
        <f t="shared" si="5"/>
        <v>46245</v>
      </c>
      <c r="F16" s="9">
        <v>0</v>
      </c>
      <c r="G16" s="10">
        <f t="shared" si="6"/>
        <v>1</v>
      </c>
      <c r="H16" s="11">
        <f t="shared" si="0"/>
        <v>3115326.5</v>
      </c>
      <c r="I16" s="11">
        <v>3117522.1</v>
      </c>
      <c r="J16" s="11">
        <f t="shared" ref="J16" si="21">I16-H16</f>
        <v>2195.6000000000931</v>
      </c>
      <c r="K16" s="27">
        <f t="shared" ref="K16" si="22">J16/24</f>
        <v>91.483333333337214</v>
      </c>
      <c r="L16" s="28"/>
    </row>
    <row r="17" spans="1:12">
      <c r="A17" s="12">
        <f t="shared" si="3"/>
        <v>11</v>
      </c>
      <c r="B17" s="8">
        <f t="shared" si="3"/>
        <v>46245</v>
      </c>
      <c r="C17" s="8">
        <f t="shared" si="4"/>
        <v>46245</v>
      </c>
      <c r="D17" s="9">
        <v>0</v>
      </c>
      <c r="E17" s="8">
        <f t="shared" si="5"/>
        <v>46246</v>
      </c>
      <c r="F17" s="9">
        <v>0</v>
      </c>
      <c r="G17" s="10">
        <f t="shared" si="6"/>
        <v>1</v>
      </c>
      <c r="H17" s="11">
        <f t="shared" si="0"/>
        <v>3117522.1</v>
      </c>
      <c r="I17" s="11">
        <v>3120491.5</v>
      </c>
      <c r="J17" s="11">
        <f t="shared" ref="J17" si="23">I17-H17</f>
        <v>2969.3999999999069</v>
      </c>
      <c r="K17" s="27">
        <f t="shared" ref="K17" si="24">J17/24</f>
        <v>123.72499999999611</v>
      </c>
      <c r="L17" s="28"/>
    </row>
    <row r="18" spans="1:12">
      <c r="A18" s="12">
        <f t="shared" si="3"/>
        <v>12</v>
      </c>
      <c r="B18" s="8">
        <f t="shared" si="3"/>
        <v>46246</v>
      </c>
      <c r="C18" s="8">
        <f t="shared" si="4"/>
        <v>46246</v>
      </c>
      <c r="D18" s="9">
        <v>0</v>
      </c>
      <c r="E18" s="8">
        <f t="shared" si="5"/>
        <v>46247</v>
      </c>
      <c r="F18" s="9">
        <v>0</v>
      </c>
      <c r="G18" s="10">
        <f t="shared" si="6"/>
        <v>1</v>
      </c>
      <c r="H18" s="11">
        <f t="shared" si="0"/>
        <v>3120491.5</v>
      </c>
      <c r="I18" s="11">
        <v>3123758.2</v>
      </c>
      <c r="J18" s="11">
        <f t="shared" ref="J18" si="25">I18-H18</f>
        <v>3266.7000000001863</v>
      </c>
      <c r="K18" s="27">
        <f t="shared" ref="K18" si="26">J18/24</f>
        <v>136.11250000000777</v>
      </c>
      <c r="L18" s="28"/>
    </row>
    <row r="19" spans="1:12">
      <c r="A19" s="12">
        <f t="shared" si="3"/>
        <v>13</v>
      </c>
      <c r="B19" s="8">
        <f t="shared" si="3"/>
        <v>46247</v>
      </c>
      <c r="C19" s="8">
        <f t="shared" si="4"/>
        <v>46247</v>
      </c>
      <c r="D19" s="9">
        <v>0</v>
      </c>
      <c r="E19" s="8">
        <f t="shared" si="5"/>
        <v>46248</v>
      </c>
      <c r="F19" s="9">
        <v>0</v>
      </c>
      <c r="G19" s="10">
        <f t="shared" si="6"/>
        <v>1</v>
      </c>
      <c r="H19" s="11">
        <f t="shared" si="0"/>
        <v>3123758.2</v>
      </c>
      <c r="I19" s="11">
        <v>3126996.4</v>
      </c>
      <c r="J19" s="11">
        <f t="shared" ref="J19" si="27">I19-H19</f>
        <v>3238.1999999997206</v>
      </c>
      <c r="K19" s="27">
        <f t="shared" ref="K19" si="28">J19/24</f>
        <v>134.92499999998836</v>
      </c>
      <c r="L19" s="28"/>
    </row>
    <row r="20" spans="1:12">
      <c r="A20" s="12">
        <f t="shared" si="3"/>
        <v>14</v>
      </c>
      <c r="B20" s="8">
        <f t="shared" si="3"/>
        <v>46248</v>
      </c>
      <c r="C20" s="8">
        <f t="shared" si="4"/>
        <v>46248</v>
      </c>
      <c r="D20" s="9">
        <v>0</v>
      </c>
      <c r="E20" s="8">
        <f t="shared" si="5"/>
        <v>46249</v>
      </c>
      <c r="F20" s="9">
        <v>0</v>
      </c>
      <c r="G20" s="10">
        <f t="shared" si="6"/>
        <v>1</v>
      </c>
      <c r="H20" s="11">
        <f t="shared" si="0"/>
        <v>3126996.4</v>
      </c>
      <c r="I20" s="11">
        <v>3130645</v>
      </c>
      <c r="J20" s="11">
        <f t="shared" ref="J20" si="29">I20-H20</f>
        <v>3648.6000000000931</v>
      </c>
      <c r="K20" s="27">
        <f t="shared" ref="K20" si="30">J20/24</f>
        <v>152.02500000000387</v>
      </c>
      <c r="L20" s="28"/>
    </row>
    <row r="21" spans="1:12">
      <c r="A21" s="12">
        <f t="shared" si="3"/>
        <v>15</v>
      </c>
      <c r="B21" s="8">
        <f t="shared" si="3"/>
        <v>46249</v>
      </c>
      <c r="C21" s="8">
        <f t="shared" si="4"/>
        <v>46249</v>
      </c>
      <c r="D21" s="9">
        <v>0</v>
      </c>
      <c r="E21" s="8">
        <f t="shared" si="5"/>
        <v>46250</v>
      </c>
      <c r="F21" s="9">
        <v>0</v>
      </c>
      <c r="G21" s="10">
        <f t="shared" si="6"/>
        <v>1</v>
      </c>
      <c r="H21" s="11">
        <f t="shared" si="0"/>
        <v>3130645</v>
      </c>
      <c r="I21" s="11">
        <v>3131758.9</v>
      </c>
      <c r="J21" s="11">
        <f t="shared" ref="J21" si="31">I21-H21</f>
        <v>1113.8999999999069</v>
      </c>
      <c r="K21" s="27">
        <f t="shared" ref="K21" si="32">J21/24</f>
        <v>46.412499999996122</v>
      </c>
      <c r="L21" s="28"/>
    </row>
    <row r="22" spans="1:12">
      <c r="A22" s="12">
        <f t="shared" si="3"/>
        <v>16</v>
      </c>
      <c r="B22" s="8">
        <f t="shared" si="3"/>
        <v>46250</v>
      </c>
      <c r="C22" s="8">
        <f t="shared" si="4"/>
        <v>46250</v>
      </c>
      <c r="D22" s="9">
        <v>0</v>
      </c>
      <c r="E22" s="8">
        <f t="shared" si="5"/>
        <v>46251</v>
      </c>
      <c r="F22" s="9">
        <v>0</v>
      </c>
      <c r="G22" s="10">
        <f t="shared" si="6"/>
        <v>1</v>
      </c>
      <c r="H22" s="11">
        <f t="shared" si="0"/>
        <v>3131758.9</v>
      </c>
      <c r="I22" s="11">
        <v>3131758.9</v>
      </c>
      <c r="J22" s="11">
        <f t="shared" ref="J22:J30" si="33">I22-H22</f>
        <v>0</v>
      </c>
      <c r="K22" s="27">
        <f t="shared" ref="K22:K30" si="34">J22/24</f>
        <v>0</v>
      </c>
      <c r="L22" s="794" t="s">
        <v>156</v>
      </c>
    </row>
    <row r="23" spans="1:12">
      <c r="A23" s="12">
        <f t="shared" si="3"/>
        <v>17</v>
      </c>
      <c r="B23" s="8">
        <f t="shared" si="3"/>
        <v>46251</v>
      </c>
      <c r="C23" s="8">
        <f t="shared" si="4"/>
        <v>46251</v>
      </c>
      <c r="D23" s="9">
        <v>0</v>
      </c>
      <c r="E23" s="8">
        <f t="shared" si="5"/>
        <v>46252</v>
      </c>
      <c r="F23" s="9">
        <v>0</v>
      </c>
      <c r="G23" s="10">
        <f t="shared" si="6"/>
        <v>1</v>
      </c>
      <c r="H23" s="11">
        <f t="shared" si="0"/>
        <v>3131758.9</v>
      </c>
      <c r="I23" s="11">
        <v>3131758.9</v>
      </c>
      <c r="J23" s="11">
        <f t="shared" ref="J23" si="35">I23-H23</f>
        <v>0</v>
      </c>
      <c r="K23" s="27">
        <f t="shared" ref="K23" si="36">J23/24</f>
        <v>0</v>
      </c>
      <c r="L23" s="794" t="s">
        <v>156</v>
      </c>
    </row>
    <row r="24" spans="1:12">
      <c r="A24" s="12">
        <f t="shared" si="3"/>
        <v>18</v>
      </c>
      <c r="B24" s="8">
        <f t="shared" si="3"/>
        <v>46252</v>
      </c>
      <c r="C24" s="8">
        <f t="shared" si="4"/>
        <v>46252</v>
      </c>
      <c r="D24" s="9">
        <v>0</v>
      </c>
      <c r="E24" s="8">
        <f t="shared" si="5"/>
        <v>46253</v>
      </c>
      <c r="F24" s="9">
        <v>0</v>
      </c>
      <c r="G24" s="10">
        <f t="shared" si="6"/>
        <v>1</v>
      </c>
      <c r="H24" s="11">
        <f t="shared" si="0"/>
        <v>3131758.9</v>
      </c>
      <c r="I24" s="11">
        <v>3134313.2</v>
      </c>
      <c r="J24" s="11">
        <f t="shared" ref="J24" si="37">I24-H24</f>
        <v>2554.3000000002794</v>
      </c>
      <c r="K24" s="27">
        <f t="shared" ref="K24" si="38">J24/24</f>
        <v>106.42916666667831</v>
      </c>
      <c r="L24" s="522"/>
    </row>
    <row r="25" spans="1:12">
      <c r="A25" s="12">
        <f t="shared" ref="A25:B33" si="39">A24+1</f>
        <v>19</v>
      </c>
      <c r="B25" s="8">
        <f>B24+1</f>
        <v>46253</v>
      </c>
      <c r="C25" s="8">
        <f t="shared" si="4"/>
        <v>46253</v>
      </c>
      <c r="D25" s="9">
        <v>0</v>
      </c>
      <c r="E25" s="8">
        <f t="shared" si="5"/>
        <v>46254</v>
      </c>
      <c r="F25" s="9">
        <v>0</v>
      </c>
      <c r="G25" s="10">
        <f t="shared" si="6"/>
        <v>1</v>
      </c>
      <c r="H25" s="11">
        <f t="shared" si="0"/>
        <v>3134313.2</v>
      </c>
      <c r="I25" s="11">
        <v>3137585.5</v>
      </c>
      <c r="J25" s="11">
        <f t="shared" si="33"/>
        <v>3272.2999999998137</v>
      </c>
      <c r="K25" s="27">
        <f t="shared" si="34"/>
        <v>136.34583333332557</v>
      </c>
      <c r="L25" s="693"/>
    </row>
    <row r="26" spans="1:12">
      <c r="A26" s="12">
        <f t="shared" si="39"/>
        <v>20</v>
      </c>
      <c r="B26" s="8">
        <f>B25+1</f>
        <v>46254</v>
      </c>
      <c r="C26" s="8">
        <f t="shared" si="4"/>
        <v>46254</v>
      </c>
      <c r="D26" s="9">
        <v>0</v>
      </c>
      <c r="E26" s="8">
        <f t="shared" si="5"/>
        <v>46255</v>
      </c>
      <c r="F26" s="9">
        <v>0</v>
      </c>
      <c r="G26" s="10">
        <f t="shared" si="6"/>
        <v>1</v>
      </c>
      <c r="H26" s="11">
        <f t="shared" si="0"/>
        <v>3137585.5</v>
      </c>
      <c r="I26" s="11">
        <v>3140840</v>
      </c>
      <c r="J26" s="11">
        <f t="shared" si="33"/>
        <v>3254.5</v>
      </c>
      <c r="K26" s="27">
        <f t="shared" si="34"/>
        <v>135.60416666666666</v>
      </c>
      <c r="L26" s="28"/>
    </row>
    <row r="27" spans="1:12">
      <c r="A27" s="12">
        <f t="shared" si="39"/>
        <v>21</v>
      </c>
      <c r="B27" s="8">
        <f>B26+1</f>
        <v>46255</v>
      </c>
      <c r="C27" s="8">
        <f t="shared" si="4"/>
        <v>46255</v>
      </c>
      <c r="D27" s="9">
        <v>0</v>
      </c>
      <c r="E27" s="8">
        <f t="shared" si="5"/>
        <v>46256</v>
      </c>
      <c r="F27" s="9">
        <v>0</v>
      </c>
      <c r="G27" s="10">
        <f t="shared" si="6"/>
        <v>1</v>
      </c>
      <c r="H27" s="11">
        <f t="shared" si="0"/>
        <v>3140840</v>
      </c>
      <c r="I27" s="11">
        <v>3144467.5</v>
      </c>
      <c r="J27" s="11">
        <f t="shared" ref="J27:J28" si="40">I27-H27</f>
        <v>3627.5</v>
      </c>
      <c r="K27" s="27">
        <f t="shared" ref="K27" si="41">J27/24</f>
        <v>151.14583333333334</v>
      </c>
      <c r="L27" s="28"/>
    </row>
    <row r="28" spans="1:12">
      <c r="A28" s="12">
        <f t="shared" si="39"/>
        <v>22</v>
      </c>
      <c r="B28" s="8">
        <f t="shared" si="39"/>
        <v>46256</v>
      </c>
      <c r="C28" s="8">
        <f t="shared" si="4"/>
        <v>46256</v>
      </c>
      <c r="D28" s="9">
        <v>0</v>
      </c>
      <c r="E28" s="8">
        <f t="shared" si="5"/>
        <v>46257</v>
      </c>
      <c r="F28" s="9">
        <v>0</v>
      </c>
      <c r="G28" s="10">
        <f t="shared" si="6"/>
        <v>1</v>
      </c>
      <c r="H28" s="11">
        <f t="shared" si="0"/>
        <v>3144467.5</v>
      </c>
      <c r="I28" s="11">
        <v>3144609.89</v>
      </c>
      <c r="J28" s="11">
        <f t="shared" si="40"/>
        <v>142.39000000013039</v>
      </c>
      <c r="K28" s="27">
        <f t="shared" ref="K28" si="42">J28/24</f>
        <v>5.9329166666720994</v>
      </c>
      <c r="L28" s="28"/>
    </row>
    <row r="29" spans="1:12">
      <c r="A29" s="12">
        <f t="shared" si="39"/>
        <v>23</v>
      </c>
      <c r="B29" s="8">
        <f t="shared" si="39"/>
        <v>46257</v>
      </c>
      <c r="C29" s="8">
        <f t="shared" si="4"/>
        <v>46257</v>
      </c>
      <c r="D29" s="9">
        <v>0</v>
      </c>
      <c r="E29" s="8">
        <f t="shared" si="5"/>
        <v>46258</v>
      </c>
      <c r="F29" s="9">
        <v>0</v>
      </c>
      <c r="G29" s="10">
        <f t="shared" si="6"/>
        <v>1</v>
      </c>
      <c r="H29" s="11">
        <f t="shared" si="0"/>
        <v>3144609.89</v>
      </c>
      <c r="I29" s="11">
        <v>3144609.89</v>
      </c>
      <c r="J29" s="11">
        <f t="shared" si="33"/>
        <v>0</v>
      </c>
      <c r="K29" s="27">
        <f t="shared" si="34"/>
        <v>0</v>
      </c>
      <c r="L29" s="794" t="s">
        <v>156</v>
      </c>
    </row>
    <row r="30" spans="1:12">
      <c r="A30" s="12">
        <f t="shared" si="39"/>
        <v>24</v>
      </c>
      <c r="B30" s="8">
        <f t="shared" si="39"/>
        <v>46258</v>
      </c>
      <c r="C30" s="8">
        <f t="shared" si="4"/>
        <v>46258</v>
      </c>
      <c r="D30" s="9">
        <v>0</v>
      </c>
      <c r="E30" s="8">
        <f t="shared" si="5"/>
        <v>46259</v>
      </c>
      <c r="F30" s="9">
        <v>0</v>
      </c>
      <c r="G30" s="10">
        <f t="shared" si="6"/>
        <v>1</v>
      </c>
      <c r="H30" s="11">
        <f t="shared" si="0"/>
        <v>3144609.89</v>
      </c>
      <c r="I30" s="11">
        <v>3145722.16</v>
      </c>
      <c r="J30" s="11">
        <f t="shared" si="33"/>
        <v>1112.2700000000186</v>
      </c>
      <c r="K30" s="27">
        <f t="shared" si="34"/>
        <v>46.344583333334107</v>
      </c>
      <c r="L30" s="28"/>
    </row>
    <row r="31" spans="1:12">
      <c r="A31" s="12">
        <f t="shared" si="39"/>
        <v>25</v>
      </c>
      <c r="B31" s="8">
        <f t="shared" si="39"/>
        <v>46259</v>
      </c>
      <c r="C31" s="8">
        <f t="shared" si="4"/>
        <v>46259</v>
      </c>
      <c r="D31" s="9">
        <v>0</v>
      </c>
      <c r="E31" s="8">
        <f t="shared" si="5"/>
        <v>46260</v>
      </c>
      <c r="F31" s="9">
        <v>0</v>
      </c>
      <c r="G31" s="10">
        <f t="shared" si="6"/>
        <v>1</v>
      </c>
      <c r="H31" s="11">
        <f t="shared" si="0"/>
        <v>3145722.16</v>
      </c>
      <c r="I31" s="11">
        <v>3145722.16</v>
      </c>
      <c r="J31" s="11">
        <f t="shared" ref="J31:J33" si="43">I31-H31</f>
        <v>0</v>
      </c>
      <c r="K31" s="27">
        <f t="shared" ref="K31" si="44">J31/24</f>
        <v>0</v>
      </c>
      <c r="L31" s="28"/>
    </row>
    <row r="32" spans="1:12">
      <c r="A32" s="12">
        <f t="shared" si="39"/>
        <v>26</v>
      </c>
      <c r="B32" s="8">
        <f t="shared" si="39"/>
        <v>46260</v>
      </c>
      <c r="C32" s="8">
        <f t="shared" si="4"/>
        <v>46260</v>
      </c>
      <c r="D32" s="9">
        <v>0</v>
      </c>
      <c r="E32" s="8">
        <f t="shared" si="5"/>
        <v>46261</v>
      </c>
      <c r="F32" s="9">
        <v>0</v>
      </c>
      <c r="G32" s="10">
        <f t="shared" si="6"/>
        <v>1</v>
      </c>
      <c r="H32" s="11">
        <f t="shared" si="0"/>
        <v>3145722.16</v>
      </c>
      <c r="I32" s="11">
        <v>3148623.7</v>
      </c>
      <c r="J32" s="11">
        <f t="shared" si="43"/>
        <v>2901.5400000000373</v>
      </c>
      <c r="K32" s="27">
        <f t="shared" si="2"/>
        <v>120.89750000000156</v>
      </c>
      <c r="L32" s="28"/>
    </row>
    <row r="33" spans="1:12">
      <c r="A33" s="12">
        <f t="shared" si="39"/>
        <v>27</v>
      </c>
      <c r="B33" s="8">
        <f t="shared" si="39"/>
        <v>46261</v>
      </c>
      <c r="C33" s="8">
        <f t="shared" si="4"/>
        <v>46261</v>
      </c>
      <c r="D33" s="9">
        <v>0</v>
      </c>
      <c r="E33" s="8">
        <f t="shared" si="5"/>
        <v>46262</v>
      </c>
      <c r="F33" s="9">
        <v>0</v>
      </c>
      <c r="G33" s="10">
        <f t="shared" si="6"/>
        <v>1</v>
      </c>
      <c r="H33" s="11">
        <f t="shared" si="0"/>
        <v>3148623.7</v>
      </c>
      <c r="I33" s="11">
        <v>3152477.6</v>
      </c>
      <c r="J33" s="11">
        <f t="shared" si="43"/>
        <v>3853.8999999999069</v>
      </c>
      <c r="K33" s="27">
        <f t="shared" si="2"/>
        <v>160.57916666666279</v>
      </c>
      <c r="L33" s="28"/>
    </row>
    <row r="34" spans="1:12">
      <c r="A34" s="12">
        <f t="shared" ref="A34:B34" si="45">A33+1</f>
        <v>28</v>
      </c>
      <c r="B34" s="8">
        <f t="shared" si="45"/>
        <v>46262</v>
      </c>
      <c r="C34" s="8">
        <f t="shared" ref="C34" si="46">B34</f>
        <v>46262</v>
      </c>
      <c r="D34" s="9">
        <v>0</v>
      </c>
      <c r="E34" s="8">
        <f t="shared" ref="E34" si="47">C34+1</f>
        <v>46263</v>
      </c>
      <c r="F34" s="9">
        <v>0</v>
      </c>
      <c r="G34" s="10">
        <f t="shared" ref="G34" si="48">IFERROR(((E34-C34)+(F34-D34)),"")</f>
        <v>1</v>
      </c>
      <c r="H34" s="11">
        <f t="shared" si="0"/>
        <v>3152477.6</v>
      </c>
      <c r="I34" s="11">
        <v>3156664.2</v>
      </c>
      <c r="J34" s="11">
        <f t="shared" ref="J34" si="49">I34-H34</f>
        <v>4186.6000000000931</v>
      </c>
      <c r="K34" s="27">
        <f t="shared" ref="K34" si="50">J34/24</f>
        <v>174.44166666667056</v>
      </c>
      <c r="L34" s="28"/>
    </row>
    <row r="35" spans="1:12">
      <c r="A35" s="12">
        <f t="shared" ref="A35:B35" si="51">A34+1</f>
        <v>29</v>
      </c>
      <c r="B35" s="8">
        <f t="shared" si="51"/>
        <v>46263</v>
      </c>
      <c r="C35" s="8">
        <f t="shared" ref="C35:C37" si="52">B35</f>
        <v>46263</v>
      </c>
      <c r="D35" s="9">
        <v>0</v>
      </c>
      <c r="E35" s="8">
        <f t="shared" ref="E35:E37" si="53">C35+1</f>
        <v>46264</v>
      </c>
      <c r="F35" s="9">
        <v>0</v>
      </c>
      <c r="G35" s="10">
        <f t="shared" ref="G35:G37" si="54">IFERROR(((E35-C35)+(F35-D35)),"")</f>
        <v>1</v>
      </c>
      <c r="H35" s="11">
        <f t="shared" si="0"/>
        <v>3156664.2</v>
      </c>
      <c r="I35" s="11">
        <v>3157776.2</v>
      </c>
      <c r="J35" s="11">
        <f t="shared" ref="J35:J37" si="55">I35-H35</f>
        <v>1112</v>
      </c>
      <c r="K35" s="27">
        <f t="shared" ref="K35:K37" si="56">J35/24</f>
        <v>46.333333333333336</v>
      </c>
      <c r="L35" s="28"/>
    </row>
    <row r="36" spans="1:12">
      <c r="A36" s="12">
        <f t="shared" ref="A36:B36" si="57">A35+1</f>
        <v>30</v>
      </c>
      <c r="B36" s="8">
        <f t="shared" si="57"/>
        <v>46264</v>
      </c>
      <c r="C36" s="8">
        <f t="shared" si="52"/>
        <v>46264</v>
      </c>
      <c r="D36" s="9">
        <v>0</v>
      </c>
      <c r="E36" s="8">
        <f t="shared" si="53"/>
        <v>46265</v>
      </c>
      <c r="F36" s="9">
        <v>0</v>
      </c>
      <c r="G36" s="10">
        <f t="shared" si="54"/>
        <v>1</v>
      </c>
      <c r="H36" s="11">
        <f t="shared" ref="H36:H37" si="58">I35</f>
        <v>3157776.2</v>
      </c>
      <c r="I36" s="11">
        <v>3157776.2</v>
      </c>
      <c r="J36" s="11">
        <f t="shared" ref="J36" si="59">I36-H36</f>
        <v>0</v>
      </c>
      <c r="K36" s="27">
        <f t="shared" ref="K36" si="60">J36/24</f>
        <v>0</v>
      </c>
      <c r="L36" s="829" t="s">
        <v>379</v>
      </c>
    </row>
    <row r="37" spans="1:12">
      <c r="A37" s="12">
        <f t="shared" ref="A37:B37" si="61">A36+1</f>
        <v>31</v>
      </c>
      <c r="B37" s="8">
        <f t="shared" si="61"/>
        <v>46265</v>
      </c>
      <c r="C37" s="8">
        <f t="shared" si="52"/>
        <v>46265</v>
      </c>
      <c r="D37" s="9">
        <v>0</v>
      </c>
      <c r="E37" s="8">
        <f t="shared" si="53"/>
        <v>46266</v>
      </c>
      <c r="F37" s="9">
        <v>0</v>
      </c>
      <c r="G37" s="10">
        <f t="shared" si="54"/>
        <v>1</v>
      </c>
      <c r="H37" s="11">
        <f t="shared" si="58"/>
        <v>3157776.2</v>
      </c>
      <c r="I37" s="11">
        <v>3160348.3</v>
      </c>
      <c r="J37" s="11">
        <f t="shared" si="55"/>
        <v>2572.0999999996275</v>
      </c>
      <c r="K37" s="27">
        <f t="shared" si="56"/>
        <v>107.17083333331782</v>
      </c>
      <c r="L37" s="28"/>
    </row>
    <row r="38" spans="1:12">
      <c r="A38" s="12"/>
      <c r="B38" s="8"/>
      <c r="C38" s="8"/>
      <c r="D38" s="9"/>
      <c r="E38" s="8"/>
      <c r="F38" s="9"/>
      <c r="G38" s="10"/>
      <c r="H38" s="11"/>
      <c r="I38" s="11"/>
      <c r="J38" s="11"/>
      <c r="K38" s="27"/>
      <c r="L38" s="28"/>
    </row>
    <row r="39" spans="1:12" ht="15.75" thickBot="1">
      <c r="A39" s="12"/>
      <c r="B39" s="8"/>
      <c r="C39" s="8"/>
      <c r="D39" s="9"/>
      <c r="E39" s="8"/>
      <c r="F39" s="9"/>
      <c r="G39" s="10"/>
      <c r="H39" s="11"/>
      <c r="I39" s="11"/>
      <c r="J39" s="11"/>
      <c r="K39" s="27"/>
      <c r="L39" s="28"/>
    </row>
    <row r="40" spans="1:12">
      <c r="A40" s="17" t="s">
        <v>3</v>
      </c>
      <c r="B40" s="18"/>
      <c r="C40" s="18"/>
      <c r="D40" s="18"/>
      <c r="E40" s="18"/>
      <c r="F40" s="18"/>
      <c r="G40" s="19">
        <f>SUM(G7:G39)</f>
        <v>31</v>
      </c>
      <c r="H40" s="20"/>
      <c r="I40" s="20"/>
      <c r="J40" s="32">
        <f>SUM(J7:J39)</f>
        <v>63246</v>
      </c>
      <c r="K40" s="32">
        <f>AVERAGE(K7:K39)</f>
        <v>85.008064516129053</v>
      </c>
      <c r="L40" s="33"/>
    </row>
    <row r="41" spans="1:12">
      <c r="A41" s="21" t="s">
        <v>117</v>
      </c>
      <c r="B41" s="22"/>
      <c r="C41" s="22"/>
      <c r="D41" s="22"/>
      <c r="E41" s="22"/>
      <c r="F41" s="22"/>
      <c r="G41" s="23">
        <f>G40/SUMPRODUCT((G7:G39&gt;0)*1)</f>
        <v>1</v>
      </c>
      <c r="H41" s="24"/>
      <c r="I41" s="24"/>
      <c r="J41" s="24"/>
      <c r="K41" s="24">
        <f>K40/SUMPRODUCT((K7:K39&gt;0)*1)</f>
        <v>3.5420026881720439</v>
      </c>
      <c r="L41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pageSetup paperSize="9" orientation="portrait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3"/>
  <sheetViews>
    <sheetView zoomScale="80" zoomScaleNormal="80" workbookViewId="0">
      <pane xSplit="3" ySplit="7" topLeftCell="D8" activePane="bottomRight" state="frozen"/>
      <selection pane="topRight"/>
      <selection pane="bottomLeft"/>
      <selection pane="bottomRight" activeCell="I38" sqref="I38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6.140625" style="1" customWidth="1"/>
    <col min="9" max="9" width="14.7109375" style="1" customWidth="1"/>
    <col min="10" max="10" width="13.140625" style="1" customWidth="1"/>
    <col min="11" max="11" width="11" style="1" customWidth="1"/>
    <col min="12" max="12" width="42" style="1" customWidth="1"/>
    <col min="13" max="16384" width="9.140625" style="1"/>
  </cols>
  <sheetData>
    <row r="1" spans="1:12">
      <c r="C1" s="3" t="s">
        <v>131</v>
      </c>
      <c r="D1" s="2"/>
      <c r="E1" s="2"/>
      <c r="F1" s="2"/>
      <c r="G1" s="2"/>
      <c r="H1" s="2"/>
      <c r="I1" s="2"/>
      <c r="J1" s="2"/>
      <c r="K1" s="2"/>
      <c r="L1" s="2"/>
    </row>
    <row r="2" spans="1:12">
      <c r="C2" s="3" t="s">
        <v>153</v>
      </c>
      <c r="D2" s="2"/>
      <c r="E2" s="2"/>
      <c r="F2" s="2"/>
      <c r="G2" s="2"/>
      <c r="H2" s="2"/>
      <c r="I2" s="2"/>
      <c r="J2" s="2"/>
      <c r="K2" s="2"/>
      <c r="L2" s="25" t="s">
        <v>133</v>
      </c>
    </row>
    <row r="3" spans="1:12">
      <c r="C3" s="3" t="str">
        <f>SCI!C3</f>
        <v>Bulan Agustus 2026</v>
      </c>
      <c r="D3" s="2"/>
      <c r="E3" s="2"/>
      <c r="F3" s="2"/>
      <c r="G3" s="2"/>
      <c r="H3" s="2"/>
      <c r="I3" s="2"/>
      <c r="J3" s="2"/>
      <c r="K3" s="2"/>
      <c r="L3" s="2"/>
    </row>
    <row r="4" spans="1:12">
      <c r="C4" s="76">
        <f>'Summary sales'!A4</f>
        <v>46235</v>
      </c>
      <c r="D4" s="76"/>
      <c r="E4" s="2"/>
      <c r="F4" s="2"/>
      <c r="G4" s="2"/>
      <c r="H4" s="2"/>
      <c r="I4" s="2"/>
      <c r="J4" s="2" t="s">
        <v>134</v>
      </c>
      <c r="K4" s="26">
        <f>MAX(K8:K41)</f>
        <v>379.83250000001863</v>
      </c>
      <c r="L4" s="2"/>
    </row>
    <row r="5" spans="1:12">
      <c r="A5" s="174"/>
      <c r="B5" s="174"/>
      <c r="C5" s="2"/>
      <c r="D5" s="2"/>
      <c r="E5" s="2"/>
      <c r="F5" s="2"/>
      <c r="G5" s="2"/>
      <c r="H5" s="2"/>
      <c r="I5" s="2"/>
      <c r="J5" s="2"/>
      <c r="K5" s="26"/>
      <c r="L5" s="2"/>
    </row>
    <row r="6" spans="1:12" ht="15" customHeight="1">
      <c r="A6" s="934" t="s">
        <v>111</v>
      </c>
      <c r="B6" s="933" t="s">
        <v>112</v>
      </c>
      <c r="C6" s="933" t="s">
        <v>135</v>
      </c>
      <c r="D6" s="933"/>
      <c r="E6" s="933" t="s">
        <v>136</v>
      </c>
      <c r="F6" s="933"/>
      <c r="G6" s="937" t="s">
        <v>137</v>
      </c>
      <c r="H6" s="933" t="s">
        <v>138</v>
      </c>
      <c r="I6" s="933"/>
      <c r="J6" s="933" t="s">
        <v>139</v>
      </c>
      <c r="K6" s="937" t="s">
        <v>140</v>
      </c>
      <c r="L6" s="931" t="s">
        <v>141</v>
      </c>
    </row>
    <row r="7" spans="1:12" ht="33.75" customHeight="1">
      <c r="A7" s="935"/>
      <c r="B7" s="936"/>
      <c r="C7" s="5" t="s">
        <v>112</v>
      </c>
      <c r="D7" s="5" t="s">
        <v>142</v>
      </c>
      <c r="E7" s="5" t="s">
        <v>112</v>
      </c>
      <c r="F7" s="5" t="s">
        <v>142</v>
      </c>
      <c r="G7" s="938"/>
      <c r="H7" s="5" t="s">
        <v>135</v>
      </c>
      <c r="I7" s="5" t="s">
        <v>136</v>
      </c>
      <c r="J7" s="936"/>
      <c r="K7" s="938"/>
      <c r="L7" s="932"/>
    </row>
    <row r="8" spans="1:12">
      <c r="A8" s="6">
        <v>1</v>
      </c>
      <c r="B8" s="7">
        <f>C4</f>
        <v>46235</v>
      </c>
      <c r="C8" s="8">
        <f>B8</f>
        <v>46235</v>
      </c>
      <c r="D8" s="9">
        <v>0</v>
      </c>
      <c r="E8" s="8">
        <f>C8+1</f>
        <v>46236</v>
      </c>
      <c r="F8" s="9">
        <v>0</v>
      </c>
      <c r="G8" s="10">
        <f>IFERROR(((E8-C8)+(F8-D8)),"")</f>
        <v>1</v>
      </c>
      <c r="H8" s="11">
        <v>8408920.9000000004</v>
      </c>
      <c r="I8" s="11">
        <v>8412749.6699999999</v>
      </c>
      <c r="J8" s="11">
        <f>I8-H8</f>
        <v>3828.769999999553</v>
      </c>
      <c r="K8" s="27">
        <f>J8/24</f>
        <v>159.53208333331472</v>
      </c>
      <c r="L8" s="101"/>
    </row>
    <row r="9" spans="1:12">
      <c r="A9" s="12">
        <f>A8+1</f>
        <v>2</v>
      </c>
      <c r="B9" s="8">
        <f>B8+1</f>
        <v>46236</v>
      </c>
      <c r="C9" s="8">
        <f>B9</f>
        <v>46236</v>
      </c>
      <c r="D9" s="9">
        <v>0</v>
      </c>
      <c r="E9" s="8">
        <f>C9+1</f>
        <v>46237</v>
      </c>
      <c r="F9" s="9">
        <v>0</v>
      </c>
      <c r="G9" s="10">
        <f>IFERROR(((E9-C9)+(F9-D9)),"")</f>
        <v>1</v>
      </c>
      <c r="H9" s="232">
        <f t="shared" ref="H9:H38" si="0">I8</f>
        <v>8412749.6699999999</v>
      </c>
      <c r="I9" s="11">
        <v>8415722.1300000008</v>
      </c>
      <c r="J9" s="11">
        <f t="shared" ref="J9" si="1">I9-H9</f>
        <v>2972.4600000008941</v>
      </c>
      <c r="K9" s="27">
        <f t="shared" ref="K9" si="2">J9/24</f>
        <v>123.85250000003725</v>
      </c>
      <c r="L9" s="28"/>
    </row>
    <row r="10" spans="1:12">
      <c r="A10" s="12">
        <f t="shared" ref="A10:B25" si="3">A9+1</f>
        <v>3</v>
      </c>
      <c r="B10" s="8">
        <f t="shared" si="3"/>
        <v>46237</v>
      </c>
      <c r="C10" s="8">
        <f t="shared" ref="C10:C33" si="4">B10</f>
        <v>46237</v>
      </c>
      <c r="D10" s="9">
        <v>0</v>
      </c>
      <c r="E10" s="8">
        <f t="shared" ref="E10:E33" si="5">C10+1</f>
        <v>46238</v>
      </c>
      <c r="F10" s="9">
        <v>0</v>
      </c>
      <c r="G10" s="10">
        <f t="shared" ref="G10:G34" si="6">IFERROR(((E10-C10)+(F10-D10)),"")</f>
        <v>1</v>
      </c>
      <c r="H10" s="232">
        <f t="shared" si="0"/>
        <v>8415722.1300000008</v>
      </c>
      <c r="I10" s="11">
        <v>8424415.8599999994</v>
      </c>
      <c r="J10" s="11">
        <f t="shared" ref="J10" si="7">I10-H10</f>
        <v>8693.7299999985844</v>
      </c>
      <c r="K10" s="27">
        <f t="shared" ref="K10" si="8">J10/24</f>
        <v>362.23874999994104</v>
      </c>
      <c r="L10" s="28"/>
    </row>
    <row r="11" spans="1:12">
      <c r="A11" s="12">
        <f t="shared" si="3"/>
        <v>4</v>
      </c>
      <c r="B11" s="8">
        <f t="shared" si="3"/>
        <v>46238</v>
      </c>
      <c r="C11" s="8">
        <f t="shared" si="4"/>
        <v>46238</v>
      </c>
      <c r="D11" s="9">
        <v>0</v>
      </c>
      <c r="E11" s="8">
        <f t="shared" si="5"/>
        <v>46239</v>
      </c>
      <c r="F11" s="9">
        <v>0</v>
      </c>
      <c r="G11" s="10">
        <f t="shared" si="6"/>
        <v>1</v>
      </c>
      <c r="H11" s="232">
        <f t="shared" si="0"/>
        <v>8424415.8599999994</v>
      </c>
      <c r="I11" s="11">
        <v>8433531.8399999999</v>
      </c>
      <c r="J11" s="11">
        <f t="shared" ref="J11" si="9">I11-H11</f>
        <v>9115.980000000447</v>
      </c>
      <c r="K11" s="27">
        <f t="shared" ref="K11" si="10">J11/24</f>
        <v>379.83250000001863</v>
      </c>
      <c r="L11" s="28"/>
    </row>
    <row r="12" spans="1:12">
      <c r="A12" s="12">
        <f t="shared" si="3"/>
        <v>5</v>
      </c>
      <c r="B12" s="8">
        <f t="shared" si="3"/>
        <v>46239</v>
      </c>
      <c r="C12" s="8">
        <f t="shared" si="4"/>
        <v>46239</v>
      </c>
      <c r="D12" s="9">
        <v>0</v>
      </c>
      <c r="E12" s="8">
        <f t="shared" si="5"/>
        <v>46240</v>
      </c>
      <c r="F12" s="9">
        <v>0</v>
      </c>
      <c r="G12" s="10">
        <f t="shared" si="6"/>
        <v>1</v>
      </c>
      <c r="H12" s="232">
        <f t="shared" si="0"/>
        <v>8433531.8399999999</v>
      </c>
      <c r="I12" s="11">
        <v>8441729.6999999993</v>
      </c>
      <c r="J12" s="11">
        <f t="shared" ref="J12" si="11">I12-H12</f>
        <v>8197.859999999404</v>
      </c>
      <c r="K12" s="27">
        <f t="shared" ref="K12" si="12">J12/24</f>
        <v>341.57749999997515</v>
      </c>
      <c r="L12" s="28"/>
    </row>
    <row r="13" spans="1:12">
      <c r="A13" s="12">
        <f t="shared" si="3"/>
        <v>6</v>
      </c>
      <c r="B13" s="8">
        <f t="shared" si="3"/>
        <v>46240</v>
      </c>
      <c r="C13" s="8">
        <f t="shared" si="4"/>
        <v>46240</v>
      </c>
      <c r="D13" s="9">
        <v>0</v>
      </c>
      <c r="E13" s="8">
        <f t="shared" si="5"/>
        <v>46241</v>
      </c>
      <c r="F13" s="9">
        <v>0</v>
      </c>
      <c r="G13" s="10">
        <f t="shared" si="6"/>
        <v>1</v>
      </c>
      <c r="H13" s="232">
        <f t="shared" si="0"/>
        <v>8441729.6999999993</v>
      </c>
      <c r="I13" s="11">
        <v>8449781.8200000003</v>
      </c>
      <c r="J13" s="11">
        <f t="shared" ref="J13:J33" si="13">I13-H13</f>
        <v>8052.1200000010431</v>
      </c>
      <c r="K13" s="27">
        <f t="shared" ref="K13:K33" si="14">J13/24</f>
        <v>335.50500000004348</v>
      </c>
      <c r="L13" s="28"/>
    </row>
    <row r="14" spans="1:12">
      <c r="A14" s="12">
        <f t="shared" si="3"/>
        <v>7</v>
      </c>
      <c r="B14" s="8">
        <f t="shared" si="3"/>
        <v>46241</v>
      </c>
      <c r="C14" s="8">
        <f t="shared" si="4"/>
        <v>46241</v>
      </c>
      <c r="D14" s="9">
        <v>0</v>
      </c>
      <c r="E14" s="8">
        <f t="shared" si="5"/>
        <v>46242</v>
      </c>
      <c r="F14" s="9">
        <v>0</v>
      </c>
      <c r="G14" s="10">
        <f t="shared" si="6"/>
        <v>1</v>
      </c>
      <c r="H14" s="232">
        <f t="shared" si="0"/>
        <v>8449781.8200000003</v>
      </c>
      <c r="I14" s="11">
        <v>8458475.7400000002</v>
      </c>
      <c r="J14" s="11">
        <f t="shared" si="13"/>
        <v>8693.9199999999255</v>
      </c>
      <c r="K14" s="27">
        <f t="shared" si="14"/>
        <v>362.24666666666354</v>
      </c>
      <c r="L14" s="28"/>
    </row>
    <row r="15" spans="1:12">
      <c r="A15" s="12">
        <f t="shared" si="3"/>
        <v>8</v>
      </c>
      <c r="B15" s="8">
        <f t="shared" si="3"/>
        <v>46242</v>
      </c>
      <c r="C15" s="8">
        <f t="shared" si="4"/>
        <v>46242</v>
      </c>
      <c r="D15" s="9">
        <v>0</v>
      </c>
      <c r="E15" s="8">
        <f t="shared" si="5"/>
        <v>46243</v>
      </c>
      <c r="F15" s="9">
        <v>0</v>
      </c>
      <c r="G15" s="10">
        <f t="shared" si="6"/>
        <v>1</v>
      </c>
      <c r="H15" s="232">
        <f t="shared" si="0"/>
        <v>8458475.7400000002</v>
      </c>
      <c r="I15" s="232">
        <v>8463631.5</v>
      </c>
      <c r="J15" s="11">
        <f t="shared" si="13"/>
        <v>5155.7599999997765</v>
      </c>
      <c r="K15" s="27">
        <f t="shared" si="14"/>
        <v>214.82333333332403</v>
      </c>
      <c r="L15" s="28"/>
    </row>
    <row r="16" spans="1:12">
      <c r="A16" s="12">
        <f t="shared" si="3"/>
        <v>9</v>
      </c>
      <c r="B16" s="8">
        <f t="shared" si="3"/>
        <v>46243</v>
      </c>
      <c r="C16" s="8">
        <f t="shared" si="4"/>
        <v>46243</v>
      </c>
      <c r="D16" s="9">
        <v>0</v>
      </c>
      <c r="E16" s="8">
        <f t="shared" si="5"/>
        <v>46244</v>
      </c>
      <c r="F16" s="9">
        <v>0</v>
      </c>
      <c r="G16" s="10">
        <f t="shared" si="6"/>
        <v>1</v>
      </c>
      <c r="H16" s="232">
        <f t="shared" si="0"/>
        <v>8463631.5</v>
      </c>
      <c r="I16" s="11">
        <v>8464845.3399999999</v>
      </c>
      <c r="J16" s="11">
        <f t="shared" ref="J16" si="15">I16-H16</f>
        <v>1213.839999999851</v>
      </c>
      <c r="K16" s="27">
        <f t="shared" ref="K16" si="16">J16/24</f>
        <v>50.576666666660458</v>
      </c>
      <c r="L16" s="28"/>
    </row>
    <row r="17" spans="1:14">
      <c r="A17" s="12">
        <f t="shared" si="3"/>
        <v>10</v>
      </c>
      <c r="B17" s="8">
        <f t="shared" si="3"/>
        <v>46244</v>
      </c>
      <c r="C17" s="8">
        <f t="shared" si="4"/>
        <v>46244</v>
      </c>
      <c r="D17" s="9">
        <v>0</v>
      </c>
      <c r="E17" s="8">
        <f t="shared" si="5"/>
        <v>46245</v>
      </c>
      <c r="F17" s="9">
        <v>0</v>
      </c>
      <c r="G17" s="10">
        <f t="shared" si="6"/>
        <v>1</v>
      </c>
      <c r="H17" s="232">
        <f t="shared" si="0"/>
        <v>8464845.3399999999</v>
      </c>
      <c r="I17" s="11">
        <v>8473946.9900000002</v>
      </c>
      <c r="J17" s="11">
        <f t="shared" ref="J17" si="17">I17-H17</f>
        <v>9101.6500000003725</v>
      </c>
      <c r="K17" s="27">
        <f t="shared" ref="K17" si="18">J17/24</f>
        <v>379.23541666668217</v>
      </c>
      <c r="L17" s="28"/>
    </row>
    <row r="18" spans="1:14">
      <c r="A18" s="12">
        <f t="shared" si="3"/>
        <v>11</v>
      </c>
      <c r="B18" s="8">
        <f t="shared" si="3"/>
        <v>46245</v>
      </c>
      <c r="C18" s="8">
        <f t="shared" si="4"/>
        <v>46245</v>
      </c>
      <c r="D18" s="9">
        <v>0</v>
      </c>
      <c r="E18" s="8">
        <f t="shared" si="5"/>
        <v>46246</v>
      </c>
      <c r="F18" s="9">
        <v>0</v>
      </c>
      <c r="G18" s="10">
        <f t="shared" si="6"/>
        <v>1</v>
      </c>
      <c r="H18" s="232">
        <f t="shared" si="0"/>
        <v>8473946.9900000002</v>
      </c>
      <c r="I18" s="11">
        <v>8482218.7400000002</v>
      </c>
      <c r="J18" s="11">
        <f t="shared" ref="J18" si="19">I18-H18</f>
        <v>8271.75</v>
      </c>
      <c r="K18" s="27">
        <f t="shared" ref="K18" si="20">J18/24</f>
        <v>344.65625</v>
      </c>
      <c r="L18" s="104"/>
    </row>
    <row r="19" spans="1:14">
      <c r="A19" s="12">
        <f t="shared" si="3"/>
        <v>12</v>
      </c>
      <c r="B19" s="8">
        <f t="shared" si="3"/>
        <v>46246</v>
      </c>
      <c r="C19" s="8">
        <f t="shared" si="4"/>
        <v>46246</v>
      </c>
      <c r="D19" s="9">
        <v>0</v>
      </c>
      <c r="E19" s="8">
        <f t="shared" si="5"/>
        <v>46247</v>
      </c>
      <c r="F19" s="9">
        <v>0</v>
      </c>
      <c r="G19" s="10">
        <f t="shared" si="6"/>
        <v>1</v>
      </c>
      <c r="H19" s="232">
        <f t="shared" si="0"/>
        <v>8482218.7400000002</v>
      </c>
      <c r="I19" s="11">
        <v>8490787.3699999992</v>
      </c>
      <c r="J19" s="11">
        <f t="shared" ref="J19:J21" si="21">I19-H19</f>
        <v>8568.6299999989569</v>
      </c>
      <c r="K19" s="27">
        <f t="shared" ref="K19:K21" si="22">J19/24</f>
        <v>357.02624999995652</v>
      </c>
      <c r="L19" s="104"/>
      <c r="N19" s="29"/>
    </row>
    <row r="20" spans="1:14">
      <c r="A20" s="12">
        <f t="shared" si="3"/>
        <v>13</v>
      </c>
      <c r="B20" s="8">
        <f t="shared" si="3"/>
        <v>46247</v>
      </c>
      <c r="C20" s="8">
        <f t="shared" si="4"/>
        <v>46247</v>
      </c>
      <c r="D20" s="9">
        <v>0</v>
      </c>
      <c r="E20" s="8">
        <f t="shared" si="5"/>
        <v>46248</v>
      </c>
      <c r="F20" s="9">
        <v>0</v>
      </c>
      <c r="G20" s="10">
        <f t="shared" si="6"/>
        <v>1</v>
      </c>
      <c r="H20" s="232">
        <f t="shared" si="0"/>
        <v>8490787.3699999992</v>
      </c>
      <c r="I20" s="11">
        <v>8498769.0800000001</v>
      </c>
      <c r="J20" s="11">
        <f t="shared" si="21"/>
        <v>7981.7100000008941</v>
      </c>
      <c r="K20" s="27">
        <f t="shared" si="22"/>
        <v>332.57125000003725</v>
      </c>
      <c r="L20" s="104"/>
    </row>
    <row r="21" spans="1:14">
      <c r="A21" s="12">
        <f t="shared" si="3"/>
        <v>14</v>
      </c>
      <c r="B21" s="8">
        <f t="shared" si="3"/>
        <v>46248</v>
      </c>
      <c r="C21" s="8">
        <f t="shared" si="4"/>
        <v>46248</v>
      </c>
      <c r="D21" s="9">
        <v>0</v>
      </c>
      <c r="E21" s="8">
        <f t="shared" si="5"/>
        <v>46249</v>
      </c>
      <c r="F21" s="9">
        <v>0</v>
      </c>
      <c r="G21" s="10">
        <f t="shared" si="6"/>
        <v>1</v>
      </c>
      <c r="H21" s="232">
        <f t="shared" si="0"/>
        <v>8498769.0800000001</v>
      </c>
      <c r="I21" s="11">
        <v>8507682.8399999999</v>
      </c>
      <c r="J21" s="11">
        <f t="shared" si="21"/>
        <v>8913.7599999997765</v>
      </c>
      <c r="K21" s="27">
        <f t="shared" si="22"/>
        <v>371.40666666665737</v>
      </c>
      <c r="L21" s="104"/>
    </row>
    <row r="22" spans="1:14">
      <c r="A22" s="12">
        <f t="shared" si="3"/>
        <v>15</v>
      </c>
      <c r="B22" s="8">
        <f t="shared" si="3"/>
        <v>46249</v>
      </c>
      <c r="C22" s="8">
        <f t="shared" si="4"/>
        <v>46249</v>
      </c>
      <c r="D22" s="9">
        <v>0</v>
      </c>
      <c r="E22" s="8">
        <f t="shared" si="5"/>
        <v>46250</v>
      </c>
      <c r="F22" s="9">
        <v>0</v>
      </c>
      <c r="G22" s="10">
        <f t="shared" si="6"/>
        <v>1</v>
      </c>
      <c r="H22" s="232">
        <f t="shared" si="0"/>
        <v>8507682.8399999999</v>
      </c>
      <c r="I22" s="11">
        <v>8513702.4299999997</v>
      </c>
      <c r="J22" s="11">
        <f t="shared" ref="J22" si="23">I22-H22</f>
        <v>6019.589999999851</v>
      </c>
      <c r="K22" s="27">
        <f t="shared" ref="K22" si="24">J22/24</f>
        <v>250.8162499999938</v>
      </c>
      <c r="L22" s="104"/>
    </row>
    <row r="23" spans="1:14">
      <c r="A23" s="12">
        <f t="shared" si="3"/>
        <v>16</v>
      </c>
      <c r="B23" s="8">
        <f t="shared" si="3"/>
        <v>46250</v>
      </c>
      <c r="C23" s="8">
        <f t="shared" si="4"/>
        <v>46250</v>
      </c>
      <c r="D23" s="9">
        <v>0</v>
      </c>
      <c r="E23" s="8">
        <f t="shared" si="5"/>
        <v>46251</v>
      </c>
      <c r="F23" s="9">
        <v>0</v>
      </c>
      <c r="G23" s="10">
        <f t="shared" si="6"/>
        <v>1</v>
      </c>
      <c r="H23" s="232">
        <f t="shared" si="0"/>
        <v>8513702.4299999997</v>
      </c>
      <c r="I23" s="11">
        <v>8513756.1600000001</v>
      </c>
      <c r="J23" s="11">
        <f t="shared" si="13"/>
        <v>53.730000000447035</v>
      </c>
      <c r="K23" s="27">
        <f t="shared" si="14"/>
        <v>2.2387500000186265</v>
      </c>
      <c r="L23" s="104"/>
    </row>
    <row r="24" spans="1:14">
      <c r="A24" s="12">
        <f t="shared" si="3"/>
        <v>17</v>
      </c>
      <c r="B24" s="8">
        <f t="shared" si="3"/>
        <v>46251</v>
      </c>
      <c r="C24" s="8">
        <f t="shared" si="4"/>
        <v>46251</v>
      </c>
      <c r="D24" s="9">
        <v>0</v>
      </c>
      <c r="E24" s="8">
        <f t="shared" si="5"/>
        <v>46252</v>
      </c>
      <c r="F24" s="9">
        <v>0</v>
      </c>
      <c r="G24" s="10">
        <f t="shared" si="6"/>
        <v>1</v>
      </c>
      <c r="H24" s="232">
        <f t="shared" si="0"/>
        <v>8513756.1600000001</v>
      </c>
      <c r="I24" s="11">
        <v>8514600.5099999998</v>
      </c>
      <c r="J24" s="11">
        <f t="shared" si="13"/>
        <v>844.34999999962747</v>
      </c>
      <c r="K24" s="27">
        <f t="shared" si="14"/>
        <v>35.18124999998448</v>
      </c>
      <c r="L24" s="104"/>
    </row>
    <row r="25" spans="1:14">
      <c r="A25" s="12">
        <f t="shared" si="3"/>
        <v>18</v>
      </c>
      <c r="B25" s="8">
        <f t="shared" si="3"/>
        <v>46252</v>
      </c>
      <c r="C25" s="8">
        <f t="shared" si="4"/>
        <v>46252</v>
      </c>
      <c r="D25" s="9">
        <v>0</v>
      </c>
      <c r="E25" s="8">
        <f t="shared" si="5"/>
        <v>46253</v>
      </c>
      <c r="F25" s="9">
        <v>0</v>
      </c>
      <c r="G25" s="10">
        <f t="shared" si="6"/>
        <v>1</v>
      </c>
      <c r="H25" s="232">
        <f t="shared" si="0"/>
        <v>8514600.5099999998</v>
      </c>
      <c r="I25" s="11">
        <v>8522749.9299999997</v>
      </c>
      <c r="J25" s="11">
        <f t="shared" ref="J25:J26" si="25">I25-H25</f>
        <v>8149.4199999999255</v>
      </c>
      <c r="K25" s="27">
        <f t="shared" ref="K25" si="26">J25/24</f>
        <v>339.55916666666354</v>
      </c>
      <c r="L25" s="104"/>
    </row>
    <row r="26" spans="1:14">
      <c r="A26" s="12">
        <f t="shared" ref="A26:B33" si="27">A25+1</f>
        <v>19</v>
      </c>
      <c r="B26" s="8">
        <f>B25+1</f>
        <v>46253</v>
      </c>
      <c r="C26" s="8">
        <f t="shared" si="4"/>
        <v>46253</v>
      </c>
      <c r="D26" s="9">
        <v>0</v>
      </c>
      <c r="E26" s="8">
        <f t="shared" si="5"/>
        <v>46254</v>
      </c>
      <c r="F26" s="9">
        <v>0</v>
      </c>
      <c r="G26" s="10">
        <f t="shared" si="6"/>
        <v>1</v>
      </c>
      <c r="H26" s="232">
        <f t="shared" si="0"/>
        <v>8522749.9299999997</v>
      </c>
      <c r="I26" s="11">
        <v>8531003.4199999999</v>
      </c>
      <c r="J26" s="11">
        <f t="shared" si="25"/>
        <v>8253.4900000002235</v>
      </c>
      <c r="K26" s="27">
        <f t="shared" si="14"/>
        <v>343.895416666676</v>
      </c>
      <c r="L26" s="104"/>
    </row>
    <row r="27" spans="1:14">
      <c r="A27" s="12">
        <f t="shared" si="27"/>
        <v>20</v>
      </c>
      <c r="B27" s="8">
        <f>B26+1</f>
        <v>46254</v>
      </c>
      <c r="C27" s="8">
        <f t="shared" si="4"/>
        <v>46254</v>
      </c>
      <c r="D27" s="9">
        <v>0</v>
      </c>
      <c r="E27" s="8">
        <f t="shared" si="5"/>
        <v>46255</v>
      </c>
      <c r="F27" s="9">
        <v>0</v>
      </c>
      <c r="G27" s="10">
        <f t="shared" si="6"/>
        <v>1</v>
      </c>
      <c r="H27" s="232">
        <f t="shared" si="0"/>
        <v>8531003.4199999999</v>
      </c>
      <c r="I27" s="11">
        <v>8539328.2899999991</v>
      </c>
      <c r="J27" s="11">
        <f t="shared" si="13"/>
        <v>8324.8699999991804</v>
      </c>
      <c r="K27" s="27">
        <f t="shared" si="14"/>
        <v>346.8695833332992</v>
      </c>
      <c r="L27" s="104"/>
    </row>
    <row r="28" spans="1:14">
      <c r="A28" s="12">
        <f t="shared" si="27"/>
        <v>21</v>
      </c>
      <c r="B28" s="8">
        <f>B27+1</f>
        <v>46255</v>
      </c>
      <c r="C28" s="8">
        <f t="shared" si="4"/>
        <v>46255</v>
      </c>
      <c r="D28" s="9">
        <v>0</v>
      </c>
      <c r="E28" s="8">
        <f t="shared" si="5"/>
        <v>46256</v>
      </c>
      <c r="F28" s="9">
        <v>0</v>
      </c>
      <c r="G28" s="10">
        <f t="shared" si="6"/>
        <v>1</v>
      </c>
      <c r="H28" s="232">
        <f t="shared" si="0"/>
        <v>8539328.2899999991</v>
      </c>
      <c r="I28" s="11">
        <v>8547524.5999999996</v>
      </c>
      <c r="J28" s="11">
        <f t="shared" si="13"/>
        <v>8196.3100000005215</v>
      </c>
      <c r="K28" s="27">
        <f t="shared" si="14"/>
        <v>341.5129166666884</v>
      </c>
      <c r="L28" s="104"/>
    </row>
    <row r="29" spans="1:14">
      <c r="A29" s="12">
        <f t="shared" si="27"/>
        <v>22</v>
      </c>
      <c r="B29" s="8">
        <f t="shared" si="27"/>
        <v>46256</v>
      </c>
      <c r="C29" s="8">
        <f t="shared" si="4"/>
        <v>46256</v>
      </c>
      <c r="D29" s="9">
        <v>0</v>
      </c>
      <c r="E29" s="8">
        <f t="shared" si="5"/>
        <v>46257</v>
      </c>
      <c r="F29" s="9">
        <v>0</v>
      </c>
      <c r="G29" s="10">
        <f t="shared" si="6"/>
        <v>1</v>
      </c>
      <c r="H29" s="232">
        <f t="shared" si="0"/>
        <v>8547524.5999999996</v>
      </c>
      <c r="I29" s="232">
        <v>8553420.5999999996</v>
      </c>
      <c r="J29" s="11">
        <f t="shared" si="13"/>
        <v>5896</v>
      </c>
      <c r="K29" s="27">
        <f t="shared" si="14"/>
        <v>245.66666666666666</v>
      </c>
      <c r="L29" s="104"/>
    </row>
    <row r="30" spans="1:14">
      <c r="A30" s="12">
        <f t="shared" si="27"/>
        <v>23</v>
      </c>
      <c r="B30" s="8">
        <f t="shared" si="27"/>
        <v>46257</v>
      </c>
      <c r="C30" s="8">
        <f t="shared" si="4"/>
        <v>46257</v>
      </c>
      <c r="D30" s="9">
        <v>0</v>
      </c>
      <c r="E30" s="8">
        <f t="shared" si="5"/>
        <v>46258</v>
      </c>
      <c r="F30" s="9">
        <v>0</v>
      </c>
      <c r="G30" s="10">
        <f t="shared" si="6"/>
        <v>1</v>
      </c>
      <c r="H30" s="232">
        <f t="shared" si="0"/>
        <v>8553420.5999999996</v>
      </c>
      <c r="I30" s="11">
        <v>8554540.1699999999</v>
      </c>
      <c r="J30" s="11">
        <f t="shared" si="13"/>
        <v>1119.570000000298</v>
      </c>
      <c r="K30" s="27">
        <f t="shared" si="14"/>
        <v>46.64875000001242</v>
      </c>
      <c r="L30" s="28"/>
    </row>
    <row r="31" spans="1:14">
      <c r="A31" s="12">
        <f t="shared" si="27"/>
        <v>24</v>
      </c>
      <c r="B31" s="8">
        <f t="shared" si="27"/>
        <v>46258</v>
      </c>
      <c r="C31" s="8">
        <f t="shared" si="4"/>
        <v>46258</v>
      </c>
      <c r="D31" s="9">
        <v>0</v>
      </c>
      <c r="E31" s="8">
        <f t="shared" si="5"/>
        <v>46259</v>
      </c>
      <c r="F31" s="9">
        <v>0</v>
      </c>
      <c r="G31" s="10">
        <f t="shared" si="6"/>
        <v>1</v>
      </c>
      <c r="H31" s="232">
        <f t="shared" si="0"/>
        <v>8554540.1699999999</v>
      </c>
      <c r="I31" s="232">
        <v>8563636.25</v>
      </c>
      <c r="J31" s="11">
        <f t="shared" si="13"/>
        <v>9096.0800000000745</v>
      </c>
      <c r="K31" s="27">
        <f t="shared" si="14"/>
        <v>379.00333333333646</v>
      </c>
      <c r="L31" s="28"/>
    </row>
    <row r="32" spans="1:14">
      <c r="A32" s="12">
        <f t="shared" si="27"/>
        <v>25</v>
      </c>
      <c r="B32" s="8">
        <f t="shared" si="27"/>
        <v>46259</v>
      </c>
      <c r="C32" s="8">
        <f t="shared" si="4"/>
        <v>46259</v>
      </c>
      <c r="D32" s="9">
        <v>0</v>
      </c>
      <c r="E32" s="8">
        <f t="shared" si="5"/>
        <v>46260</v>
      </c>
      <c r="F32" s="9">
        <v>0</v>
      </c>
      <c r="G32" s="10">
        <f t="shared" si="6"/>
        <v>1</v>
      </c>
      <c r="H32" s="232">
        <f t="shared" si="0"/>
        <v>8563636.25</v>
      </c>
      <c r="I32" s="11">
        <v>8572481.8599999994</v>
      </c>
      <c r="J32" s="11">
        <f t="shared" si="13"/>
        <v>8845.609999999404</v>
      </c>
      <c r="K32" s="27">
        <f t="shared" si="14"/>
        <v>368.56708333330852</v>
      </c>
      <c r="L32" s="28"/>
    </row>
    <row r="33" spans="1:12">
      <c r="A33" s="12">
        <f t="shared" si="27"/>
        <v>26</v>
      </c>
      <c r="B33" s="8">
        <f t="shared" si="27"/>
        <v>46260</v>
      </c>
      <c r="C33" s="8">
        <f t="shared" si="4"/>
        <v>46260</v>
      </c>
      <c r="D33" s="9">
        <v>0</v>
      </c>
      <c r="E33" s="8">
        <f t="shared" si="5"/>
        <v>46261</v>
      </c>
      <c r="F33" s="9">
        <v>0</v>
      </c>
      <c r="G33" s="10">
        <f t="shared" si="6"/>
        <v>1</v>
      </c>
      <c r="H33" s="232">
        <f t="shared" si="0"/>
        <v>8572481.8599999994</v>
      </c>
      <c r="I33" s="11">
        <v>8580787.4199999999</v>
      </c>
      <c r="J33" s="11">
        <f t="shared" si="13"/>
        <v>8305.5600000005215</v>
      </c>
      <c r="K33" s="27">
        <f t="shared" si="14"/>
        <v>346.06500000002171</v>
      </c>
      <c r="L33" s="28"/>
    </row>
    <row r="34" spans="1:12">
      <c r="A34" s="12">
        <f t="shared" ref="A34:B34" si="28">A33+1</f>
        <v>27</v>
      </c>
      <c r="B34" s="8">
        <f t="shared" si="28"/>
        <v>46261</v>
      </c>
      <c r="C34" s="8">
        <f t="shared" ref="C34:C35" si="29">B34</f>
        <v>46261</v>
      </c>
      <c r="D34" s="9">
        <v>0</v>
      </c>
      <c r="E34" s="8">
        <f t="shared" ref="E34:E35" si="30">C34+1</f>
        <v>46262</v>
      </c>
      <c r="F34" s="9">
        <v>0</v>
      </c>
      <c r="G34" s="10">
        <f t="shared" si="6"/>
        <v>1</v>
      </c>
      <c r="H34" s="232">
        <f t="shared" si="0"/>
        <v>8580787.4199999999</v>
      </c>
      <c r="I34" s="11">
        <v>8589047.8200000003</v>
      </c>
      <c r="J34" s="11">
        <f t="shared" ref="J34:J35" si="31">I34-H34</f>
        <v>8260.4000000003725</v>
      </c>
      <c r="K34" s="27">
        <f t="shared" ref="K34:K35" si="32">J34/24</f>
        <v>344.18333333334886</v>
      </c>
      <c r="L34" s="28"/>
    </row>
    <row r="35" spans="1:12">
      <c r="A35" s="12">
        <f t="shared" ref="A35:B35" si="33">A34+1</f>
        <v>28</v>
      </c>
      <c r="B35" s="8">
        <f t="shared" si="33"/>
        <v>46262</v>
      </c>
      <c r="C35" s="8">
        <f t="shared" si="29"/>
        <v>46262</v>
      </c>
      <c r="D35" s="9">
        <v>0</v>
      </c>
      <c r="E35" s="8">
        <f t="shared" si="30"/>
        <v>46263</v>
      </c>
      <c r="F35" s="9">
        <v>0</v>
      </c>
      <c r="G35" s="10">
        <f t="shared" ref="G35" si="34">IFERROR(((E35-C35)+(F35-D35)),"")</f>
        <v>1</v>
      </c>
      <c r="H35" s="232">
        <f t="shared" si="0"/>
        <v>8589047.8200000003</v>
      </c>
      <c r="I35" s="11">
        <v>8594655.6899999995</v>
      </c>
      <c r="J35" s="11">
        <f t="shared" si="31"/>
        <v>5607.8699999991804</v>
      </c>
      <c r="K35" s="27">
        <f t="shared" si="32"/>
        <v>233.66124999996586</v>
      </c>
      <c r="L35" s="28"/>
    </row>
    <row r="36" spans="1:12">
      <c r="A36" s="12">
        <f t="shared" ref="A36:B36" si="35">A35+1</f>
        <v>29</v>
      </c>
      <c r="B36" s="8">
        <f t="shared" si="35"/>
        <v>46263</v>
      </c>
      <c r="C36" s="8">
        <f t="shared" ref="C36:C38" si="36">B36</f>
        <v>46263</v>
      </c>
      <c r="D36" s="9">
        <v>0</v>
      </c>
      <c r="E36" s="8">
        <f t="shared" ref="E36:E38" si="37">C36+1</f>
        <v>46264</v>
      </c>
      <c r="F36" s="9">
        <v>0</v>
      </c>
      <c r="G36" s="10">
        <f t="shared" ref="G36:G38" si="38">IFERROR(((E36-C36)+(F36-D36)),"")</f>
        <v>1</v>
      </c>
      <c r="H36" s="232">
        <f t="shared" si="0"/>
        <v>8594655.6899999995</v>
      </c>
      <c r="I36" s="11">
        <v>8594655.6899999995</v>
      </c>
      <c r="J36" s="11">
        <f t="shared" ref="J36:J38" si="39">I36-H36</f>
        <v>0</v>
      </c>
      <c r="K36" s="27">
        <f t="shared" ref="K36:K38" si="40">J36/24</f>
        <v>0</v>
      </c>
      <c r="L36" s="28"/>
    </row>
    <row r="37" spans="1:12">
      <c r="A37" s="12">
        <f t="shared" ref="A37:B37" si="41">A36+1</f>
        <v>30</v>
      </c>
      <c r="B37" s="8">
        <f t="shared" si="41"/>
        <v>46264</v>
      </c>
      <c r="C37" s="8">
        <f t="shared" si="36"/>
        <v>46264</v>
      </c>
      <c r="D37" s="9">
        <v>0</v>
      </c>
      <c r="E37" s="8">
        <f t="shared" si="37"/>
        <v>46265</v>
      </c>
      <c r="F37" s="9">
        <v>0</v>
      </c>
      <c r="G37" s="10">
        <f t="shared" si="38"/>
        <v>1</v>
      </c>
      <c r="H37" s="232">
        <f t="shared" si="0"/>
        <v>8594655.6899999995</v>
      </c>
      <c r="I37" s="11">
        <v>8599540.2200000007</v>
      </c>
      <c r="J37" s="11">
        <f t="shared" si="39"/>
        <v>4884.5300000011921</v>
      </c>
      <c r="K37" s="27">
        <f t="shared" si="40"/>
        <v>203.52208333338299</v>
      </c>
      <c r="L37" s="28"/>
    </row>
    <row r="38" spans="1:12">
      <c r="A38" s="12">
        <f t="shared" ref="A38:B38" si="42">A37+1</f>
        <v>31</v>
      </c>
      <c r="B38" s="8">
        <f t="shared" si="42"/>
        <v>46265</v>
      </c>
      <c r="C38" s="8">
        <f t="shared" si="36"/>
        <v>46265</v>
      </c>
      <c r="D38" s="9">
        <v>0</v>
      </c>
      <c r="E38" s="8">
        <f t="shared" si="37"/>
        <v>46266</v>
      </c>
      <c r="F38" s="9">
        <v>0</v>
      </c>
      <c r="G38" s="10">
        <f t="shared" si="38"/>
        <v>1</v>
      </c>
      <c r="H38" s="232">
        <f t="shared" si="0"/>
        <v>8599540.2200000007</v>
      </c>
      <c r="I38" s="11">
        <v>8608428.3699999992</v>
      </c>
      <c r="J38" s="11">
        <f t="shared" si="39"/>
        <v>8888.1499999985099</v>
      </c>
      <c r="K38" s="27">
        <f t="shared" si="40"/>
        <v>370.33958333327126</v>
      </c>
      <c r="L38" s="28"/>
    </row>
    <row r="39" spans="1:12">
      <c r="A39" s="12"/>
      <c r="B39" s="8"/>
      <c r="C39" s="8"/>
      <c r="D39" s="9"/>
      <c r="E39" s="8"/>
      <c r="F39" s="9"/>
      <c r="G39" s="10"/>
      <c r="H39" s="232"/>
      <c r="I39" s="11"/>
      <c r="J39" s="11"/>
      <c r="K39" s="27"/>
      <c r="L39" s="28"/>
    </row>
    <row r="40" spans="1:12">
      <c r="A40" s="12"/>
      <c r="B40" s="8"/>
      <c r="C40" s="8"/>
      <c r="D40" s="9"/>
      <c r="E40" s="8"/>
      <c r="F40" s="9"/>
      <c r="G40" s="10"/>
      <c r="H40" s="232"/>
      <c r="I40" s="11"/>
      <c r="J40" s="11"/>
      <c r="K40" s="27"/>
      <c r="L40" s="28"/>
    </row>
    <row r="41" spans="1:12">
      <c r="A41" s="12"/>
      <c r="B41" s="8"/>
      <c r="C41" s="8"/>
      <c r="D41" s="9"/>
      <c r="E41" s="8"/>
      <c r="F41" s="9"/>
      <c r="G41" s="10"/>
      <c r="H41" s="232"/>
      <c r="I41" s="11"/>
      <c r="J41" s="11"/>
      <c r="K41" s="27"/>
      <c r="L41" s="28"/>
    </row>
    <row r="42" spans="1:12">
      <c r="A42" s="17" t="s">
        <v>3</v>
      </c>
      <c r="B42" s="18"/>
      <c r="C42" s="18"/>
      <c r="D42" s="18"/>
      <c r="E42" s="18"/>
      <c r="F42" s="18"/>
      <c r="G42" s="19">
        <f>SUM(G8:G41)</f>
        <v>31</v>
      </c>
      <c r="H42" s="20"/>
      <c r="I42" s="20"/>
      <c r="J42" s="32">
        <f>SUM(J8:J41)</f>
        <v>199507.46999999881</v>
      </c>
      <c r="K42" s="32">
        <f>AVERAGE(K8:K41)</f>
        <v>268.15520161290164</v>
      </c>
      <c r="L42" s="33"/>
    </row>
    <row r="43" spans="1:12">
      <c r="A43" s="21" t="s">
        <v>117</v>
      </c>
      <c r="B43" s="22"/>
      <c r="C43" s="22"/>
      <c r="D43" s="22"/>
      <c r="E43" s="22"/>
      <c r="F43" s="22"/>
      <c r="G43" s="23">
        <f>G42/SUMPRODUCT((G8:G41&gt;0)*1)</f>
        <v>1</v>
      </c>
      <c r="H43" s="24"/>
      <c r="I43" s="24"/>
      <c r="J43" s="24"/>
      <c r="K43" s="24">
        <f>K42/SUMPRODUCT((K8:K41&gt;0)*1)</f>
        <v>8.9385067204300537</v>
      </c>
      <c r="L43" s="34"/>
    </row>
  </sheetData>
  <mergeCells count="9">
    <mergeCell ref="L6:L7"/>
    <mergeCell ref="C6:D6"/>
    <mergeCell ref="E6:F6"/>
    <mergeCell ref="H6:I6"/>
    <mergeCell ref="A6:A7"/>
    <mergeCell ref="B6:B7"/>
    <mergeCell ref="G6:G7"/>
    <mergeCell ref="J6:J7"/>
    <mergeCell ref="K6:K7"/>
  </mergeCells>
  <hyperlinks>
    <hyperlink ref="L2" location="'Summary sales'!A1" display="SUMMARY"/>
  </hyperlinks>
  <pageMargins left="0.7" right="0.7" top="0.75" bottom="0.75" header="0.3" footer="0.3"/>
  <pageSetup orientation="portrait" horizontalDpi="360" verticalDpi="360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1"/>
  <sheetViews>
    <sheetView zoomScale="80" zoomScaleNormal="80" zoomScaleSheetLayoutView="50" workbookViewId="0">
      <pane ySplit="6" topLeftCell="A12" activePane="bottomLeft" state="frozen"/>
      <selection pane="bottomLeft" activeCell="L37" sqref="L37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6.140625" style="1" customWidth="1"/>
    <col min="9" max="9" width="15.28515625" style="1" customWidth="1"/>
    <col min="10" max="10" width="13.5703125" style="1" customWidth="1"/>
    <col min="11" max="11" width="9.85546875" style="1" customWidth="1"/>
    <col min="12" max="12" width="44.7109375" style="1" customWidth="1"/>
    <col min="13" max="16384" width="9.140625" style="1"/>
  </cols>
  <sheetData>
    <row r="1" spans="1:12">
      <c r="B1" s="2"/>
      <c r="C1" s="3" t="s">
        <v>131</v>
      </c>
      <c r="D1" s="2"/>
      <c r="E1" s="2"/>
      <c r="F1" s="2"/>
      <c r="G1" s="2"/>
      <c r="H1" s="2"/>
      <c r="I1" s="2"/>
      <c r="J1" s="2"/>
      <c r="K1" s="2"/>
      <c r="L1" s="2"/>
    </row>
    <row r="2" spans="1:12">
      <c r="B2" s="2"/>
      <c r="C2" s="3" t="s">
        <v>148</v>
      </c>
      <c r="D2" s="2"/>
      <c r="E2" s="2"/>
      <c r="F2" s="2"/>
      <c r="G2" s="2"/>
      <c r="H2" s="2"/>
      <c r="I2" s="2"/>
      <c r="J2" s="2"/>
      <c r="K2" s="2"/>
      <c r="L2" s="25" t="s">
        <v>133</v>
      </c>
    </row>
    <row r="3" spans="1:12">
      <c r="B3" s="2"/>
      <c r="C3" s="3" t="str">
        <f>SCI!C3</f>
        <v>Bulan Agustus 2026</v>
      </c>
      <c r="D3" s="2"/>
      <c r="E3" s="2"/>
      <c r="F3" s="2"/>
      <c r="G3" s="2"/>
      <c r="H3" s="2"/>
      <c r="I3" s="2"/>
      <c r="J3" s="2"/>
      <c r="K3" s="2"/>
      <c r="L3" s="2"/>
    </row>
    <row r="4" spans="1:12">
      <c r="B4" s="4"/>
      <c r="C4" s="76">
        <f>'Summary sales'!A4</f>
        <v>46235</v>
      </c>
      <c r="D4" s="2"/>
      <c r="E4" s="2"/>
      <c r="F4" s="2"/>
      <c r="G4" s="2"/>
      <c r="H4" s="2"/>
      <c r="I4" s="2"/>
      <c r="J4" s="2" t="s">
        <v>134</v>
      </c>
      <c r="K4" s="26">
        <f>MAX(K7:K39)</f>
        <v>87.210416666620105</v>
      </c>
      <c r="L4" s="2"/>
    </row>
    <row r="5" spans="1:12">
      <c r="A5" s="934" t="s">
        <v>111</v>
      </c>
      <c r="B5" s="933" t="s">
        <v>112</v>
      </c>
      <c r="C5" s="933" t="s">
        <v>135</v>
      </c>
      <c r="D5" s="933"/>
      <c r="E5" s="933" t="s">
        <v>136</v>
      </c>
      <c r="F5" s="933"/>
      <c r="G5" s="937" t="s">
        <v>137</v>
      </c>
      <c r="H5" s="933" t="s">
        <v>138</v>
      </c>
      <c r="I5" s="933"/>
      <c r="J5" s="933" t="s">
        <v>139</v>
      </c>
      <c r="K5" s="937" t="s">
        <v>140</v>
      </c>
      <c r="L5" s="931" t="s">
        <v>141</v>
      </c>
    </row>
    <row r="6" spans="1:12" ht="33.75" customHeight="1" thickBot="1">
      <c r="A6" s="935"/>
      <c r="B6" s="936"/>
      <c r="C6" s="5" t="s">
        <v>112</v>
      </c>
      <c r="D6" s="5" t="s">
        <v>142</v>
      </c>
      <c r="E6" s="5" t="s">
        <v>112</v>
      </c>
      <c r="F6" s="5" t="s">
        <v>142</v>
      </c>
      <c r="G6" s="938"/>
      <c r="H6" s="5" t="s">
        <v>135</v>
      </c>
      <c r="I6" s="5" t="s">
        <v>136</v>
      </c>
      <c r="J6" s="936"/>
      <c r="K6" s="938"/>
      <c r="L6" s="932"/>
    </row>
    <row r="7" spans="1:12" ht="15.75" thickTop="1">
      <c r="A7" s="6">
        <v>1</v>
      </c>
      <c r="B7" s="7">
        <f>C4</f>
        <v>46235</v>
      </c>
      <c r="C7" s="7">
        <f>B7</f>
        <v>46235</v>
      </c>
      <c r="D7" s="9">
        <v>0.29166666666666669</v>
      </c>
      <c r="E7" s="7">
        <f>C7+1</f>
        <v>46236</v>
      </c>
      <c r="F7" s="270">
        <v>0.29166666666666669</v>
      </c>
      <c r="G7" s="10">
        <f>IFERROR(((E7-C7)+(F7-D7)),"")</f>
        <v>1</v>
      </c>
      <c r="H7" s="11">
        <v>9709792.3100000005</v>
      </c>
      <c r="I7" s="11">
        <v>9710805.2100000009</v>
      </c>
      <c r="J7" s="11">
        <f t="shared" ref="J7" si="0">I7-H7</f>
        <v>1012.9000000003725</v>
      </c>
      <c r="K7" s="27">
        <f t="shared" ref="K7" si="1">J7/24</f>
        <v>42.204166666682191</v>
      </c>
      <c r="L7" s="522"/>
    </row>
    <row r="8" spans="1:12">
      <c r="A8" s="12">
        <f>A7+1</f>
        <v>2</v>
      </c>
      <c r="B8" s="8">
        <f>B7+1</f>
        <v>46236</v>
      </c>
      <c r="C8" s="8">
        <f t="shared" ref="C8" si="2">B8</f>
        <v>46236</v>
      </c>
      <c r="D8" s="9">
        <v>0.29166666666666669</v>
      </c>
      <c r="E8" s="8">
        <f t="shared" ref="E8" si="3">C8+1</f>
        <v>46237</v>
      </c>
      <c r="F8" s="9">
        <v>0.29166666666666669</v>
      </c>
      <c r="G8" s="10">
        <f>IFERROR(((E8-C8)+(F8-D8)),"")</f>
        <v>1</v>
      </c>
      <c r="H8" s="11">
        <f t="shared" ref="H8:H37" si="4">I7</f>
        <v>9710805.2100000009</v>
      </c>
      <c r="I8" s="727">
        <v>9711913.3800000008</v>
      </c>
      <c r="J8" s="11">
        <f t="shared" ref="J8" si="5">I8-H8</f>
        <v>1108.1699999999255</v>
      </c>
      <c r="K8" s="27">
        <f t="shared" ref="K8" si="6">J8/24</f>
        <v>46.173749999996893</v>
      </c>
      <c r="L8" s="522"/>
    </row>
    <row r="9" spans="1:12">
      <c r="A9" s="12">
        <f t="shared" ref="A9:A37" si="7">A8+1</f>
        <v>3</v>
      </c>
      <c r="B9" s="8">
        <f t="shared" ref="B9:B37" si="8">B8+1</f>
        <v>46237</v>
      </c>
      <c r="C9" s="8">
        <f t="shared" ref="C9:C30" si="9">B9</f>
        <v>46237</v>
      </c>
      <c r="D9" s="9">
        <v>0.29166666666666669</v>
      </c>
      <c r="E9" s="8">
        <f t="shared" ref="E9:E15" si="10">C9+1</f>
        <v>46238</v>
      </c>
      <c r="F9" s="9">
        <v>0.29166666666666669</v>
      </c>
      <c r="G9" s="10">
        <f t="shared" ref="G9:G30" si="11">IFERROR(((E9-C9)+(F9-D9)),"")</f>
        <v>1</v>
      </c>
      <c r="H9" s="11">
        <f t="shared" si="4"/>
        <v>9711913.3800000008</v>
      </c>
      <c r="I9" s="11">
        <v>9713141.7100000009</v>
      </c>
      <c r="J9" s="11">
        <f t="shared" ref="J9:J30" si="12">I9-H9</f>
        <v>1228.3300000000745</v>
      </c>
      <c r="K9" s="27">
        <f t="shared" ref="K9:K30" si="13">J9/24</f>
        <v>51.180416666669771</v>
      </c>
      <c r="L9" s="522"/>
    </row>
    <row r="10" spans="1:12">
      <c r="A10" s="12">
        <f t="shared" si="7"/>
        <v>4</v>
      </c>
      <c r="B10" s="8">
        <f t="shared" si="8"/>
        <v>46238</v>
      </c>
      <c r="C10" s="8">
        <f t="shared" si="9"/>
        <v>46238</v>
      </c>
      <c r="D10" s="9">
        <v>0.29166666666666669</v>
      </c>
      <c r="E10" s="8">
        <f t="shared" si="10"/>
        <v>46239</v>
      </c>
      <c r="F10" s="9">
        <v>0.29166666666666669</v>
      </c>
      <c r="G10" s="10">
        <f t="shared" si="11"/>
        <v>1</v>
      </c>
      <c r="H10" s="11">
        <f t="shared" si="4"/>
        <v>9713141.7100000009</v>
      </c>
      <c r="I10" s="11">
        <v>9714350.8000000007</v>
      </c>
      <c r="J10" s="11">
        <f t="shared" si="12"/>
        <v>1209.089999999851</v>
      </c>
      <c r="K10" s="27">
        <f t="shared" si="13"/>
        <v>50.378749999993794</v>
      </c>
      <c r="L10" s="28"/>
    </row>
    <row r="11" spans="1:12">
      <c r="A11" s="12">
        <f t="shared" si="7"/>
        <v>5</v>
      </c>
      <c r="B11" s="8">
        <f t="shared" si="8"/>
        <v>46239</v>
      </c>
      <c r="C11" s="8">
        <f t="shared" si="9"/>
        <v>46239</v>
      </c>
      <c r="D11" s="9">
        <v>0.29166666666666669</v>
      </c>
      <c r="E11" s="8">
        <f t="shared" si="10"/>
        <v>46240</v>
      </c>
      <c r="F11" s="9">
        <v>0.29166666666666669</v>
      </c>
      <c r="G11" s="10">
        <f t="shared" si="11"/>
        <v>1</v>
      </c>
      <c r="H11" s="11">
        <f t="shared" si="4"/>
        <v>9714350.8000000007</v>
      </c>
      <c r="I11" s="11">
        <v>9715872.3100000005</v>
      </c>
      <c r="J11" s="11">
        <f t="shared" si="12"/>
        <v>1521.5099999997765</v>
      </c>
      <c r="K11" s="27">
        <f t="shared" si="13"/>
        <v>63.396249999990687</v>
      </c>
      <c r="L11" s="28"/>
    </row>
    <row r="12" spans="1:12">
      <c r="A12" s="12">
        <f t="shared" si="7"/>
        <v>6</v>
      </c>
      <c r="B12" s="8">
        <f t="shared" si="8"/>
        <v>46240</v>
      </c>
      <c r="C12" s="8">
        <f t="shared" si="9"/>
        <v>46240</v>
      </c>
      <c r="D12" s="9">
        <v>0.29166666666666669</v>
      </c>
      <c r="E12" s="8">
        <f t="shared" si="10"/>
        <v>46241</v>
      </c>
      <c r="F12" s="9">
        <v>0.29166666666666669</v>
      </c>
      <c r="G12" s="10">
        <f t="shared" si="11"/>
        <v>1</v>
      </c>
      <c r="H12" s="11">
        <f t="shared" si="4"/>
        <v>9715872.3100000005</v>
      </c>
      <c r="I12" s="11">
        <v>9717207.5700000003</v>
      </c>
      <c r="J12" s="11">
        <f t="shared" ref="J12" si="14">I12-H12</f>
        <v>1335.2599999997765</v>
      </c>
      <c r="K12" s="27">
        <f t="shared" ref="K12" si="15">J12/24</f>
        <v>55.635833333324022</v>
      </c>
      <c r="L12" s="28"/>
    </row>
    <row r="13" spans="1:12">
      <c r="A13" s="12">
        <f t="shared" si="7"/>
        <v>7</v>
      </c>
      <c r="B13" s="8">
        <f t="shared" si="8"/>
        <v>46241</v>
      </c>
      <c r="C13" s="8">
        <f t="shared" si="9"/>
        <v>46241</v>
      </c>
      <c r="D13" s="9">
        <v>0.29166666666666669</v>
      </c>
      <c r="E13" s="8">
        <f t="shared" si="10"/>
        <v>46242</v>
      </c>
      <c r="F13" s="9">
        <v>0.29166666666666669</v>
      </c>
      <c r="G13" s="10">
        <f t="shared" si="11"/>
        <v>1</v>
      </c>
      <c r="H13" s="11">
        <f t="shared" si="4"/>
        <v>9717207.5700000003</v>
      </c>
      <c r="I13" s="11">
        <v>9718453.7200000007</v>
      </c>
      <c r="J13" s="11">
        <f t="shared" si="12"/>
        <v>1246.1500000003725</v>
      </c>
      <c r="K13" s="27">
        <f t="shared" si="13"/>
        <v>51.922916666682191</v>
      </c>
      <c r="L13" s="28"/>
    </row>
    <row r="14" spans="1:12">
      <c r="A14" s="12">
        <f t="shared" si="7"/>
        <v>8</v>
      </c>
      <c r="B14" s="8">
        <f t="shared" si="8"/>
        <v>46242</v>
      </c>
      <c r="C14" s="8">
        <f t="shared" si="9"/>
        <v>46242</v>
      </c>
      <c r="D14" s="9">
        <v>0.29166666666666669</v>
      </c>
      <c r="E14" s="8">
        <f t="shared" si="10"/>
        <v>46243</v>
      </c>
      <c r="F14" s="9">
        <v>0.29166666666666669</v>
      </c>
      <c r="G14" s="10">
        <f t="shared" si="11"/>
        <v>1</v>
      </c>
      <c r="H14" s="11">
        <f t="shared" si="4"/>
        <v>9718453.7200000007</v>
      </c>
      <c r="I14" s="11">
        <v>9719026.8300000001</v>
      </c>
      <c r="J14" s="11">
        <f t="shared" si="12"/>
        <v>573.10999999940395</v>
      </c>
      <c r="K14" s="27">
        <f t="shared" si="13"/>
        <v>23.879583333308499</v>
      </c>
      <c r="L14" s="28"/>
    </row>
    <row r="15" spans="1:12">
      <c r="A15" s="12">
        <f t="shared" si="7"/>
        <v>9</v>
      </c>
      <c r="B15" s="8">
        <f t="shared" si="8"/>
        <v>46243</v>
      </c>
      <c r="C15" s="8">
        <f t="shared" si="9"/>
        <v>46243</v>
      </c>
      <c r="D15" s="9">
        <v>0.29166666666666669</v>
      </c>
      <c r="E15" s="8">
        <f t="shared" si="10"/>
        <v>46244</v>
      </c>
      <c r="F15" s="9">
        <v>0.29166666666666669</v>
      </c>
      <c r="G15" s="10">
        <f t="shared" si="11"/>
        <v>1</v>
      </c>
      <c r="H15" s="11">
        <f t="shared" si="4"/>
        <v>9719026.8300000001</v>
      </c>
      <c r="I15" s="11">
        <v>9719496.6199999992</v>
      </c>
      <c r="J15" s="11">
        <f t="shared" si="12"/>
        <v>469.78999999910593</v>
      </c>
      <c r="K15" s="27">
        <f t="shared" si="13"/>
        <v>19.574583333296079</v>
      </c>
      <c r="L15" s="28"/>
    </row>
    <row r="16" spans="1:12">
      <c r="A16" s="12">
        <f t="shared" si="7"/>
        <v>10</v>
      </c>
      <c r="B16" s="8">
        <f t="shared" si="8"/>
        <v>46244</v>
      </c>
      <c r="C16" s="8">
        <f t="shared" si="9"/>
        <v>46244</v>
      </c>
      <c r="D16" s="9">
        <v>0.29166666666666669</v>
      </c>
      <c r="E16" s="8">
        <f t="shared" ref="E16:E34" si="16">C16+1</f>
        <v>46245</v>
      </c>
      <c r="F16" s="9">
        <v>0.29166666666666669</v>
      </c>
      <c r="G16" s="10">
        <f t="shared" si="11"/>
        <v>1</v>
      </c>
      <c r="H16" s="11">
        <f t="shared" si="4"/>
        <v>9719496.6199999992</v>
      </c>
      <c r="I16" s="11">
        <v>9720501.7599999998</v>
      </c>
      <c r="J16" s="11">
        <f t="shared" si="12"/>
        <v>1005.140000000596</v>
      </c>
      <c r="K16" s="27">
        <f t="shared" si="13"/>
        <v>41.880833333358169</v>
      </c>
      <c r="L16" s="28"/>
    </row>
    <row r="17" spans="1:14">
      <c r="A17" s="12">
        <f t="shared" si="7"/>
        <v>11</v>
      </c>
      <c r="B17" s="8">
        <f t="shared" si="8"/>
        <v>46245</v>
      </c>
      <c r="C17" s="8">
        <f t="shared" si="9"/>
        <v>46245</v>
      </c>
      <c r="D17" s="9">
        <v>0.29166666666666669</v>
      </c>
      <c r="E17" s="8">
        <f t="shared" si="16"/>
        <v>46246</v>
      </c>
      <c r="F17" s="9">
        <v>0.29166666666666669</v>
      </c>
      <c r="G17" s="10">
        <f t="shared" si="11"/>
        <v>1</v>
      </c>
      <c r="H17" s="11">
        <f t="shared" si="4"/>
        <v>9720501.7599999998</v>
      </c>
      <c r="I17" s="11">
        <v>9722509.3900000006</v>
      </c>
      <c r="J17" s="11">
        <f t="shared" si="12"/>
        <v>2007.6300000008196</v>
      </c>
      <c r="K17" s="27">
        <f t="shared" si="13"/>
        <v>83.651250000034153</v>
      </c>
      <c r="L17" s="28"/>
    </row>
    <row r="18" spans="1:14">
      <c r="A18" s="12">
        <f t="shared" si="7"/>
        <v>12</v>
      </c>
      <c r="B18" s="8">
        <f t="shared" si="8"/>
        <v>46246</v>
      </c>
      <c r="C18" s="8">
        <f t="shared" si="9"/>
        <v>46246</v>
      </c>
      <c r="D18" s="9">
        <v>0.29166666666666669</v>
      </c>
      <c r="E18" s="8">
        <f t="shared" si="16"/>
        <v>46247</v>
      </c>
      <c r="F18" s="9">
        <v>0.29166666666666669</v>
      </c>
      <c r="G18" s="10">
        <f t="shared" si="11"/>
        <v>1</v>
      </c>
      <c r="H18" s="11">
        <f t="shared" si="4"/>
        <v>9722509.3900000006</v>
      </c>
      <c r="I18" s="11">
        <v>9724602.4399999995</v>
      </c>
      <c r="J18" s="11">
        <f t="shared" si="12"/>
        <v>2093.0499999988824</v>
      </c>
      <c r="K18" s="27">
        <f t="shared" si="13"/>
        <v>87.210416666620105</v>
      </c>
      <c r="L18" s="28"/>
      <c r="N18" s="29"/>
    </row>
    <row r="19" spans="1:14">
      <c r="A19" s="12">
        <f t="shared" si="7"/>
        <v>13</v>
      </c>
      <c r="B19" s="8">
        <f t="shared" si="8"/>
        <v>46247</v>
      </c>
      <c r="C19" s="8">
        <f t="shared" si="9"/>
        <v>46247</v>
      </c>
      <c r="D19" s="9">
        <v>0.29166666666666669</v>
      </c>
      <c r="E19" s="8">
        <f t="shared" si="16"/>
        <v>46248</v>
      </c>
      <c r="F19" s="9">
        <v>0.29166666666666669</v>
      </c>
      <c r="G19" s="10">
        <f t="shared" si="11"/>
        <v>1</v>
      </c>
      <c r="H19" s="11">
        <f t="shared" si="4"/>
        <v>9724602.4399999995</v>
      </c>
      <c r="I19" s="11">
        <v>9726451.9299999997</v>
      </c>
      <c r="J19" s="11">
        <f t="shared" si="12"/>
        <v>1849.4900000002235</v>
      </c>
      <c r="K19" s="27">
        <f t="shared" si="13"/>
        <v>77.062083333342642</v>
      </c>
      <c r="L19" s="28"/>
    </row>
    <row r="20" spans="1:14">
      <c r="A20" s="12">
        <f t="shared" si="7"/>
        <v>14</v>
      </c>
      <c r="B20" s="8">
        <f t="shared" si="8"/>
        <v>46248</v>
      </c>
      <c r="C20" s="8">
        <f t="shared" si="9"/>
        <v>46248</v>
      </c>
      <c r="D20" s="9">
        <v>0.29166666666666669</v>
      </c>
      <c r="E20" s="8">
        <f t="shared" si="16"/>
        <v>46249</v>
      </c>
      <c r="F20" s="9">
        <v>0.29166666666666669</v>
      </c>
      <c r="G20" s="10">
        <f t="shared" si="11"/>
        <v>1</v>
      </c>
      <c r="H20" s="11">
        <f t="shared" si="4"/>
        <v>9726451.9299999997</v>
      </c>
      <c r="I20" s="11">
        <v>9728113.5500000007</v>
      </c>
      <c r="J20" s="11">
        <f t="shared" si="12"/>
        <v>1661.6200000010431</v>
      </c>
      <c r="K20" s="27">
        <f t="shared" si="13"/>
        <v>69.234166666710124</v>
      </c>
      <c r="L20" s="28"/>
    </row>
    <row r="21" spans="1:14">
      <c r="A21" s="12">
        <f t="shared" si="7"/>
        <v>15</v>
      </c>
      <c r="B21" s="8">
        <f t="shared" si="8"/>
        <v>46249</v>
      </c>
      <c r="C21" s="8">
        <f t="shared" si="9"/>
        <v>46249</v>
      </c>
      <c r="D21" s="9">
        <v>0.29166666666666669</v>
      </c>
      <c r="E21" s="8">
        <f t="shared" si="16"/>
        <v>46250</v>
      </c>
      <c r="F21" s="9">
        <v>0.29166666666666669</v>
      </c>
      <c r="G21" s="10">
        <f t="shared" si="11"/>
        <v>1</v>
      </c>
      <c r="H21" s="11">
        <f t="shared" si="4"/>
        <v>9728113.5500000007</v>
      </c>
      <c r="I21" s="11">
        <v>9729033.3399999999</v>
      </c>
      <c r="J21" s="11">
        <f t="shared" si="12"/>
        <v>919.78999999910593</v>
      </c>
      <c r="K21" s="27">
        <f t="shared" si="13"/>
        <v>38.324583333296083</v>
      </c>
      <c r="L21" s="28"/>
    </row>
    <row r="22" spans="1:14">
      <c r="A22" s="12">
        <f t="shared" si="7"/>
        <v>16</v>
      </c>
      <c r="B22" s="8">
        <f t="shared" si="8"/>
        <v>46250</v>
      </c>
      <c r="C22" s="8">
        <f t="shared" si="9"/>
        <v>46250</v>
      </c>
      <c r="D22" s="9">
        <v>0.29166666666666669</v>
      </c>
      <c r="E22" s="8">
        <f t="shared" si="16"/>
        <v>46251</v>
      </c>
      <c r="F22" s="9">
        <v>0.29166666666666669</v>
      </c>
      <c r="G22" s="10">
        <f t="shared" si="11"/>
        <v>1</v>
      </c>
      <c r="H22" s="11">
        <f t="shared" si="4"/>
        <v>9729033.3399999999</v>
      </c>
      <c r="I22" s="11">
        <v>9729033.3399999999</v>
      </c>
      <c r="J22" s="11">
        <f t="shared" si="12"/>
        <v>0</v>
      </c>
      <c r="K22" s="27">
        <f t="shared" si="13"/>
        <v>0</v>
      </c>
      <c r="L22" s="809" t="s">
        <v>156</v>
      </c>
    </row>
    <row r="23" spans="1:14">
      <c r="A23" s="12">
        <f t="shared" si="7"/>
        <v>17</v>
      </c>
      <c r="B23" s="8">
        <f t="shared" si="8"/>
        <v>46251</v>
      </c>
      <c r="C23" s="8">
        <f t="shared" si="9"/>
        <v>46251</v>
      </c>
      <c r="D23" s="9">
        <v>0.29166666666666669</v>
      </c>
      <c r="E23" s="8">
        <f t="shared" si="16"/>
        <v>46252</v>
      </c>
      <c r="F23" s="9">
        <v>0.29166666666666669</v>
      </c>
      <c r="G23" s="10">
        <f t="shared" si="11"/>
        <v>1</v>
      </c>
      <c r="H23" s="11">
        <f t="shared" si="4"/>
        <v>9729033.3399999999</v>
      </c>
      <c r="I23" s="11">
        <v>9729588.6500000004</v>
      </c>
      <c r="J23" s="11">
        <f t="shared" si="12"/>
        <v>555.31000000052154</v>
      </c>
      <c r="K23" s="27">
        <f t="shared" si="13"/>
        <v>23.137916666688398</v>
      </c>
      <c r="L23" s="522"/>
    </row>
    <row r="24" spans="1:14">
      <c r="A24" s="12">
        <f t="shared" si="7"/>
        <v>18</v>
      </c>
      <c r="B24" s="8">
        <f t="shared" si="8"/>
        <v>46252</v>
      </c>
      <c r="C24" s="8">
        <f t="shared" si="9"/>
        <v>46252</v>
      </c>
      <c r="D24" s="9">
        <v>0.29166666666666669</v>
      </c>
      <c r="E24" s="8">
        <f t="shared" si="16"/>
        <v>46253</v>
      </c>
      <c r="F24" s="9">
        <v>0.29166666666666669</v>
      </c>
      <c r="G24" s="10">
        <f t="shared" si="11"/>
        <v>1</v>
      </c>
      <c r="H24" s="11">
        <f t="shared" si="4"/>
        <v>9729588.6500000004</v>
      </c>
      <c r="I24" s="11">
        <v>9731221.6500000004</v>
      </c>
      <c r="J24" s="11">
        <f t="shared" si="12"/>
        <v>1633</v>
      </c>
      <c r="K24" s="27">
        <f t="shared" si="13"/>
        <v>68.041666666666671</v>
      </c>
      <c r="L24" s="522"/>
    </row>
    <row r="25" spans="1:14">
      <c r="A25" s="12">
        <f t="shared" si="7"/>
        <v>19</v>
      </c>
      <c r="B25" s="8">
        <f t="shared" si="8"/>
        <v>46253</v>
      </c>
      <c r="C25" s="8">
        <f t="shared" si="9"/>
        <v>46253</v>
      </c>
      <c r="D25" s="9">
        <v>0.29166666666666669</v>
      </c>
      <c r="E25" s="8">
        <f t="shared" si="16"/>
        <v>46254</v>
      </c>
      <c r="F25" s="9">
        <v>0.29166666666666669</v>
      </c>
      <c r="G25" s="10">
        <f t="shared" si="11"/>
        <v>1</v>
      </c>
      <c r="H25" s="11">
        <f t="shared" si="4"/>
        <v>9731221.6500000004</v>
      </c>
      <c r="I25" s="11">
        <v>9732863.5600000005</v>
      </c>
      <c r="J25" s="11">
        <f t="shared" si="12"/>
        <v>1641.910000000149</v>
      </c>
      <c r="K25" s="27">
        <f t="shared" si="13"/>
        <v>68.412916666672871</v>
      </c>
      <c r="L25" s="522"/>
    </row>
    <row r="26" spans="1:14">
      <c r="A26" s="12">
        <f t="shared" si="7"/>
        <v>20</v>
      </c>
      <c r="B26" s="8">
        <f t="shared" si="8"/>
        <v>46254</v>
      </c>
      <c r="C26" s="8">
        <f t="shared" si="9"/>
        <v>46254</v>
      </c>
      <c r="D26" s="9">
        <v>0.29166666666666669</v>
      </c>
      <c r="E26" s="8">
        <f t="shared" si="16"/>
        <v>46255</v>
      </c>
      <c r="F26" s="9">
        <v>0.29166666666666669</v>
      </c>
      <c r="G26" s="10">
        <f t="shared" si="11"/>
        <v>1</v>
      </c>
      <c r="H26" s="11">
        <f t="shared" si="4"/>
        <v>9732863.5600000005</v>
      </c>
      <c r="I26" s="11">
        <v>9734524.9100000001</v>
      </c>
      <c r="J26" s="11">
        <f t="shared" si="12"/>
        <v>1661.3499999996275</v>
      </c>
      <c r="K26" s="27">
        <f t="shared" si="13"/>
        <v>69.222916666651145</v>
      </c>
      <c r="L26" s="28"/>
    </row>
    <row r="27" spans="1:14">
      <c r="A27" s="12">
        <f t="shared" si="7"/>
        <v>21</v>
      </c>
      <c r="B27" s="8">
        <f t="shared" si="8"/>
        <v>46255</v>
      </c>
      <c r="C27" s="8">
        <f t="shared" si="9"/>
        <v>46255</v>
      </c>
      <c r="D27" s="9">
        <v>0.29166666666666669</v>
      </c>
      <c r="E27" s="8">
        <f t="shared" si="16"/>
        <v>46256</v>
      </c>
      <c r="F27" s="9">
        <v>0.29166666666666669</v>
      </c>
      <c r="G27" s="10">
        <f t="shared" si="11"/>
        <v>1</v>
      </c>
      <c r="H27" s="11">
        <f t="shared" si="4"/>
        <v>9734524.9100000001</v>
      </c>
      <c r="I27" s="11">
        <v>9736185.3499999996</v>
      </c>
      <c r="J27" s="11">
        <f t="shared" si="12"/>
        <v>1660.4399999994785</v>
      </c>
      <c r="K27" s="27">
        <f t="shared" si="13"/>
        <v>69.184999999978274</v>
      </c>
      <c r="L27" s="28"/>
    </row>
    <row r="28" spans="1:14">
      <c r="A28" s="12">
        <f t="shared" si="7"/>
        <v>22</v>
      </c>
      <c r="B28" s="8">
        <f t="shared" si="8"/>
        <v>46256</v>
      </c>
      <c r="C28" s="8">
        <f t="shared" si="9"/>
        <v>46256</v>
      </c>
      <c r="D28" s="9">
        <v>0.29166666666666669</v>
      </c>
      <c r="E28" s="8">
        <f t="shared" si="16"/>
        <v>46257</v>
      </c>
      <c r="F28" s="9">
        <v>0.29166666666666669</v>
      </c>
      <c r="G28" s="10">
        <f t="shared" si="11"/>
        <v>1</v>
      </c>
      <c r="H28" s="11">
        <f t="shared" si="4"/>
        <v>9736185.3499999996</v>
      </c>
      <c r="I28" s="11">
        <v>9737890.9000000004</v>
      </c>
      <c r="J28" s="11">
        <f t="shared" si="12"/>
        <v>1705.5500000007451</v>
      </c>
      <c r="K28" s="27">
        <f t="shared" si="13"/>
        <v>71.064583333364382</v>
      </c>
      <c r="L28" s="28"/>
    </row>
    <row r="29" spans="1:14">
      <c r="A29" s="12">
        <f t="shared" si="7"/>
        <v>23</v>
      </c>
      <c r="B29" s="8">
        <f t="shared" si="8"/>
        <v>46257</v>
      </c>
      <c r="C29" s="8">
        <f t="shared" si="9"/>
        <v>46257</v>
      </c>
      <c r="D29" s="9">
        <v>0.29166666666666669</v>
      </c>
      <c r="E29" s="8">
        <f t="shared" si="16"/>
        <v>46258</v>
      </c>
      <c r="F29" s="9">
        <v>0.29166666666666669</v>
      </c>
      <c r="G29" s="10">
        <f t="shared" si="11"/>
        <v>1</v>
      </c>
      <c r="H29" s="11">
        <f t="shared" si="4"/>
        <v>9737890.9000000004</v>
      </c>
      <c r="I29" s="11">
        <v>9739009.4399999995</v>
      </c>
      <c r="J29" s="11">
        <f t="shared" si="12"/>
        <v>1118.5399999991059</v>
      </c>
      <c r="K29" s="27">
        <f t="shared" si="13"/>
        <v>46.605833333296083</v>
      </c>
      <c r="L29" s="28"/>
    </row>
    <row r="30" spans="1:14">
      <c r="A30" s="12">
        <f t="shared" si="7"/>
        <v>24</v>
      </c>
      <c r="B30" s="8">
        <f t="shared" si="8"/>
        <v>46258</v>
      </c>
      <c r="C30" s="8">
        <f t="shared" si="9"/>
        <v>46258</v>
      </c>
      <c r="D30" s="9">
        <v>0.29166666666666669</v>
      </c>
      <c r="E30" s="8">
        <f t="shared" si="16"/>
        <v>46259</v>
      </c>
      <c r="F30" s="9">
        <v>0.29166666666666669</v>
      </c>
      <c r="G30" s="10">
        <f t="shared" si="11"/>
        <v>1</v>
      </c>
      <c r="H30" s="11">
        <f t="shared" si="4"/>
        <v>9739009.4399999995</v>
      </c>
      <c r="I30" s="11">
        <v>9739009.4399999995</v>
      </c>
      <c r="J30" s="11">
        <f t="shared" si="12"/>
        <v>0</v>
      </c>
      <c r="K30" s="27">
        <f t="shared" si="13"/>
        <v>0</v>
      </c>
      <c r="L30" s="809" t="s">
        <v>156</v>
      </c>
    </row>
    <row r="31" spans="1:14">
      <c r="A31" s="12">
        <f t="shared" si="7"/>
        <v>25</v>
      </c>
      <c r="B31" s="8">
        <f t="shared" si="8"/>
        <v>46259</v>
      </c>
      <c r="C31" s="8">
        <f t="shared" ref="C31:C34" si="17">B31</f>
        <v>46259</v>
      </c>
      <c r="D31" s="9">
        <v>0.29166666666666669</v>
      </c>
      <c r="E31" s="8">
        <f t="shared" si="16"/>
        <v>46260</v>
      </c>
      <c r="F31" s="9">
        <v>0.29166666666666669</v>
      </c>
      <c r="G31" s="10">
        <f t="shared" ref="G31:G34" si="18">IFERROR(((E31-C31)+(F31-D31)),"")</f>
        <v>1</v>
      </c>
      <c r="H31" s="11">
        <f t="shared" si="4"/>
        <v>9739009.4399999995</v>
      </c>
      <c r="I31" s="11">
        <v>9739563.2100000009</v>
      </c>
      <c r="J31" s="11">
        <f t="shared" ref="J31:J34" si="19">I31-H31</f>
        <v>553.77000000141561</v>
      </c>
      <c r="K31" s="27">
        <f t="shared" ref="K31:K34" si="20">J31/24</f>
        <v>23.073750000058983</v>
      </c>
      <c r="L31" s="28"/>
    </row>
    <row r="32" spans="1:14">
      <c r="A32" s="12">
        <f t="shared" si="7"/>
        <v>26</v>
      </c>
      <c r="B32" s="8">
        <f t="shared" si="8"/>
        <v>46260</v>
      </c>
      <c r="C32" s="8">
        <f t="shared" si="17"/>
        <v>46260</v>
      </c>
      <c r="D32" s="9">
        <v>0.29166666666666669</v>
      </c>
      <c r="E32" s="8">
        <f t="shared" si="16"/>
        <v>46261</v>
      </c>
      <c r="F32" s="9">
        <v>0.29166666666666669</v>
      </c>
      <c r="G32" s="10">
        <f t="shared" si="18"/>
        <v>1</v>
      </c>
      <c r="H32" s="11">
        <f t="shared" si="4"/>
        <v>9739563.2100000009</v>
      </c>
      <c r="I32" s="11">
        <v>9741628.0500000007</v>
      </c>
      <c r="J32" s="11">
        <f t="shared" si="19"/>
        <v>2064.839999999851</v>
      </c>
      <c r="K32" s="27">
        <f t="shared" si="20"/>
        <v>86.034999999993786</v>
      </c>
      <c r="L32" s="28"/>
    </row>
    <row r="33" spans="1:12">
      <c r="A33" s="12">
        <f t="shared" si="7"/>
        <v>27</v>
      </c>
      <c r="B33" s="8">
        <f t="shared" si="8"/>
        <v>46261</v>
      </c>
      <c r="C33" s="8">
        <f t="shared" si="17"/>
        <v>46261</v>
      </c>
      <c r="D33" s="9">
        <v>0.29166666666666669</v>
      </c>
      <c r="E33" s="8">
        <f t="shared" si="16"/>
        <v>46262</v>
      </c>
      <c r="F33" s="9">
        <v>0.29166666666666669</v>
      </c>
      <c r="G33" s="10">
        <f t="shared" si="18"/>
        <v>1</v>
      </c>
      <c r="H33" s="11">
        <f t="shared" si="4"/>
        <v>9741628.0500000007</v>
      </c>
      <c r="I33" s="11">
        <v>9743393.3000000007</v>
      </c>
      <c r="J33" s="11">
        <f t="shared" si="19"/>
        <v>1765.25</v>
      </c>
      <c r="K33" s="27">
        <f t="shared" si="20"/>
        <v>73.552083333333329</v>
      </c>
      <c r="L33" s="28"/>
    </row>
    <row r="34" spans="1:12">
      <c r="A34" s="12">
        <f t="shared" si="7"/>
        <v>28</v>
      </c>
      <c r="B34" s="8">
        <f t="shared" si="8"/>
        <v>46262</v>
      </c>
      <c r="C34" s="8">
        <f t="shared" si="17"/>
        <v>46262</v>
      </c>
      <c r="D34" s="9">
        <v>0.29166666666666669</v>
      </c>
      <c r="E34" s="8">
        <f t="shared" si="16"/>
        <v>46263</v>
      </c>
      <c r="F34" s="9">
        <v>0.29166666666666669</v>
      </c>
      <c r="G34" s="10">
        <f t="shared" si="18"/>
        <v>1</v>
      </c>
      <c r="H34" s="11">
        <f t="shared" si="4"/>
        <v>9743393.3000000007</v>
      </c>
      <c r="I34" s="11">
        <v>9744447.7899999991</v>
      </c>
      <c r="J34" s="11">
        <f t="shared" si="19"/>
        <v>1054.4899999983609</v>
      </c>
      <c r="K34" s="27">
        <f t="shared" si="20"/>
        <v>43.937083333265036</v>
      </c>
      <c r="L34" s="28"/>
    </row>
    <row r="35" spans="1:12">
      <c r="A35" s="12">
        <f t="shared" si="7"/>
        <v>29</v>
      </c>
      <c r="B35" s="8">
        <f t="shared" si="8"/>
        <v>46263</v>
      </c>
      <c r="C35" s="8">
        <f t="shared" ref="C35:C37" si="21">B35</f>
        <v>46263</v>
      </c>
      <c r="D35" s="9">
        <v>0.29166666666666669</v>
      </c>
      <c r="E35" s="8">
        <f t="shared" ref="E35:E37" si="22">C35+1</f>
        <v>46264</v>
      </c>
      <c r="F35" s="9">
        <v>0.29166666666666669</v>
      </c>
      <c r="G35" s="10">
        <f t="shared" ref="G35:G37" si="23">IFERROR(((E35-C35)+(F35-D35)),"")</f>
        <v>1</v>
      </c>
      <c r="H35" s="11">
        <f t="shared" si="4"/>
        <v>9744447.7899999991</v>
      </c>
      <c r="I35" s="11">
        <v>9744911.8499999996</v>
      </c>
      <c r="J35" s="11">
        <f t="shared" ref="J35:J37" si="24">I35-H35</f>
        <v>464.06000000052154</v>
      </c>
      <c r="K35" s="27">
        <f t="shared" ref="K35:K37" si="25">J35/24</f>
        <v>19.335833333355065</v>
      </c>
      <c r="L35" s="28"/>
    </row>
    <row r="36" spans="1:12">
      <c r="A36" s="12">
        <f t="shared" si="7"/>
        <v>30</v>
      </c>
      <c r="B36" s="8">
        <f t="shared" si="8"/>
        <v>46264</v>
      </c>
      <c r="C36" s="8">
        <f t="shared" si="21"/>
        <v>46264</v>
      </c>
      <c r="D36" s="9">
        <v>0.29166666666666669</v>
      </c>
      <c r="E36" s="8">
        <f t="shared" si="22"/>
        <v>46265</v>
      </c>
      <c r="F36" s="9">
        <v>0.29166666666666669</v>
      </c>
      <c r="G36" s="10">
        <f t="shared" si="23"/>
        <v>1</v>
      </c>
      <c r="H36" s="11">
        <f t="shared" si="4"/>
        <v>9744911.8499999996</v>
      </c>
      <c r="I36" s="11">
        <v>9744911.8499999996</v>
      </c>
      <c r="J36" s="11">
        <f t="shared" si="24"/>
        <v>0</v>
      </c>
      <c r="K36" s="27">
        <f t="shared" si="25"/>
        <v>0</v>
      </c>
      <c r="L36" s="829" t="s">
        <v>379</v>
      </c>
    </row>
    <row r="37" spans="1:12">
      <c r="A37" s="12">
        <f t="shared" si="7"/>
        <v>31</v>
      </c>
      <c r="B37" s="8">
        <f t="shared" si="8"/>
        <v>46265</v>
      </c>
      <c r="C37" s="8">
        <f t="shared" si="21"/>
        <v>46265</v>
      </c>
      <c r="D37" s="9">
        <v>0.29166666666666669</v>
      </c>
      <c r="E37" s="8">
        <f t="shared" si="22"/>
        <v>46266</v>
      </c>
      <c r="F37" s="9">
        <v>0.29166666666666669</v>
      </c>
      <c r="G37" s="10">
        <f t="shared" si="23"/>
        <v>1</v>
      </c>
      <c r="H37" s="11">
        <f t="shared" si="4"/>
        <v>9744911.8499999996</v>
      </c>
      <c r="I37" s="11">
        <v>9744911.8499999996</v>
      </c>
      <c r="J37" s="11">
        <f t="shared" si="24"/>
        <v>0</v>
      </c>
      <c r="K37" s="27">
        <f t="shared" si="25"/>
        <v>0</v>
      </c>
      <c r="L37" s="829" t="s">
        <v>379</v>
      </c>
    </row>
    <row r="38" spans="1:12">
      <c r="A38" s="12"/>
      <c r="B38" s="8"/>
      <c r="C38" s="8"/>
      <c r="D38" s="9"/>
      <c r="E38" s="8"/>
      <c r="F38" s="9"/>
      <c r="G38" s="10"/>
      <c r="H38" s="11"/>
      <c r="I38" s="11"/>
      <c r="J38" s="11"/>
      <c r="K38" s="27"/>
      <c r="L38" s="28"/>
    </row>
    <row r="39" spans="1:12" ht="15.75" thickBot="1">
      <c r="A39" s="13"/>
      <c r="B39" s="14"/>
      <c r="C39" s="14"/>
      <c r="D39" s="284"/>
      <c r="E39" s="14"/>
      <c r="F39" s="284"/>
      <c r="G39" s="285"/>
      <c r="H39" s="16"/>
      <c r="I39" s="16"/>
      <c r="J39" s="16"/>
      <c r="K39" s="30"/>
      <c r="L39" s="94"/>
    </row>
    <row r="40" spans="1:12">
      <c r="A40" s="17" t="s">
        <v>3</v>
      </c>
      <c r="B40" s="18"/>
      <c r="C40" s="18"/>
      <c r="D40" s="18"/>
      <c r="E40" s="18"/>
      <c r="F40" s="18"/>
      <c r="G40" s="19">
        <f>SUM(G7:G34)</f>
        <v>28</v>
      </c>
      <c r="H40" s="20"/>
      <c r="I40" s="20"/>
      <c r="J40" s="32">
        <f>SUM(J7:J39)</f>
        <v>35119.539999999106</v>
      </c>
      <c r="K40" s="32">
        <f>AVERAGE(K7:K34)</f>
        <v>51.570654761902652</v>
      </c>
      <c r="L40" s="33"/>
    </row>
    <row r="41" spans="1:12">
      <c r="A41" s="21" t="s">
        <v>117</v>
      </c>
      <c r="B41" s="22"/>
      <c r="C41" s="22"/>
      <c r="D41" s="22"/>
      <c r="E41" s="22"/>
      <c r="F41" s="22"/>
      <c r="G41" s="23">
        <f>G40/SUMPRODUCT((G7:G34&gt;0)*1)</f>
        <v>1</v>
      </c>
      <c r="H41" s="24"/>
      <c r="I41" s="24"/>
      <c r="J41" s="24"/>
      <c r="K41" s="24">
        <f>K40/SUMPRODUCT((K7:K34&gt;0)*1)</f>
        <v>1.9834867216116405</v>
      </c>
      <c r="L41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pageSetup orientation="portrait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1"/>
  <sheetViews>
    <sheetView zoomScale="80" zoomScaleNormal="80" workbookViewId="0">
      <pane ySplit="6" topLeftCell="A7" activePane="bottomLeft" state="frozen"/>
      <selection pane="bottomLeft" activeCell="J37" sqref="J37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9" width="12.42578125" style="279" customWidth="1"/>
    <col min="10" max="10" width="13.7109375" style="280" customWidth="1"/>
    <col min="11" max="11" width="11.28515625" style="1" customWidth="1"/>
    <col min="12" max="12" width="28.42578125" style="1" customWidth="1"/>
    <col min="13" max="15" width="9.140625" style="1"/>
    <col min="16" max="16" width="11.140625" style="1" customWidth="1"/>
    <col min="17" max="16384" width="9.140625" style="1"/>
  </cols>
  <sheetData>
    <row r="1" spans="1:12">
      <c r="B1" s="2"/>
      <c r="C1" s="3" t="s">
        <v>131</v>
      </c>
      <c r="D1" s="2"/>
      <c r="E1" s="2"/>
      <c r="F1" s="2"/>
      <c r="G1" s="2"/>
      <c r="H1" s="281"/>
      <c r="I1" s="281"/>
      <c r="J1" s="282"/>
      <c r="K1" s="2"/>
      <c r="L1" s="2"/>
    </row>
    <row r="2" spans="1:12">
      <c r="B2" s="2"/>
      <c r="C2" s="3" t="s">
        <v>300</v>
      </c>
      <c r="D2" s="2"/>
      <c r="E2" s="2"/>
      <c r="F2" s="2"/>
      <c r="G2" s="2"/>
      <c r="H2" s="281"/>
      <c r="I2" s="281"/>
      <c r="J2" s="282"/>
      <c r="K2" s="2"/>
      <c r="L2" s="25" t="s">
        <v>133</v>
      </c>
    </row>
    <row r="3" spans="1:12">
      <c r="B3" s="2"/>
      <c r="C3" s="3" t="str">
        <f>SCI!C3</f>
        <v>Bulan Agustus 2026</v>
      </c>
      <c r="D3" s="2"/>
      <c r="E3" s="2"/>
      <c r="F3" s="2"/>
      <c r="G3" s="2"/>
      <c r="H3" s="281"/>
      <c r="I3" s="281"/>
      <c r="J3" s="282"/>
      <c r="K3" s="2"/>
      <c r="L3" s="2"/>
    </row>
    <row r="4" spans="1:12">
      <c r="B4" s="4"/>
      <c r="C4" s="4">
        <f>SCI!C4</f>
        <v>46235</v>
      </c>
      <c r="D4" s="2"/>
      <c r="E4" s="2"/>
      <c r="F4" s="2"/>
      <c r="G4" s="2"/>
      <c r="H4" s="281"/>
      <c r="I4" s="281"/>
      <c r="J4" s="282" t="s">
        <v>134</v>
      </c>
      <c r="K4" s="26">
        <f>MAX(K7:K39)</f>
        <v>46.442916666666662</v>
      </c>
      <c r="L4" s="2"/>
    </row>
    <row r="5" spans="1:12" ht="15.75" customHeight="1">
      <c r="A5" s="934" t="s">
        <v>111</v>
      </c>
      <c r="B5" s="933" t="s">
        <v>112</v>
      </c>
      <c r="C5" s="933" t="s">
        <v>135</v>
      </c>
      <c r="D5" s="933"/>
      <c r="E5" s="933" t="s">
        <v>136</v>
      </c>
      <c r="F5" s="933"/>
      <c r="G5" s="937" t="s">
        <v>137</v>
      </c>
      <c r="H5" s="933" t="s">
        <v>138</v>
      </c>
      <c r="I5" s="933"/>
      <c r="J5" s="933" t="s">
        <v>139</v>
      </c>
      <c r="K5" s="937" t="s">
        <v>140</v>
      </c>
      <c r="L5" s="931" t="s">
        <v>141</v>
      </c>
    </row>
    <row r="6" spans="1:12">
      <c r="A6" s="935"/>
      <c r="B6" s="936"/>
      <c r="C6" s="5" t="s">
        <v>112</v>
      </c>
      <c r="D6" s="5" t="s">
        <v>142</v>
      </c>
      <c r="E6" s="5" t="s">
        <v>112</v>
      </c>
      <c r="F6" s="5" t="s">
        <v>142</v>
      </c>
      <c r="G6" s="938"/>
      <c r="H6" s="5" t="s">
        <v>135</v>
      </c>
      <c r="I6" s="5" t="s">
        <v>136</v>
      </c>
      <c r="J6" s="936"/>
      <c r="K6" s="938"/>
      <c r="L6" s="932"/>
    </row>
    <row r="7" spans="1:12">
      <c r="A7" s="6">
        <v>1</v>
      </c>
      <c r="B7" s="7">
        <f>C4</f>
        <v>46235</v>
      </c>
      <c r="C7" s="8">
        <f>B7</f>
        <v>46235</v>
      </c>
      <c r="D7" s="9">
        <v>0</v>
      </c>
      <c r="E7" s="8">
        <f>C7+1</f>
        <v>46236</v>
      </c>
      <c r="F7" s="9">
        <v>0</v>
      </c>
      <c r="G7" s="10">
        <f>IFERROR(((E7-C7)+(F7-D7)),"")</f>
        <v>1</v>
      </c>
      <c r="H7" s="11"/>
      <c r="I7" s="11"/>
      <c r="J7" s="11">
        <f t="shared" ref="J7:J8" si="0">I7-H7</f>
        <v>0</v>
      </c>
      <c r="K7" s="27">
        <f>J7/24</f>
        <v>0</v>
      </c>
      <c r="L7" s="789" t="s">
        <v>354</v>
      </c>
    </row>
    <row r="8" spans="1:12">
      <c r="A8" s="12">
        <f>A7+1</f>
        <v>2</v>
      </c>
      <c r="B8" s="8">
        <f>B7+1</f>
        <v>46236</v>
      </c>
      <c r="C8" s="8">
        <f>B8</f>
        <v>46236</v>
      </c>
      <c r="D8" s="9">
        <v>0</v>
      </c>
      <c r="E8" s="8">
        <f>C8+1</f>
        <v>46237</v>
      </c>
      <c r="F8" s="9">
        <v>0</v>
      </c>
      <c r="G8" s="10">
        <f>IFERROR(((E8-C8)+(F8-D8)),"")</f>
        <v>1</v>
      </c>
      <c r="H8" s="11"/>
      <c r="I8" s="11"/>
      <c r="J8" s="11">
        <f t="shared" si="0"/>
        <v>0</v>
      </c>
      <c r="K8" s="27">
        <f t="shared" ref="K8:K31" si="1">J8/24</f>
        <v>0</v>
      </c>
      <c r="L8" s="526" t="s">
        <v>354</v>
      </c>
    </row>
    <row r="9" spans="1:12">
      <c r="A9" s="12">
        <f t="shared" ref="A9:B24" si="2">A8+1</f>
        <v>3</v>
      </c>
      <c r="B9" s="8">
        <f t="shared" si="2"/>
        <v>46237</v>
      </c>
      <c r="C9" s="8">
        <f t="shared" ref="C9:C34" si="3">B9</f>
        <v>46237</v>
      </c>
      <c r="D9" s="9">
        <v>0</v>
      </c>
      <c r="E9" s="8">
        <f t="shared" ref="E9:E34" si="4">C9+1</f>
        <v>46238</v>
      </c>
      <c r="F9" s="9">
        <v>0</v>
      </c>
      <c r="G9" s="10">
        <f t="shared" ref="G9:G34" si="5">IFERROR(((E9-C9)+(F9-D9)),"")</f>
        <v>1</v>
      </c>
      <c r="H9" s="11"/>
      <c r="I9" s="11"/>
      <c r="J9" s="11">
        <f t="shared" ref="J9" si="6">I9-H9</f>
        <v>0</v>
      </c>
      <c r="K9" s="27">
        <f t="shared" ref="K9" si="7">J9/24</f>
        <v>0</v>
      </c>
      <c r="L9" s="526" t="s">
        <v>354</v>
      </c>
    </row>
    <row r="10" spans="1:12">
      <c r="A10" s="12">
        <f t="shared" si="2"/>
        <v>4</v>
      </c>
      <c r="B10" s="8">
        <f t="shared" si="2"/>
        <v>46238</v>
      </c>
      <c r="C10" s="8">
        <f t="shared" si="3"/>
        <v>46238</v>
      </c>
      <c r="D10" s="9">
        <v>0</v>
      </c>
      <c r="E10" s="8">
        <f t="shared" si="4"/>
        <v>46239</v>
      </c>
      <c r="F10" s="9">
        <v>0</v>
      </c>
      <c r="G10" s="10">
        <f t="shared" si="5"/>
        <v>1</v>
      </c>
      <c r="H10" s="11"/>
      <c r="I10" s="11"/>
      <c r="J10" s="11">
        <f t="shared" ref="J10" si="8">I10-H10</f>
        <v>0</v>
      </c>
      <c r="K10" s="27">
        <f t="shared" ref="K10" si="9">J10/24</f>
        <v>0</v>
      </c>
      <c r="L10" s="526" t="s">
        <v>354</v>
      </c>
    </row>
    <row r="11" spans="1:12">
      <c r="A11" s="12">
        <f t="shared" si="2"/>
        <v>5</v>
      </c>
      <c r="B11" s="8">
        <f t="shared" si="2"/>
        <v>46239</v>
      </c>
      <c r="C11" s="8">
        <f t="shared" si="3"/>
        <v>46239</v>
      </c>
      <c r="D11" s="9">
        <v>0</v>
      </c>
      <c r="E11" s="8">
        <f t="shared" si="4"/>
        <v>46240</v>
      </c>
      <c r="F11" s="9">
        <v>0</v>
      </c>
      <c r="G11" s="10">
        <f t="shared" si="5"/>
        <v>1</v>
      </c>
      <c r="H11" s="11"/>
      <c r="I11" s="11"/>
      <c r="J11" s="11">
        <f t="shared" ref="J11" si="10">I11-H11</f>
        <v>0</v>
      </c>
      <c r="K11" s="27">
        <f t="shared" si="1"/>
        <v>0</v>
      </c>
      <c r="L11" s="28" t="s">
        <v>354</v>
      </c>
    </row>
    <row r="12" spans="1:12">
      <c r="A12" s="12">
        <f t="shared" si="2"/>
        <v>6</v>
      </c>
      <c r="B12" s="8">
        <f t="shared" si="2"/>
        <v>46240</v>
      </c>
      <c r="C12" s="8">
        <f t="shared" si="3"/>
        <v>46240</v>
      </c>
      <c r="D12" s="9">
        <v>0</v>
      </c>
      <c r="E12" s="8">
        <f t="shared" si="4"/>
        <v>46241</v>
      </c>
      <c r="F12" s="9">
        <v>0</v>
      </c>
      <c r="G12" s="10">
        <f t="shared" si="5"/>
        <v>1</v>
      </c>
      <c r="H12" s="11"/>
      <c r="I12" s="11"/>
      <c r="J12" s="11">
        <f t="shared" ref="J12" si="11">I12-H12</f>
        <v>0</v>
      </c>
      <c r="K12" s="27">
        <f t="shared" ref="K12" si="12">J12/24</f>
        <v>0</v>
      </c>
      <c r="L12" s="28" t="s">
        <v>354</v>
      </c>
    </row>
    <row r="13" spans="1:12">
      <c r="A13" s="12">
        <f t="shared" si="2"/>
        <v>7</v>
      </c>
      <c r="B13" s="8">
        <f t="shared" si="2"/>
        <v>46241</v>
      </c>
      <c r="C13" s="8">
        <f t="shared" si="3"/>
        <v>46241</v>
      </c>
      <c r="D13" s="9">
        <v>0</v>
      </c>
      <c r="E13" s="8">
        <f t="shared" si="4"/>
        <v>46242</v>
      </c>
      <c r="F13" s="9">
        <v>0</v>
      </c>
      <c r="G13" s="10">
        <f t="shared" si="5"/>
        <v>1</v>
      </c>
      <c r="H13" s="11"/>
      <c r="I13" s="11"/>
      <c r="J13" s="11">
        <f t="shared" ref="J13" si="13">I13-H13</f>
        <v>0</v>
      </c>
      <c r="K13" s="27">
        <f t="shared" ref="K13" si="14">J13/24</f>
        <v>0</v>
      </c>
      <c r="L13" s="28" t="s">
        <v>354</v>
      </c>
    </row>
    <row r="14" spans="1:12">
      <c r="A14" s="12">
        <f t="shared" si="2"/>
        <v>8</v>
      </c>
      <c r="B14" s="8">
        <f t="shared" si="2"/>
        <v>46242</v>
      </c>
      <c r="C14" s="8">
        <f t="shared" si="3"/>
        <v>46242</v>
      </c>
      <c r="D14" s="9">
        <v>0</v>
      </c>
      <c r="E14" s="8">
        <f t="shared" si="4"/>
        <v>46243</v>
      </c>
      <c r="F14" s="9">
        <v>0</v>
      </c>
      <c r="G14" s="10">
        <f t="shared" si="5"/>
        <v>1</v>
      </c>
      <c r="H14" s="11"/>
      <c r="I14" s="11"/>
      <c r="J14" s="11">
        <f t="shared" ref="J14" si="15">I14-H14</f>
        <v>0</v>
      </c>
      <c r="K14" s="27">
        <f t="shared" ref="K14" si="16">J14/24</f>
        <v>0</v>
      </c>
      <c r="L14" s="28" t="s">
        <v>354</v>
      </c>
    </row>
    <row r="15" spans="1:12">
      <c r="A15" s="12">
        <f t="shared" si="2"/>
        <v>9</v>
      </c>
      <c r="B15" s="8">
        <f t="shared" si="2"/>
        <v>46243</v>
      </c>
      <c r="C15" s="8">
        <f t="shared" si="3"/>
        <v>46243</v>
      </c>
      <c r="D15" s="9">
        <v>0</v>
      </c>
      <c r="E15" s="8">
        <f t="shared" si="4"/>
        <v>46244</v>
      </c>
      <c r="F15" s="9">
        <v>0</v>
      </c>
      <c r="G15" s="10">
        <f t="shared" si="5"/>
        <v>1</v>
      </c>
      <c r="H15" s="11"/>
      <c r="I15" s="11"/>
      <c r="J15" s="11">
        <f t="shared" ref="J15" si="17">I15-H15</f>
        <v>0</v>
      </c>
      <c r="K15" s="27">
        <f t="shared" ref="K15" si="18">J15/24</f>
        <v>0</v>
      </c>
      <c r="L15" s="28" t="s">
        <v>354</v>
      </c>
    </row>
    <row r="16" spans="1:12">
      <c r="A16" s="12">
        <f t="shared" si="2"/>
        <v>10</v>
      </c>
      <c r="B16" s="8">
        <f t="shared" si="2"/>
        <v>46244</v>
      </c>
      <c r="C16" s="8">
        <f t="shared" si="3"/>
        <v>46244</v>
      </c>
      <c r="D16" s="9">
        <v>0</v>
      </c>
      <c r="E16" s="8">
        <f t="shared" si="4"/>
        <v>46245</v>
      </c>
      <c r="F16" s="9">
        <v>0</v>
      </c>
      <c r="G16" s="10">
        <f t="shared" si="5"/>
        <v>1</v>
      </c>
      <c r="H16" s="11"/>
      <c r="I16" s="11"/>
      <c r="J16" s="11">
        <f t="shared" ref="J16" si="19">I16-H16</f>
        <v>0</v>
      </c>
      <c r="K16" s="27">
        <f t="shared" ref="K16" si="20">J16/24</f>
        <v>0</v>
      </c>
      <c r="L16" s="28" t="s">
        <v>354</v>
      </c>
    </row>
    <row r="17" spans="1:12">
      <c r="A17" s="12">
        <f t="shared" si="2"/>
        <v>11</v>
      </c>
      <c r="B17" s="8">
        <f t="shared" si="2"/>
        <v>46245</v>
      </c>
      <c r="C17" s="8">
        <f t="shared" si="3"/>
        <v>46245</v>
      </c>
      <c r="D17" s="9">
        <v>0</v>
      </c>
      <c r="E17" s="8">
        <f t="shared" si="4"/>
        <v>46246</v>
      </c>
      <c r="F17" s="9">
        <v>0</v>
      </c>
      <c r="G17" s="10">
        <f t="shared" si="5"/>
        <v>1</v>
      </c>
      <c r="H17" s="11"/>
      <c r="I17" s="11"/>
      <c r="J17" s="11">
        <f t="shared" ref="J17" si="21">I17-H17</f>
        <v>0</v>
      </c>
      <c r="K17" s="27">
        <f t="shared" ref="K17" si="22">J17/24</f>
        <v>0</v>
      </c>
      <c r="L17" s="28" t="s">
        <v>354</v>
      </c>
    </row>
    <row r="18" spans="1:12">
      <c r="A18" s="12">
        <f t="shared" si="2"/>
        <v>12</v>
      </c>
      <c r="B18" s="8">
        <f t="shared" si="2"/>
        <v>46246</v>
      </c>
      <c r="C18" s="8">
        <f t="shared" si="3"/>
        <v>46246</v>
      </c>
      <c r="D18" s="9">
        <v>0</v>
      </c>
      <c r="E18" s="8">
        <f t="shared" si="4"/>
        <v>46247</v>
      </c>
      <c r="F18" s="9">
        <v>0</v>
      </c>
      <c r="G18" s="10">
        <f t="shared" si="5"/>
        <v>1</v>
      </c>
      <c r="H18" s="11"/>
      <c r="I18" s="11"/>
      <c r="J18" s="11">
        <f t="shared" ref="J18" si="23">I18-H18</f>
        <v>0</v>
      </c>
      <c r="K18" s="27">
        <f t="shared" ref="K18" si="24">J18/24</f>
        <v>0</v>
      </c>
      <c r="L18" s="28" t="s">
        <v>354</v>
      </c>
    </row>
    <row r="19" spans="1:12">
      <c r="A19" s="12">
        <f t="shared" si="2"/>
        <v>13</v>
      </c>
      <c r="B19" s="8">
        <f t="shared" si="2"/>
        <v>46247</v>
      </c>
      <c r="C19" s="8">
        <f t="shared" si="3"/>
        <v>46247</v>
      </c>
      <c r="D19" s="9">
        <v>0</v>
      </c>
      <c r="E19" s="8">
        <f t="shared" si="4"/>
        <v>46248</v>
      </c>
      <c r="F19" s="9">
        <v>0</v>
      </c>
      <c r="G19" s="10">
        <f t="shared" si="5"/>
        <v>1</v>
      </c>
      <c r="H19" s="11"/>
      <c r="I19" s="11"/>
      <c r="J19" s="11">
        <f t="shared" ref="J19" si="25">I19-H19</f>
        <v>0</v>
      </c>
      <c r="K19" s="27">
        <f t="shared" ref="K19" si="26">J19/24</f>
        <v>0</v>
      </c>
      <c r="L19" s="28" t="s">
        <v>354</v>
      </c>
    </row>
    <row r="20" spans="1:12">
      <c r="A20" s="12">
        <f t="shared" si="2"/>
        <v>14</v>
      </c>
      <c r="B20" s="8">
        <f t="shared" si="2"/>
        <v>46248</v>
      </c>
      <c r="C20" s="8">
        <f t="shared" si="3"/>
        <v>46248</v>
      </c>
      <c r="D20" s="9">
        <v>0</v>
      </c>
      <c r="E20" s="8">
        <f t="shared" si="4"/>
        <v>46249</v>
      </c>
      <c r="F20" s="9">
        <v>0</v>
      </c>
      <c r="G20" s="10">
        <f t="shared" si="5"/>
        <v>1</v>
      </c>
      <c r="H20" s="11"/>
      <c r="I20" s="11"/>
      <c r="J20" s="11">
        <f t="shared" ref="J20" si="27">I20-H20</f>
        <v>0</v>
      </c>
      <c r="K20" s="27">
        <f t="shared" si="1"/>
        <v>0</v>
      </c>
      <c r="L20" s="28" t="s">
        <v>354</v>
      </c>
    </row>
    <row r="21" spans="1:12">
      <c r="A21" s="12">
        <f t="shared" si="2"/>
        <v>15</v>
      </c>
      <c r="B21" s="8">
        <f t="shared" si="2"/>
        <v>46249</v>
      </c>
      <c r="C21" s="8">
        <f t="shared" si="3"/>
        <v>46249</v>
      </c>
      <c r="D21" s="9">
        <v>0</v>
      </c>
      <c r="E21" s="8">
        <f t="shared" si="4"/>
        <v>46250</v>
      </c>
      <c r="F21" s="9">
        <v>0</v>
      </c>
      <c r="G21" s="10">
        <f t="shared" si="5"/>
        <v>1</v>
      </c>
      <c r="H21" s="11"/>
      <c r="I21" s="11"/>
      <c r="J21" s="11">
        <f t="shared" ref="J21" si="28">I21-H21</f>
        <v>0</v>
      </c>
      <c r="K21" s="27">
        <f t="shared" ref="K21" si="29">J21/24</f>
        <v>0</v>
      </c>
      <c r="L21" s="28" t="s">
        <v>354</v>
      </c>
    </row>
    <row r="22" spans="1:12">
      <c r="A22" s="12">
        <f t="shared" si="2"/>
        <v>16</v>
      </c>
      <c r="B22" s="8">
        <f t="shared" si="2"/>
        <v>46250</v>
      </c>
      <c r="C22" s="8">
        <f t="shared" si="3"/>
        <v>46250</v>
      </c>
      <c r="D22" s="9">
        <v>0</v>
      </c>
      <c r="E22" s="8">
        <f t="shared" si="4"/>
        <v>46251</v>
      </c>
      <c r="F22" s="9">
        <v>0</v>
      </c>
      <c r="G22" s="10">
        <f t="shared" si="5"/>
        <v>1</v>
      </c>
      <c r="H22" s="11"/>
      <c r="I22" s="11"/>
      <c r="J22" s="11">
        <f t="shared" ref="J22" si="30">I22-H22</f>
        <v>0</v>
      </c>
      <c r="K22" s="27">
        <f t="shared" si="1"/>
        <v>0</v>
      </c>
      <c r="L22" s="28" t="s">
        <v>354</v>
      </c>
    </row>
    <row r="23" spans="1:12">
      <c r="A23" s="12">
        <f t="shared" si="2"/>
        <v>17</v>
      </c>
      <c r="B23" s="8">
        <f t="shared" si="2"/>
        <v>46251</v>
      </c>
      <c r="C23" s="8">
        <f t="shared" si="3"/>
        <v>46251</v>
      </c>
      <c r="D23" s="9">
        <v>0</v>
      </c>
      <c r="E23" s="8">
        <f t="shared" si="4"/>
        <v>46252</v>
      </c>
      <c r="F23" s="9">
        <v>0</v>
      </c>
      <c r="G23" s="10">
        <f t="shared" si="5"/>
        <v>1</v>
      </c>
      <c r="H23" s="11"/>
      <c r="I23" s="11"/>
      <c r="J23" s="11">
        <f t="shared" ref="J23" si="31">I23-H23</f>
        <v>0</v>
      </c>
      <c r="K23" s="27">
        <f t="shared" ref="K23" si="32">J23/24</f>
        <v>0</v>
      </c>
      <c r="L23" s="28" t="s">
        <v>354</v>
      </c>
    </row>
    <row r="24" spans="1:12">
      <c r="A24" s="12">
        <f t="shared" si="2"/>
        <v>18</v>
      </c>
      <c r="B24" s="8">
        <f t="shared" si="2"/>
        <v>46252</v>
      </c>
      <c r="C24" s="8">
        <f t="shared" si="3"/>
        <v>46252</v>
      </c>
      <c r="D24" s="9">
        <v>0</v>
      </c>
      <c r="E24" s="8">
        <f t="shared" si="4"/>
        <v>46253</v>
      </c>
      <c r="F24" s="9">
        <v>0</v>
      </c>
      <c r="G24" s="10">
        <f t="shared" si="5"/>
        <v>1</v>
      </c>
      <c r="H24" s="11">
        <v>0</v>
      </c>
      <c r="I24" s="11">
        <v>145.80000000000001</v>
      </c>
      <c r="J24" s="11">
        <f t="shared" ref="J24" si="33">I24-H24</f>
        <v>145.80000000000001</v>
      </c>
      <c r="K24" s="27">
        <f t="shared" ref="K24" si="34">J24/24</f>
        <v>6.0750000000000002</v>
      </c>
      <c r="L24" s="821" t="s">
        <v>446</v>
      </c>
    </row>
    <row r="25" spans="1:12">
      <c r="A25" s="12">
        <f t="shared" ref="A25:B35" si="35">A24+1</f>
        <v>19</v>
      </c>
      <c r="B25" s="8">
        <f>B24+1</f>
        <v>46253</v>
      </c>
      <c r="C25" s="8">
        <f t="shared" si="3"/>
        <v>46253</v>
      </c>
      <c r="D25" s="9">
        <v>0</v>
      </c>
      <c r="E25" s="8">
        <f t="shared" si="4"/>
        <v>46254</v>
      </c>
      <c r="F25" s="9">
        <v>0</v>
      </c>
      <c r="G25" s="10">
        <f t="shared" si="5"/>
        <v>1</v>
      </c>
      <c r="H25" s="11">
        <f t="shared" ref="H25:H30" si="36">I24</f>
        <v>145.80000000000001</v>
      </c>
      <c r="I25" s="11">
        <v>145.80000000000001</v>
      </c>
      <c r="J25" s="11">
        <f t="shared" ref="J25" si="37">I25-H25</f>
        <v>0</v>
      </c>
      <c r="K25" s="27">
        <f t="shared" si="1"/>
        <v>0</v>
      </c>
      <c r="L25" s="814"/>
    </row>
    <row r="26" spans="1:12">
      <c r="A26" s="12">
        <f t="shared" si="35"/>
        <v>20</v>
      </c>
      <c r="B26" s="8">
        <f>B25+1</f>
        <v>46254</v>
      </c>
      <c r="C26" s="8">
        <f t="shared" si="3"/>
        <v>46254</v>
      </c>
      <c r="D26" s="9">
        <v>0</v>
      </c>
      <c r="E26" s="8">
        <f t="shared" si="4"/>
        <v>46255</v>
      </c>
      <c r="F26" s="9">
        <v>0</v>
      </c>
      <c r="G26" s="10">
        <f t="shared" si="5"/>
        <v>1</v>
      </c>
      <c r="H26" s="11">
        <f t="shared" si="36"/>
        <v>145.80000000000001</v>
      </c>
      <c r="I26" s="11">
        <v>289.31</v>
      </c>
      <c r="J26" s="11">
        <f t="shared" ref="J26" si="38">I26-H26</f>
        <v>143.51</v>
      </c>
      <c r="K26" s="27">
        <f t="shared" si="1"/>
        <v>5.9795833333333333</v>
      </c>
      <c r="L26" s="814"/>
    </row>
    <row r="27" spans="1:12">
      <c r="A27" s="12">
        <f t="shared" si="35"/>
        <v>21</v>
      </c>
      <c r="B27" s="8">
        <f>B26+1</f>
        <v>46255</v>
      </c>
      <c r="C27" s="8">
        <f t="shared" si="3"/>
        <v>46255</v>
      </c>
      <c r="D27" s="9">
        <v>0</v>
      </c>
      <c r="E27" s="8">
        <f t="shared" si="4"/>
        <v>46256</v>
      </c>
      <c r="F27" s="9">
        <v>0</v>
      </c>
      <c r="G27" s="10">
        <f t="shared" si="5"/>
        <v>1</v>
      </c>
      <c r="H27" s="11">
        <f t="shared" si="36"/>
        <v>289.31</v>
      </c>
      <c r="I27" s="11">
        <v>1265.93</v>
      </c>
      <c r="J27" s="11">
        <f t="shared" ref="J27" si="39">I27-H27</f>
        <v>976.62000000000012</v>
      </c>
      <c r="K27" s="27">
        <f t="shared" si="1"/>
        <v>40.692500000000003</v>
      </c>
      <c r="L27" s="28"/>
    </row>
    <row r="28" spans="1:12">
      <c r="A28" s="12">
        <f t="shared" si="35"/>
        <v>22</v>
      </c>
      <c r="B28" s="8">
        <f t="shared" si="35"/>
        <v>46256</v>
      </c>
      <c r="C28" s="8">
        <f t="shared" si="3"/>
        <v>46256</v>
      </c>
      <c r="D28" s="9">
        <v>0</v>
      </c>
      <c r="E28" s="8">
        <f t="shared" si="4"/>
        <v>46257</v>
      </c>
      <c r="F28" s="9">
        <v>0</v>
      </c>
      <c r="G28" s="10">
        <f t="shared" si="5"/>
        <v>1</v>
      </c>
      <c r="H28" s="11">
        <f t="shared" si="36"/>
        <v>1265.93</v>
      </c>
      <c r="I28" s="11">
        <v>2380.56</v>
      </c>
      <c r="J28" s="11">
        <f t="shared" ref="J28" si="40">I28-H28</f>
        <v>1114.6299999999999</v>
      </c>
      <c r="K28" s="27">
        <f t="shared" ref="K28" si="41">J28/24</f>
        <v>46.442916666666662</v>
      </c>
      <c r="L28" s="28"/>
    </row>
    <row r="29" spans="1:12">
      <c r="A29" s="12">
        <f t="shared" si="35"/>
        <v>23</v>
      </c>
      <c r="B29" s="8">
        <f t="shared" si="35"/>
        <v>46257</v>
      </c>
      <c r="C29" s="8">
        <f t="shared" si="3"/>
        <v>46257</v>
      </c>
      <c r="D29" s="9">
        <v>0</v>
      </c>
      <c r="E29" s="8">
        <f t="shared" si="4"/>
        <v>46258</v>
      </c>
      <c r="F29" s="9">
        <v>0</v>
      </c>
      <c r="G29" s="10">
        <f t="shared" si="5"/>
        <v>1</v>
      </c>
      <c r="H29" s="11">
        <f t="shared" si="36"/>
        <v>2380.56</v>
      </c>
      <c r="I29" s="11">
        <v>2570.5700000000002</v>
      </c>
      <c r="J29" s="11">
        <f t="shared" ref="J29" si="42">I29-H29</f>
        <v>190.01000000000022</v>
      </c>
      <c r="K29" s="27">
        <f t="shared" ref="K29" si="43">J29/24</f>
        <v>7.9170833333333421</v>
      </c>
      <c r="L29" s="28"/>
    </row>
    <row r="30" spans="1:12">
      <c r="A30" s="12">
        <f t="shared" si="35"/>
        <v>24</v>
      </c>
      <c r="B30" s="8">
        <f t="shared" si="35"/>
        <v>46258</v>
      </c>
      <c r="C30" s="8">
        <f t="shared" si="3"/>
        <v>46258</v>
      </c>
      <c r="D30" s="9">
        <v>0</v>
      </c>
      <c r="E30" s="8">
        <f t="shared" si="4"/>
        <v>46259</v>
      </c>
      <c r="F30" s="9">
        <v>0</v>
      </c>
      <c r="G30" s="10">
        <f t="shared" si="5"/>
        <v>1</v>
      </c>
      <c r="H30" s="11">
        <f t="shared" si="36"/>
        <v>2570.5700000000002</v>
      </c>
      <c r="I30" s="11">
        <v>2570.5700000000002</v>
      </c>
      <c r="J30" s="11">
        <f t="shared" ref="J30:J31" si="44">I30-H30</f>
        <v>0</v>
      </c>
      <c r="K30" s="27">
        <f t="shared" si="1"/>
        <v>0</v>
      </c>
      <c r="L30" s="821" t="s">
        <v>156</v>
      </c>
    </row>
    <row r="31" spans="1:12">
      <c r="A31" s="12">
        <f t="shared" si="35"/>
        <v>25</v>
      </c>
      <c r="B31" s="8">
        <f t="shared" si="35"/>
        <v>46259</v>
      </c>
      <c r="C31" s="8">
        <f t="shared" si="3"/>
        <v>46259</v>
      </c>
      <c r="D31" s="9">
        <v>0</v>
      </c>
      <c r="E31" s="8">
        <f t="shared" si="4"/>
        <v>46260</v>
      </c>
      <c r="F31" s="9">
        <v>0</v>
      </c>
      <c r="G31" s="10">
        <f t="shared" si="5"/>
        <v>1</v>
      </c>
      <c r="H31" s="11">
        <f t="shared" ref="H31:H37" si="45">I30</f>
        <v>2570.5700000000002</v>
      </c>
      <c r="I31" s="11">
        <v>2570.5700000000002</v>
      </c>
      <c r="J31" s="11">
        <f t="shared" si="44"/>
        <v>0</v>
      </c>
      <c r="K31" s="27">
        <f t="shared" si="1"/>
        <v>0</v>
      </c>
      <c r="L31" s="821" t="s">
        <v>156</v>
      </c>
    </row>
    <row r="32" spans="1:12">
      <c r="A32" s="12">
        <f t="shared" si="35"/>
        <v>26</v>
      </c>
      <c r="B32" s="8">
        <f t="shared" si="35"/>
        <v>46260</v>
      </c>
      <c r="C32" s="8">
        <f t="shared" si="3"/>
        <v>46260</v>
      </c>
      <c r="D32" s="9">
        <v>0</v>
      </c>
      <c r="E32" s="8">
        <f t="shared" si="4"/>
        <v>46261</v>
      </c>
      <c r="F32" s="9">
        <v>0</v>
      </c>
      <c r="G32" s="10">
        <f t="shared" si="5"/>
        <v>1</v>
      </c>
      <c r="H32" s="11">
        <f t="shared" si="45"/>
        <v>2570.5700000000002</v>
      </c>
      <c r="I32" s="11">
        <v>2570.5700000000002</v>
      </c>
      <c r="J32" s="11">
        <f t="shared" ref="J32" si="46">I32-H32</f>
        <v>0</v>
      </c>
      <c r="K32" s="27">
        <f t="shared" ref="K32" si="47">J32/24</f>
        <v>0</v>
      </c>
      <c r="L32" s="821" t="s">
        <v>156</v>
      </c>
    </row>
    <row r="33" spans="1:12">
      <c r="A33" s="12">
        <f t="shared" si="35"/>
        <v>27</v>
      </c>
      <c r="B33" s="8">
        <f t="shared" si="35"/>
        <v>46261</v>
      </c>
      <c r="C33" s="8">
        <f t="shared" si="3"/>
        <v>46261</v>
      </c>
      <c r="D33" s="9">
        <v>0</v>
      </c>
      <c r="E33" s="8">
        <f t="shared" si="4"/>
        <v>46262</v>
      </c>
      <c r="F33" s="9">
        <v>0</v>
      </c>
      <c r="G33" s="10">
        <f t="shared" si="5"/>
        <v>1</v>
      </c>
      <c r="H33" s="11">
        <f t="shared" si="45"/>
        <v>2570.5700000000002</v>
      </c>
      <c r="I33" s="11">
        <v>2938.16</v>
      </c>
      <c r="J33" s="11">
        <f t="shared" ref="J33" si="48">I33-H33</f>
        <v>367.58999999999969</v>
      </c>
      <c r="K33" s="27">
        <f t="shared" ref="K33" si="49">J33/24</f>
        <v>15.316249999999988</v>
      </c>
      <c r="L33" s="28"/>
    </row>
    <row r="34" spans="1:12">
      <c r="A34" s="12">
        <f t="shared" si="35"/>
        <v>28</v>
      </c>
      <c r="B34" s="8">
        <f t="shared" si="35"/>
        <v>46262</v>
      </c>
      <c r="C34" s="8">
        <f t="shared" si="3"/>
        <v>46262</v>
      </c>
      <c r="D34" s="9">
        <v>0</v>
      </c>
      <c r="E34" s="8">
        <f t="shared" si="4"/>
        <v>46263</v>
      </c>
      <c r="F34" s="9">
        <v>0</v>
      </c>
      <c r="G34" s="10">
        <f t="shared" si="5"/>
        <v>1</v>
      </c>
      <c r="H34" s="11">
        <f t="shared" si="45"/>
        <v>2938.16</v>
      </c>
      <c r="I34" s="11">
        <v>3517.16</v>
      </c>
      <c r="J34" s="11">
        <f t="shared" ref="J34" si="50">I34-H34</f>
        <v>579</v>
      </c>
      <c r="K34" s="27">
        <f t="shared" ref="K34" si="51">J34/24</f>
        <v>24.125</v>
      </c>
      <c r="L34" s="28"/>
    </row>
    <row r="35" spans="1:12">
      <c r="A35" s="12">
        <f t="shared" si="35"/>
        <v>29</v>
      </c>
      <c r="B35" s="8">
        <f t="shared" si="35"/>
        <v>46263</v>
      </c>
      <c r="C35" s="8">
        <f t="shared" ref="C35" si="52">B35</f>
        <v>46263</v>
      </c>
      <c r="D35" s="9">
        <v>0</v>
      </c>
      <c r="E35" s="8">
        <f t="shared" ref="E35" si="53">C35+1</f>
        <v>46264</v>
      </c>
      <c r="F35" s="9">
        <v>0</v>
      </c>
      <c r="G35" s="10">
        <f t="shared" ref="G35" si="54">IFERROR(((E35-C35)+(F35-D35)),"")</f>
        <v>1</v>
      </c>
      <c r="H35" s="11">
        <f t="shared" si="45"/>
        <v>3517.16</v>
      </c>
      <c r="I35" s="11">
        <v>4122.59</v>
      </c>
      <c r="J35" s="11">
        <f t="shared" ref="J35" si="55">I35-H35</f>
        <v>605.43000000000029</v>
      </c>
      <c r="K35" s="27">
        <f t="shared" ref="K35" si="56">J35/24</f>
        <v>25.226250000000011</v>
      </c>
      <c r="L35" s="28"/>
    </row>
    <row r="36" spans="1:12">
      <c r="A36" s="12">
        <f t="shared" ref="A36:B36" si="57">A35+1</f>
        <v>30</v>
      </c>
      <c r="B36" s="8">
        <f t="shared" si="57"/>
        <v>46264</v>
      </c>
      <c r="C36" s="8">
        <f t="shared" ref="C36:C37" si="58">B36</f>
        <v>46264</v>
      </c>
      <c r="D36" s="9">
        <v>0</v>
      </c>
      <c r="E36" s="8">
        <f t="shared" ref="E36:E37" si="59">C36+1</f>
        <v>46265</v>
      </c>
      <c r="F36" s="9">
        <v>0</v>
      </c>
      <c r="G36" s="10">
        <f t="shared" ref="G36:G37" si="60">IFERROR(((E36-C36)+(F36-D36)),"")</f>
        <v>1</v>
      </c>
      <c r="H36" s="11">
        <f t="shared" si="45"/>
        <v>4122.59</v>
      </c>
      <c r="I36" s="11">
        <v>4428.7</v>
      </c>
      <c r="J36" s="11">
        <f t="shared" ref="J36:J37" si="61">I36-H36</f>
        <v>306.10999999999967</v>
      </c>
      <c r="K36" s="27">
        <f t="shared" ref="K36:K37" si="62">J36/24</f>
        <v>12.75458333333332</v>
      </c>
      <c r="L36" s="28"/>
    </row>
    <row r="37" spans="1:12">
      <c r="A37" s="12">
        <f t="shared" ref="A37:B37" si="63">A36+1</f>
        <v>31</v>
      </c>
      <c r="B37" s="8">
        <f t="shared" si="63"/>
        <v>46265</v>
      </c>
      <c r="C37" s="8">
        <f t="shared" si="58"/>
        <v>46265</v>
      </c>
      <c r="D37" s="9">
        <v>0</v>
      </c>
      <c r="E37" s="8">
        <f t="shared" si="59"/>
        <v>46266</v>
      </c>
      <c r="F37" s="9">
        <v>0</v>
      </c>
      <c r="G37" s="10">
        <f t="shared" si="60"/>
        <v>1</v>
      </c>
      <c r="H37" s="11">
        <f t="shared" si="45"/>
        <v>4428.7</v>
      </c>
      <c r="I37" s="11">
        <v>5042.7700000000004</v>
      </c>
      <c r="J37" s="11">
        <f t="shared" si="61"/>
        <v>614.07000000000062</v>
      </c>
      <c r="K37" s="27">
        <f t="shared" si="62"/>
        <v>25.586250000000025</v>
      </c>
      <c r="L37" s="28"/>
    </row>
    <row r="38" spans="1:12">
      <c r="A38" s="12"/>
      <c r="B38" s="8"/>
      <c r="C38" s="8"/>
      <c r="D38" s="9"/>
      <c r="E38" s="8"/>
      <c r="F38" s="9"/>
      <c r="G38" s="10"/>
      <c r="H38" s="11"/>
      <c r="I38" s="11"/>
      <c r="J38" s="11"/>
      <c r="K38" s="27"/>
      <c r="L38" s="28"/>
    </row>
    <row r="39" spans="1:12" ht="15.75" thickBot="1">
      <c r="A39" s="12"/>
      <c r="B39" s="8"/>
      <c r="C39" s="8"/>
      <c r="D39" s="9"/>
      <c r="E39" s="8"/>
      <c r="F39" s="9"/>
      <c r="G39" s="10"/>
      <c r="H39" s="11"/>
      <c r="I39" s="11"/>
      <c r="J39" s="11"/>
      <c r="K39" s="27"/>
      <c r="L39" s="28"/>
    </row>
    <row r="40" spans="1:12" ht="15.75" thickTop="1">
      <c r="A40" s="17" t="s">
        <v>3</v>
      </c>
      <c r="B40" s="18"/>
      <c r="C40" s="18"/>
      <c r="D40" s="18"/>
      <c r="E40" s="18"/>
      <c r="F40" s="18"/>
      <c r="G40" s="19">
        <f>SUM(G6:G39)</f>
        <v>31</v>
      </c>
      <c r="H40" s="20"/>
      <c r="I40" s="20"/>
      <c r="J40" s="32">
        <f>SUM(J6:J39)</f>
        <v>5042.7700000000004</v>
      </c>
      <c r="K40" s="32">
        <f>AVERAGE(K6:K39)</f>
        <v>6.7779166666666679</v>
      </c>
      <c r="L40" s="33"/>
    </row>
    <row r="41" spans="1:12" ht="15.75" thickBot="1">
      <c r="A41" s="21" t="s">
        <v>117</v>
      </c>
      <c r="B41" s="22"/>
      <c r="C41" s="22"/>
      <c r="D41" s="22"/>
      <c r="E41" s="22"/>
      <c r="F41" s="22"/>
      <c r="G41" s="23">
        <f>G40/SUMPRODUCT((G6:G39&gt;0)*1)</f>
        <v>1</v>
      </c>
      <c r="H41" s="24"/>
      <c r="I41" s="24"/>
      <c r="J41" s="24"/>
      <c r="K41" s="24">
        <f>K40/SUMPRODUCT((K6:K39&gt;0)*1)</f>
        <v>0.67779166666666679</v>
      </c>
      <c r="L41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pageSetup paperSize="9" orientation="portrait" horizontalDpi="360" verticalDpi="360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workbookViewId="0">
      <pane xSplit="2" ySplit="6" topLeftCell="C16" activePane="bottomRight" state="frozen"/>
      <selection pane="topRight"/>
      <selection pane="bottomLeft"/>
      <selection pane="bottomRight" activeCell="I37" sqref="I37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9" width="13.85546875" style="35" customWidth="1"/>
    <col min="10" max="10" width="13.85546875" style="1" customWidth="1"/>
    <col min="11" max="11" width="9.140625" style="1"/>
    <col min="12" max="12" width="28.42578125" style="1" customWidth="1"/>
    <col min="13" max="16384" width="9.140625" style="1"/>
  </cols>
  <sheetData>
    <row r="1" spans="1:12">
      <c r="B1" s="2"/>
      <c r="C1" s="3" t="s">
        <v>131</v>
      </c>
      <c r="D1" s="2"/>
      <c r="E1" s="2"/>
      <c r="F1" s="2"/>
      <c r="G1" s="2"/>
      <c r="H1" s="36"/>
      <c r="I1" s="36"/>
      <c r="J1" s="2"/>
      <c r="K1" s="2"/>
      <c r="L1" s="2"/>
    </row>
    <row r="2" spans="1:12">
      <c r="B2" s="2"/>
      <c r="C2" s="3" t="s">
        <v>60</v>
      </c>
      <c r="D2" s="2"/>
      <c r="E2" s="2"/>
      <c r="F2" s="2"/>
      <c r="G2" s="2"/>
      <c r="H2" s="36"/>
      <c r="I2" s="36"/>
      <c r="J2" s="2"/>
      <c r="K2" s="2"/>
      <c r="L2" s="25" t="s">
        <v>133</v>
      </c>
    </row>
    <row r="3" spans="1:12">
      <c r="B3" s="2"/>
      <c r="C3" s="3" t="str">
        <f>SCI!C3</f>
        <v>Bulan Agustus 2026</v>
      </c>
      <c r="D3" s="2"/>
      <c r="E3" s="2"/>
      <c r="F3" s="2"/>
      <c r="G3" s="2"/>
      <c r="H3" s="36"/>
      <c r="I3" s="36"/>
      <c r="J3" s="2"/>
      <c r="K3" s="2"/>
      <c r="L3" s="2"/>
    </row>
    <row r="4" spans="1:12">
      <c r="B4" s="4"/>
      <c r="C4" s="4">
        <f>SCI!C4</f>
        <v>46235</v>
      </c>
      <c r="D4" s="2"/>
      <c r="E4" s="2"/>
      <c r="F4" s="2"/>
      <c r="G4" s="2"/>
      <c r="H4" s="36"/>
      <c r="I4" s="36"/>
      <c r="J4" s="2" t="s">
        <v>134</v>
      </c>
      <c r="K4" s="26">
        <f>MAX(K7:K34)</f>
        <v>479.24374999998446</v>
      </c>
      <c r="L4" s="2"/>
    </row>
    <row r="5" spans="1:12">
      <c r="A5" s="934" t="s">
        <v>111</v>
      </c>
      <c r="B5" s="933" t="s">
        <v>112</v>
      </c>
      <c r="C5" s="933" t="s">
        <v>135</v>
      </c>
      <c r="D5" s="933"/>
      <c r="E5" s="933" t="s">
        <v>136</v>
      </c>
      <c r="F5" s="933"/>
      <c r="G5" s="937" t="s">
        <v>137</v>
      </c>
      <c r="H5" s="976" t="s">
        <v>138</v>
      </c>
      <c r="I5" s="976"/>
      <c r="J5" s="933" t="s">
        <v>139</v>
      </c>
      <c r="K5" s="937" t="s">
        <v>140</v>
      </c>
      <c r="L5" s="931" t="s">
        <v>141</v>
      </c>
    </row>
    <row r="6" spans="1:12" ht="15.75" thickBot="1">
      <c r="A6" s="935"/>
      <c r="B6" s="936"/>
      <c r="C6" s="5" t="s">
        <v>112</v>
      </c>
      <c r="D6" s="5" t="s">
        <v>142</v>
      </c>
      <c r="E6" s="5" t="s">
        <v>112</v>
      </c>
      <c r="F6" s="5" t="s">
        <v>142</v>
      </c>
      <c r="G6" s="938"/>
      <c r="H6" s="37" t="s">
        <v>135</v>
      </c>
      <c r="I6" s="37" t="s">
        <v>136</v>
      </c>
      <c r="J6" s="936"/>
      <c r="K6" s="938"/>
      <c r="L6" s="932"/>
    </row>
    <row r="7" spans="1:12" ht="15.75" thickTop="1">
      <c r="A7" s="6">
        <v>1</v>
      </c>
      <c r="B7" s="7">
        <f>C4</f>
        <v>46235</v>
      </c>
      <c r="C7" s="8">
        <f>B7</f>
        <v>46235</v>
      </c>
      <c r="D7" s="9">
        <v>0.25</v>
      </c>
      <c r="E7" s="8">
        <f>C7+1</f>
        <v>46236</v>
      </c>
      <c r="F7" s="9">
        <v>0.25</v>
      </c>
      <c r="G7" s="10">
        <f>IFERROR(((E7-C7)+(F7-D7)),"")</f>
        <v>1</v>
      </c>
      <c r="H7" s="11">
        <v>4732760.5199999996</v>
      </c>
      <c r="I7" s="11">
        <v>4739493.8600000003</v>
      </c>
      <c r="J7" s="11">
        <f t="shared" ref="J7:J8" si="0">I7-H7</f>
        <v>6733.3400000007823</v>
      </c>
      <c r="K7" s="27">
        <f t="shared" ref="K7:K8" si="1">J7/24</f>
        <v>280.55583333336591</v>
      </c>
      <c r="L7" s="568"/>
    </row>
    <row r="8" spans="1:12">
      <c r="A8" s="12">
        <f>A7+1</f>
        <v>2</v>
      </c>
      <c r="B8" s="8">
        <f>B7+1</f>
        <v>46236</v>
      </c>
      <c r="C8" s="8">
        <f>B8</f>
        <v>46236</v>
      </c>
      <c r="D8" s="9">
        <v>0.25</v>
      </c>
      <c r="E8" s="8">
        <f>C8+1</f>
        <v>46237</v>
      </c>
      <c r="F8" s="9">
        <v>0.25</v>
      </c>
      <c r="G8" s="10">
        <f>IFERROR(((E8-C8)+(F8-D8)),"")</f>
        <v>1</v>
      </c>
      <c r="H8" s="11">
        <f t="shared" ref="H8:H21" si="2">I7</f>
        <v>4739493.8600000003</v>
      </c>
      <c r="I8" s="11">
        <v>4746707.22</v>
      </c>
      <c r="J8" s="11">
        <f t="shared" si="0"/>
        <v>7213.359999999404</v>
      </c>
      <c r="K8" s="27">
        <f t="shared" si="1"/>
        <v>300.55666666664183</v>
      </c>
      <c r="L8" s="657"/>
    </row>
    <row r="9" spans="1:12">
      <c r="A9" s="12">
        <f t="shared" ref="A9:B24" si="3">A8+1</f>
        <v>3</v>
      </c>
      <c r="B9" s="8">
        <f t="shared" si="3"/>
        <v>46237</v>
      </c>
      <c r="C9" s="8">
        <f t="shared" ref="C9:C34" si="4">B9</f>
        <v>46237</v>
      </c>
      <c r="D9" s="9">
        <v>0.25</v>
      </c>
      <c r="E9" s="8">
        <f t="shared" ref="E9:E34" si="5">C9+1</f>
        <v>46238</v>
      </c>
      <c r="F9" s="9">
        <v>0.25</v>
      </c>
      <c r="G9" s="10">
        <f t="shared" ref="G9:G34" si="6">IFERROR(((E9-C9)+(F9-D9)),"")</f>
        <v>1</v>
      </c>
      <c r="H9" s="11">
        <f t="shared" si="2"/>
        <v>4746707.22</v>
      </c>
      <c r="I9" s="11">
        <v>4752671.28</v>
      </c>
      <c r="J9" s="11">
        <f t="shared" ref="J9" si="7">I9-H9</f>
        <v>5964.0600000005215</v>
      </c>
      <c r="K9" s="27">
        <f t="shared" ref="K9" si="8">J9/24</f>
        <v>248.50250000002174</v>
      </c>
      <c r="L9" s="657"/>
    </row>
    <row r="10" spans="1:12">
      <c r="A10" s="12">
        <f t="shared" si="3"/>
        <v>4</v>
      </c>
      <c r="B10" s="8">
        <f t="shared" si="3"/>
        <v>46238</v>
      </c>
      <c r="C10" s="8">
        <f t="shared" si="4"/>
        <v>46238</v>
      </c>
      <c r="D10" s="9">
        <v>0.25</v>
      </c>
      <c r="E10" s="8">
        <f t="shared" si="5"/>
        <v>46239</v>
      </c>
      <c r="F10" s="9">
        <v>0.25</v>
      </c>
      <c r="G10" s="10">
        <f t="shared" si="6"/>
        <v>1</v>
      </c>
      <c r="H10" s="11">
        <f t="shared" si="2"/>
        <v>4752671.28</v>
      </c>
      <c r="I10" s="11">
        <v>4758904.0599999996</v>
      </c>
      <c r="J10" s="11">
        <f t="shared" ref="J10" si="9">I10-H10</f>
        <v>6232.7799999993294</v>
      </c>
      <c r="K10" s="27">
        <f t="shared" ref="K10" si="10">J10/24</f>
        <v>259.69916666663875</v>
      </c>
      <c r="L10" s="657"/>
    </row>
    <row r="11" spans="1:12">
      <c r="A11" s="12">
        <f t="shared" si="3"/>
        <v>5</v>
      </c>
      <c r="B11" s="8">
        <f t="shared" si="3"/>
        <v>46239</v>
      </c>
      <c r="C11" s="8">
        <f t="shared" si="4"/>
        <v>46239</v>
      </c>
      <c r="D11" s="9">
        <v>0.25</v>
      </c>
      <c r="E11" s="8">
        <f t="shared" si="5"/>
        <v>46240</v>
      </c>
      <c r="F11" s="9">
        <v>0.25</v>
      </c>
      <c r="G11" s="10">
        <f t="shared" si="6"/>
        <v>1</v>
      </c>
      <c r="H11" s="11">
        <f t="shared" si="2"/>
        <v>4758904.0599999996</v>
      </c>
      <c r="I11" s="11">
        <v>4766262.5</v>
      </c>
      <c r="J11" s="11">
        <f t="shared" ref="J11" si="11">I11-H11</f>
        <v>7358.4400000004098</v>
      </c>
      <c r="K11" s="27">
        <f t="shared" ref="K11" si="12">J11/24</f>
        <v>306.60166666668374</v>
      </c>
      <c r="L11" s="657"/>
    </row>
    <row r="12" spans="1:12">
      <c r="A12" s="12">
        <f t="shared" si="3"/>
        <v>6</v>
      </c>
      <c r="B12" s="8">
        <f t="shared" si="3"/>
        <v>46240</v>
      </c>
      <c r="C12" s="8">
        <f t="shared" si="4"/>
        <v>46240</v>
      </c>
      <c r="D12" s="9">
        <v>0.25</v>
      </c>
      <c r="E12" s="8">
        <f t="shared" si="5"/>
        <v>46241</v>
      </c>
      <c r="F12" s="9">
        <v>0.25</v>
      </c>
      <c r="G12" s="10">
        <f t="shared" si="6"/>
        <v>1</v>
      </c>
      <c r="H12" s="11">
        <f t="shared" si="2"/>
        <v>4766262.5</v>
      </c>
      <c r="I12" s="11">
        <v>4771741.4000000004</v>
      </c>
      <c r="J12" s="11">
        <f t="shared" ref="J12" si="13">I12-H12</f>
        <v>5478.9000000003725</v>
      </c>
      <c r="K12" s="27">
        <f t="shared" ref="K12" si="14">J12/24</f>
        <v>228.28750000001551</v>
      </c>
      <c r="L12" s="28"/>
    </row>
    <row r="13" spans="1:12">
      <c r="A13" s="12">
        <f t="shared" si="3"/>
        <v>7</v>
      </c>
      <c r="B13" s="8">
        <f t="shared" si="3"/>
        <v>46241</v>
      </c>
      <c r="C13" s="8">
        <f t="shared" si="4"/>
        <v>46241</v>
      </c>
      <c r="D13" s="9">
        <v>0.25</v>
      </c>
      <c r="E13" s="8">
        <f t="shared" si="5"/>
        <v>46242</v>
      </c>
      <c r="F13" s="9">
        <v>0.25</v>
      </c>
      <c r="G13" s="10">
        <f t="shared" si="6"/>
        <v>1</v>
      </c>
      <c r="H13" s="11">
        <f t="shared" si="2"/>
        <v>4771741.4000000004</v>
      </c>
      <c r="I13" s="11">
        <v>4776823.1399999997</v>
      </c>
      <c r="J13" s="11">
        <f t="shared" ref="J13" si="15">I13-H13</f>
        <v>5081.7399999992922</v>
      </c>
      <c r="K13" s="27">
        <f t="shared" ref="K13" si="16">J13/24</f>
        <v>211.73916666663717</v>
      </c>
      <c r="L13" s="28"/>
    </row>
    <row r="14" spans="1:12">
      <c r="A14" s="12">
        <f t="shared" si="3"/>
        <v>8</v>
      </c>
      <c r="B14" s="8">
        <f t="shared" si="3"/>
        <v>46242</v>
      </c>
      <c r="C14" s="8">
        <f t="shared" si="4"/>
        <v>46242</v>
      </c>
      <c r="D14" s="9">
        <v>0.25</v>
      </c>
      <c r="E14" s="8">
        <f t="shared" si="5"/>
        <v>46243</v>
      </c>
      <c r="F14" s="9">
        <v>0.25</v>
      </c>
      <c r="G14" s="10">
        <f t="shared" si="6"/>
        <v>1</v>
      </c>
      <c r="H14" s="11">
        <f t="shared" si="2"/>
        <v>4776823.1399999997</v>
      </c>
      <c r="I14" s="11">
        <v>4779311.5</v>
      </c>
      <c r="J14" s="11">
        <f t="shared" ref="J14" si="17">I14-H14</f>
        <v>2488.3600000003353</v>
      </c>
      <c r="K14" s="27">
        <f t="shared" ref="K14" si="18">J14/24</f>
        <v>103.68166666668064</v>
      </c>
      <c r="L14" s="28"/>
    </row>
    <row r="15" spans="1:12">
      <c r="A15" s="12">
        <f t="shared" si="3"/>
        <v>9</v>
      </c>
      <c r="B15" s="8">
        <f t="shared" si="3"/>
        <v>46243</v>
      </c>
      <c r="C15" s="8">
        <f t="shared" si="4"/>
        <v>46243</v>
      </c>
      <c r="D15" s="9">
        <v>0.25</v>
      </c>
      <c r="E15" s="8">
        <f t="shared" si="5"/>
        <v>46244</v>
      </c>
      <c r="F15" s="9">
        <v>0.25</v>
      </c>
      <c r="G15" s="10">
        <f t="shared" si="6"/>
        <v>1</v>
      </c>
      <c r="H15" s="11">
        <f t="shared" si="2"/>
        <v>4779311.5</v>
      </c>
      <c r="I15" s="11">
        <v>4779311.5</v>
      </c>
      <c r="J15" s="11">
        <f t="shared" ref="J15" si="19">I15-H15</f>
        <v>0</v>
      </c>
      <c r="K15" s="27">
        <f t="shared" ref="K15" si="20">J15/24</f>
        <v>0</v>
      </c>
      <c r="L15" s="802" t="s">
        <v>156</v>
      </c>
    </row>
    <row r="16" spans="1:12">
      <c r="A16" s="12">
        <f t="shared" si="3"/>
        <v>10</v>
      </c>
      <c r="B16" s="8">
        <f t="shared" si="3"/>
        <v>46244</v>
      </c>
      <c r="C16" s="8">
        <f t="shared" si="4"/>
        <v>46244</v>
      </c>
      <c r="D16" s="9">
        <v>0.25</v>
      </c>
      <c r="E16" s="8">
        <f t="shared" si="5"/>
        <v>46245</v>
      </c>
      <c r="F16" s="9">
        <v>0.25</v>
      </c>
      <c r="G16" s="10">
        <f t="shared" si="6"/>
        <v>1</v>
      </c>
      <c r="H16" s="11">
        <f t="shared" si="2"/>
        <v>4779311.5</v>
      </c>
      <c r="I16" s="11">
        <v>4785227.8499999996</v>
      </c>
      <c r="J16" s="11">
        <f t="shared" ref="J16" si="21">I16-H16</f>
        <v>5916.3499999996275</v>
      </c>
      <c r="K16" s="27">
        <f t="shared" ref="K16" si="22">J16/24</f>
        <v>246.5145833333178</v>
      </c>
      <c r="L16" s="28"/>
    </row>
    <row r="17" spans="1:14">
      <c r="A17" s="12">
        <f t="shared" si="3"/>
        <v>11</v>
      </c>
      <c r="B17" s="8">
        <f t="shared" si="3"/>
        <v>46245</v>
      </c>
      <c r="C17" s="8">
        <f t="shared" si="4"/>
        <v>46245</v>
      </c>
      <c r="D17" s="9">
        <v>0.25</v>
      </c>
      <c r="E17" s="8">
        <f t="shared" si="5"/>
        <v>46246</v>
      </c>
      <c r="F17" s="9">
        <v>0.25</v>
      </c>
      <c r="G17" s="10">
        <f t="shared" si="6"/>
        <v>1</v>
      </c>
      <c r="H17" s="11">
        <f t="shared" si="2"/>
        <v>4785227.8499999996</v>
      </c>
      <c r="I17" s="11">
        <v>4791600.17</v>
      </c>
      <c r="J17" s="11">
        <f t="shared" ref="J17" si="23">I17-H17</f>
        <v>6372.320000000298</v>
      </c>
      <c r="K17" s="27">
        <f t="shared" ref="K17" si="24">J17/24</f>
        <v>265.51333333334577</v>
      </c>
      <c r="L17" s="28"/>
    </row>
    <row r="18" spans="1:14">
      <c r="A18" s="12">
        <f t="shared" si="3"/>
        <v>12</v>
      </c>
      <c r="B18" s="8">
        <f t="shared" si="3"/>
        <v>46246</v>
      </c>
      <c r="C18" s="8">
        <f t="shared" si="4"/>
        <v>46246</v>
      </c>
      <c r="D18" s="9">
        <v>0.25</v>
      </c>
      <c r="E18" s="8">
        <f t="shared" si="5"/>
        <v>46247</v>
      </c>
      <c r="F18" s="9">
        <v>0.25</v>
      </c>
      <c r="G18" s="10">
        <f t="shared" si="6"/>
        <v>1</v>
      </c>
      <c r="H18" s="11">
        <f t="shared" si="2"/>
        <v>4791600.17</v>
      </c>
      <c r="I18" s="11">
        <v>4796617.71</v>
      </c>
      <c r="J18" s="11">
        <f t="shared" ref="J18" si="25">I18-H18</f>
        <v>5017.5400000000373</v>
      </c>
      <c r="K18" s="27">
        <f t="shared" ref="K18" si="26">J18/24</f>
        <v>209.06416666666823</v>
      </c>
      <c r="L18" s="542"/>
      <c r="N18" s="29"/>
    </row>
    <row r="19" spans="1:14">
      <c r="A19" s="12">
        <f t="shared" si="3"/>
        <v>13</v>
      </c>
      <c r="B19" s="8">
        <f t="shared" si="3"/>
        <v>46247</v>
      </c>
      <c r="C19" s="8">
        <f t="shared" si="4"/>
        <v>46247</v>
      </c>
      <c r="D19" s="9">
        <v>0.25</v>
      </c>
      <c r="E19" s="8">
        <f t="shared" si="5"/>
        <v>46248</v>
      </c>
      <c r="F19" s="9">
        <v>0.25</v>
      </c>
      <c r="G19" s="10">
        <f t="shared" si="6"/>
        <v>1</v>
      </c>
      <c r="H19" s="11">
        <f t="shared" si="2"/>
        <v>4796617.71</v>
      </c>
      <c r="I19" s="11">
        <v>4799286</v>
      </c>
      <c r="J19" s="11">
        <f t="shared" ref="J19" si="27">I19-H19</f>
        <v>2668.2900000000373</v>
      </c>
      <c r="K19" s="27">
        <f t="shared" ref="K19" si="28">J19/24</f>
        <v>111.17875000000156</v>
      </c>
      <c r="L19" s="542"/>
    </row>
    <row r="20" spans="1:14">
      <c r="A20" s="12">
        <f t="shared" si="3"/>
        <v>14</v>
      </c>
      <c r="B20" s="8">
        <f t="shared" si="3"/>
        <v>46248</v>
      </c>
      <c r="C20" s="8">
        <f t="shared" si="4"/>
        <v>46248</v>
      </c>
      <c r="D20" s="9">
        <v>0.25</v>
      </c>
      <c r="E20" s="8">
        <f t="shared" si="5"/>
        <v>46249</v>
      </c>
      <c r="F20" s="9">
        <v>0.25</v>
      </c>
      <c r="G20" s="10">
        <f t="shared" si="6"/>
        <v>1</v>
      </c>
      <c r="H20" s="11">
        <f t="shared" si="2"/>
        <v>4799286</v>
      </c>
      <c r="I20" s="11">
        <v>4799286</v>
      </c>
      <c r="J20" s="11">
        <f t="shared" ref="J20" si="29">I20-H20</f>
        <v>0</v>
      </c>
      <c r="K20" s="27">
        <f t="shared" ref="K20" si="30">J20/24</f>
        <v>0</v>
      </c>
      <c r="L20" s="802" t="s">
        <v>156</v>
      </c>
    </row>
    <row r="21" spans="1:14">
      <c r="A21" s="12">
        <f t="shared" si="3"/>
        <v>15</v>
      </c>
      <c r="B21" s="8">
        <f t="shared" si="3"/>
        <v>46249</v>
      </c>
      <c r="C21" s="8">
        <f t="shared" si="4"/>
        <v>46249</v>
      </c>
      <c r="D21" s="9">
        <v>0.25</v>
      </c>
      <c r="E21" s="8">
        <f t="shared" si="5"/>
        <v>46250</v>
      </c>
      <c r="F21" s="9">
        <v>0.25</v>
      </c>
      <c r="G21" s="10">
        <f t="shared" si="6"/>
        <v>1</v>
      </c>
      <c r="H21" s="11">
        <f t="shared" si="2"/>
        <v>4799286</v>
      </c>
      <c r="I21" s="11">
        <v>4799286</v>
      </c>
      <c r="J21" s="11">
        <f t="shared" ref="J21" si="31">I21-H21</f>
        <v>0</v>
      </c>
      <c r="K21" s="27">
        <f t="shared" ref="K21" si="32">J21/24</f>
        <v>0</v>
      </c>
      <c r="L21" s="802" t="s">
        <v>156</v>
      </c>
    </row>
    <row r="22" spans="1:14">
      <c r="A22" s="12">
        <f t="shared" si="3"/>
        <v>16</v>
      </c>
      <c r="B22" s="8">
        <f t="shared" si="3"/>
        <v>46250</v>
      </c>
      <c r="C22" s="8">
        <f t="shared" si="4"/>
        <v>46250</v>
      </c>
      <c r="D22" s="9">
        <v>0.25</v>
      </c>
      <c r="E22" s="8">
        <f t="shared" si="5"/>
        <v>46251</v>
      </c>
      <c r="F22" s="9">
        <v>0.25</v>
      </c>
      <c r="G22" s="10">
        <f t="shared" si="6"/>
        <v>1</v>
      </c>
      <c r="H22" s="11">
        <f t="shared" ref="H22" si="33">I21</f>
        <v>4799286</v>
      </c>
      <c r="I22" s="11">
        <v>4799286</v>
      </c>
      <c r="J22" s="11">
        <f t="shared" ref="J22" si="34">I22-H22</f>
        <v>0</v>
      </c>
      <c r="K22" s="27">
        <f t="shared" ref="K22" si="35">J22/24</f>
        <v>0</v>
      </c>
      <c r="L22" s="802" t="s">
        <v>156</v>
      </c>
    </row>
    <row r="23" spans="1:14">
      <c r="A23" s="12">
        <f t="shared" si="3"/>
        <v>17</v>
      </c>
      <c r="B23" s="8">
        <f t="shared" si="3"/>
        <v>46251</v>
      </c>
      <c r="C23" s="8">
        <f t="shared" si="4"/>
        <v>46251</v>
      </c>
      <c r="D23" s="9">
        <v>0.25</v>
      </c>
      <c r="E23" s="8">
        <f t="shared" si="5"/>
        <v>46252</v>
      </c>
      <c r="F23" s="9">
        <v>0.25</v>
      </c>
      <c r="G23" s="10">
        <f t="shared" si="6"/>
        <v>1</v>
      </c>
      <c r="H23" s="11">
        <f t="shared" ref="H23:H37" si="36">I22</f>
        <v>4799286</v>
      </c>
      <c r="I23" s="11">
        <v>4799286</v>
      </c>
      <c r="J23" s="11">
        <f t="shared" ref="J23" si="37">I23-H23</f>
        <v>0</v>
      </c>
      <c r="K23" s="27">
        <f t="shared" ref="K23" si="38">J23/24</f>
        <v>0</v>
      </c>
      <c r="L23" s="802" t="s">
        <v>156</v>
      </c>
    </row>
    <row r="24" spans="1:14">
      <c r="A24" s="12">
        <f t="shared" si="3"/>
        <v>18</v>
      </c>
      <c r="B24" s="8">
        <f t="shared" si="3"/>
        <v>46252</v>
      </c>
      <c r="C24" s="8">
        <f t="shared" si="4"/>
        <v>46252</v>
      </c>
      <c r="D24" s="9">
        <v>0.25</v>
      </c>
      <c r="E24" s="8">
        <f t="shared" si="5"/>
        <v>46253</v>
      </c>
      <c r="F24" s="9">
        <v>0.25</v>
      </c>
      <c r="G24" s="10">
        <f t="shared" si="6"/>
        <v>1</v>
      </c>
      <c r="H24" s="11">
        <f t="shared" si="36"/>
        <v>4799286</v>
      </c>
      <c r="I24" s="11">
        <v>4799286</v>
      </c>
      <c r="J24" s="11">
        <f t="shared" ref="J24" si="39">I24-H24</f>
        <v>0</v>
      </c>
      <c r="K24" s="27">
        <f t="shared" ref="K24" si="40">J24/24</f>
        <v>0</v>
      </c>
      <c r="L24" s="802" t="s">
        <v>156</v>
      </c>
    </row>
    <row r="25" spans="1:14">
      <c r="A25" s="12">
        <f t="shared" ref="A25:B34" si="41">A24+1</f>
        <v>19</v>
      </c>
      <c r="B25" s="8">
        <f>B24+1</f>
        <v>46253</v>
      </c>
      <c r="C25" s="8">
        <f t="shared" si="4"/>
        <v>46253</v>
      </c>
      <c r="D25" s="9">
        <v>0.25</v>
      </c>
      <c r="E25" s="8">
        <f t="shared" si="5"/>
        <v>46254</v>
      </c>
      <c r="F25" s="9">
        <v>0.25</v>
      </c>
      <c r="G25" s="10">
        <f t="shared" si="6"/>
        <v>1</v>
      </c>
      <c r="H25" s="11">
        <f t="shared" si="36"/>
        <v>4799286</v>
      </c>
      <c r="I25" s="11">
        <v>4806600.67</v>
      </c>
      <c r="J25" s="11">
        <f t="shared" ref="J25" si="42">I25-H25</f>
        <v>7314.6699999999255</v>
      </c>
      <c r="K25" s="27">
        <f t="shared" ref="K25" si="43">J25/24</f>
        <v>304.77791666666354</v>
      </c>
      <c r="L25" s="28"/>
    </row>
    <row r="26" spans="1:14">
      <c r="A26" s="12">
        <f t="shared" si="41"/>
        <v>20</v>
      </c>
      <c r="B26" s="8">
        <f>B25+1</f>
        <v>46254</v>
      </c>
      <c r="C26" s="8">
        <f t="shared" si="4"/>
        <v>46254</v>
      </c>
      <c r="D26" s="9">
        <v>0.25</v>
      </c>
      <c r="E26" s="8">
        <f t="shared" si="5"/>
        <v>46255</v>
      </c>
      <c r="F26" s="9">
        <v>0.25</v>
      </c>
      <c r="G26" s="10">
        <f t="shared" si="6"/>
        <v>1</v>
      </c>
      <c r="H26" s="11">
        <f t="shared" si="36"/>
        <v>4806600.67</v>
      </c>
      <c r="I26" s="11">
        <v>4811723.1500000004</v>
      </c>
      <c r="J26" s="11">
        <f t="shared" ref="J26" si="44">I26-H26</f>
        <v>5122.480000000447</v>
      </c>
      <c r="K26" s="27">
        <f t="shared" ref="K26" si="45">J26/24</f>
        <v>213.43666666668528</v>
      </c>
      <c r="L26" s="28"/>
    </row>
    <row r="27" spans="1:14">
      <c r="A27" s="12">
        <f t="shared" si="41"/>
        <v>21</v>
      </c>
      <c r="B27" s="8">
        <f>B26+1</f>
        <v>46255</v>
      </c>
      <c r="C27" s="8">
        <f t="shared" si="4"/>
        <v>46255</v>
      </c>
      <c r="D27" s="9">
        <v>0.25</v>
      </c>
      <c r="E27" s="8">
        <f t="shared" si="5"/>
        <v>46256</v>
      </c>
      <c r="F27" s="9">
        <v>0.25</v>
      </c>
      <c r="G27" s="10">
        <f t="shared" si="6"/>
        <v>1</v>
      </c>
      <c r="H27" s="11">
        <f t="shared" si="36"/>
        <v>4811723.1500000004</v>
      </c>
      <c r="I27" s="11">
        <v>4817339.84</v>
      </c>
      <c r="J27" s="11">
        <f t="shared" ref="J27" si="46">I27-H27</f>
        <v>5616.6899999994785</v>
      </c>
      <c r="K27" s="27">
        <f t="shared" ref="K27" si="47">J27/24</f>
        <v>234.02874999997826</v>
      </c>
      <c r="L27" s="28"/>
    </row>
    <row r="28" spans="1:14">
      <c r="A28" s="12">
        <f t="shared" si="41"/>
        <v>22</v>
      </c>
      <c r="B28" s="8">
        <f t="shared" si="41"/>
        <v>46256</v>
      </c>
      <c r="C28" s="8">
        <f t="shared" si="4"/>
        <v>46256</v>
      </c>
      <c r="D28" s="9">
        <v>0.25</v>
      </c>
      <c r="E28" s="8">
        <f t="shared" si="5"/>
        <v>46257</v>
      </c>
      <c r="F28" s="9">
        <v>0.25</v>
      </c>
      <c r="G28" s="10">
        <f t="shared" si="6"/>
        <v>1</v>
      </c>
      <c r="H28" s="11">
        <f t="shared" si="36"/>
        <v>4817339.84</v>
      </c>
      <c r="I28" s="11">
        <v>4822466.18</v>
      </c>
      <c r="J28" s="11">
        <f t="shared" ref="J28" si="48">I28-H28</f>
        <v>5126.339999999851</v>
      </c>
      <c r="K28" s="27">
        <f t="shared" ref="K28" si="49">J28/24</f>
        <v>213.5974999999938</v>
      </c>
      <c r="L28" s="28"/>
    </row>
    <row r="29" spans="1:14">
      <c r="A29" s="12">
        <f t="shared" si="41"/>
        <v>23</v>
      </c>
      <c r="B29" s="8">
        <f t="shared" si="41"/>
        <v>46257</v>
      </c>
      <c r="C29" s="8">
        <f t="shared" si="4"/>
        <v>46257</v>
      </c>
      <c r="D29" s="9">
        <v>0.25</v>
      </c>
      <c r="E29" s="8">
        <f t="shared" si="5"/>
        <v>46258</v>
      </c>
      <c r="F29" s="9">
        <v>0.25</v>
      </c>
      <c r="G29" s="10">
        <f t="shared" si="6"/>
        <v>1</v>
      </c>
      <c r="H29" s="11">
        <f t="shared" si="36"/>
        <v>4822466.18</v>
      </c>
      <c r="I29" s="11">
        <v>4829092.83</v>
      </c>
      <c r="J29" s="11">
        <f t="shared" ref="J29" si="50">I29-H29</f>
        <v>6626.6500000003725</v>
      </c>
      <c r="K29" s="27">
        <f t="shared" ref="K29" si="51">J29/24</f>
        <v>276.11041666668217</v>
      </c>
      <c r="L29" s="28"/>
    </row>
    <row r="30" spans="1:14">
      <c r="A30" s="12">
        <f t="shared" si="41"/>
        <v>24</v>
      </c>
      <c r="B30" s="8">
        <f t="shared" si="41"/>
        <v>46258</v>
      </c>
      <c r="C30" s="8">
        <f t="shared" si="4"/>
        <v>46258</v>
      </c>
      <c r="D30" s="9">
        <v>0.25</v>
      </c>
      <c r="E30" s="8">
        <f t="shared" si="5"/>
        <v>46259</v>
      </c>
      <c r="F30" s="9">
        <v>0.25</v>
      </c>
      <c r="G30" s="10">
        <f t="shared" si="6"/>
        <v>1</v>
      </c>
      <c r="H30" s="11">
        <f t="shared" si="36"/>
        <v>4829092.83</v>
      </c>
      <c r="I30" s="11">
        <v>4840594.68</v>
      </c>
      <c r="J30" s="11">
        <f t="shared" ref="J30" si="52">I30-H30</f>
        <v>11501.849999999627</v>
      </c>
      <c r="K30" s="27">
        <f t="shared" ref="K30" si="53">J30/24</f>
        <v>479.24374999998446</v>
      </c>
      <c r="L30" s="28"/>
    </row>
    <row r="31" spans="1:14">
      <c r="A31" s="12">
        <f t="shared" si="41"/>
        <v>25</v>
      </c>
      <c r="B31" s="8">
        <f t="shared" si="41"/>
        <v>46259</v>
      </c>
      <c r="C31" s="8">
        <f t="shared" si="4"/>
        <v>46259</v>
      </c>
      <c r="D31" s="9">
        <v>0.25</v>
      </c>
      <c r="E31" s="8">
        <f t="shared" si="5"/>
        <v>46260</v>
      </c>
      <c r="F31" s="9">
        <v>0.25</v>
      </c>
      <c r="G31" s="10">
        <f t="shared" si="6"/>
        <v>1</v>
      </c>
      <c r="H31" s="11">
        <f t="shared" si="36"/>
        <v>4840594.68</v>
      </c>
      <c r="I31" s="11">
        <v>4845829.2699999996</v>
      </c>
      <c r="J31" s="11">
        <f t="shared" ref="J31" si="54">I31-H31</f>
        <v>5234.589999999851</v>
      </c>
      <c r="K31" s="27">
        <f t="shared" ref="K31" si="55">J31/24</f>
        <v>218.10791666666046</v>
      </c>
      <c r="L31" s="703"/>
    </row>
    <row r="32" spans="1:14">
      <c r="A32" s="12">
        <f t="shared" si="41"/>
        <v>26</v>
      </c>
      <c r="B32" s="8">
        <f t="shared" si="41"/>
        <v>46260</v>
      </c>
      <c r="C32" s="8">
        <f t="shared" si="4"/>
        <v>46260</v>
      </c>
      <c r="D32" s="9">
        <v>0.25</v>
      </c>
      <c r="E32" s="8">
        <f t="shared" si="5"/>
        <v>46261</v>
      </c>
      <c r="F32" s="9">
        <v>0.25</v>
      </c>
      <c r="G32" s="10">
        <f t="shared" si="6"/>
        <v>1</v>
      </c>
      <c r="H32" s="11">
        <f t="shared" si="36"/>
        <v>4845829.2699999996</v>
      </c>
      <c r="I32" s="11">
        <v>4851403.29</v>
      </c>
      <c r="J32" s="11">
        <f t="shared" ref="J32" si="56">I32-H32</f>
        <v>5574.0200000004843</v>
      </c>
      <c r="K32" s="27">
        <f t="shared" ref="K32" si="57">J32/24</f>
        <v>232.25083333335351</v>
      </c>
      <c r="L32" s="703"/>
    </row>
    <row r="33" spans="1:12">
      <c r="A33" s="12">
        <f t="shared" si="41"/>
        <v>27</v>
      </c>
      <c r="B33" s="8">
        <f t="shared" si="41"/>
        <v>46261</v>
      </c>
      <c r="C33" s="8">
        <f t="shared" si="4"/>
        <v>46261</v>
      </c>
      <c r="D33" s="9">
        <v>0.25</v>
      </c>
      <c r="E33" s="8">
        <f t="shared" si="5"/>
        <v>46262</v>
      </c>
      <c r="F33" s="9">
        <v>0.25</v>
      </c>
      <c r="G33" s="10">
        <f t="shared" si="6"/>
        <v>1</v>
      </c>
      <c r="H33" s="11">
        <f t="shared" si="36"/>
        <v>4851403.29</v>
      </c>
      <c r="I33" s="11">
        <v>4857290.21</v>
      </c>
      <c r="J33" s="11">
        <f t="shared" ref="J33" si="58">I33-H33</f>
        <v>5886.9199999999255</v>
      </c>
      <c r="K33" s="27">
        <f t="shared" ref="K33" si="59">J33/24</f>
        <v>245.28833333333023</v>
      </c>
      <c r="L33" s="28"/>
    </row>
    <row r="34" spans="1:12">
      <c r="A34" s="12">
        <f t="shared" si="41"/>
        <v>28</v>
      </c>
      <c r="B34" s="8">
        <f t="shared" si="41"/>
        <v>46262</v>
      </c>
      <c r="C34" s="8">
        <f t="shared" si="4"/>
        <v>46262</v>
      </c>
      <c r="D34" s="9">
        <v>0.25</v>
      </c>
      <c r="E34" s="8">
        <f t="shared" si="5"/>
        <v>46263</v>
      </c>
      <c r="F34" s="9">
        <v>0.25</v>
      </c>
      <c r="G34" s="10">
        <f t="shared" si="6"/>
        <v>1</v>
      </c>
      <c r="H34" s="11">
        <f t="shared" si="36"/>
        <v>4857290.21</v>
      </c>
      <c r="I34" s="11">
        <v>4863124.37</v>
      </c>
      <c r="J34" s="11">
        <f t="shared" ref="J34" si="60">I34-H34</f>
        <v>5834.160000000149</v>
      </c>
      <c r="K34" s="27">
        <f t="shared" ref="K34" si="61">J34/24</f>
        <v>243.0900000000062</v>
      </c>
      <c r="L34" s="28"/>
    </row>
    <row r="35" spans="1:12">
      <c r="A35" s="12">
        <f t="shared" ref="A35:B35" si="62">A34+1</f>
        <v>29</v>
      </c>
      <c r="B35" s="8">
        <f t="shared" si="62"/>
        <v>46263</v>
      </c>
      <c r="C35" s="8">
        <f t="shared" ref="C35:C37" si="63">B35</f>
        <v>46263</v>
      </c>
      <c r="D35" s="9">
        <v>0.25</v>
      </c>
      <c r="E35" s="8">
        <f t="shared" ref="E35:E37" si="64">C35+1</f>
        <v>46264</v>
      </c>
      <c r="F35" s="9">
        <v>0.25</v>
      </c>
      <c r="G35" s="10">
        <f t="shared" ref="G35:G37" si="65">IFERROR(((E35-C35)+(F35-D35)),"")</f>
        <v>1</v>
      </c>
      <c r="H35" s="11">
        <f t="shared" si="36"/>
        <v>4863124.37</v>
      </c>
      <c r="I35" s="11">
        <v>4866431.9400000004</v>
      </c>
      <c r="J35" s="11">
        <f t="shared" ref="J35:J37" si="66">I35-H35</f>
        <v>3307.570000000298</v>
      </c>
      <c r="K35" s="27">
        <f t="shared" ref="K35:K37" si="67">J35/24</f>
        <v>137.81541666667908</v>
      </c>
      <c r="L35" s="28"/>
    </row>
    <row r="36" spans="1:12">
      <c r="A36" s="12">
        <f t="shared" ref="A36:B36" si="68">A35+1</f>
        <v>30</v>
      </c>
      <c r="B36" s="8">
        <f t="shared" si="68"/>
        <v>46264</v>
      </c>
      <c r="C36" s="8">
        <f t="shared" si="63"/>
        <v>46264</v>
      </c>
      <c r="D36" s="9">
        <v>0.25</v>
      </c>
      <c r="E36" s="8">
        <f t="shared" si="64"/>
        <v>46265</v>
      </c>
      <c r="F36" s="9">
        <v>0.25</v>
      </c>
      <c r="G36" s="10">
        <f t="shared" si="65"/>
        <v>1</v>
      </c>
      <c r="H36" s="11">
        <f t="shared" si="36"/>
        <v>4866431.9400000004</v>
      </c>
      <c r="I36" s="11">
        <v>4871599.18</v>
      </c>
      <c r="J36" s="11">
        <f t="shared" si="66"/>
        <v>5167.2399999992922</v>
      </c>
      <c r="K36" s="27">
        <f t="shared" si="67"/>
        <v>215.30166666663717</v>
      </c>
      <c r="L36" s="28"/>
    </row>
    <row r="37" spans="1:12">
      <c r="A37" s="12">
        <f t="shared" ref="A37:B37" si="69">A36+1</f>
        <v>31</v>
      </c>
      <c r="B37" s="8">
        <f t="shared" si="69"/>
        <v>46265</v>
      </c>
      <c r="C37" s="8">
        <f t="shared" si="63"/>
        <v>46265</v>
      </c>
      <c r="D37" s="9">
        <v>0.25</v>
      </c>
      <c r="E37" s="8">
        <f t="shared" si="64"/>
        <v>46266</v>
      </c>
      <c r="F37" s="9">
        <v>0.25</v>
      </c>
      <c r="G37" s="10">
        <f t="shared" si="65"/>
        <v>1</v>
      </c>
      <c r="H37" s="11">
        <f t="shared" si="36"/>
        <v>4871599.18</v>
      </c>
      <c r="I37" s="11">
        <v>4877141.9400000004</v>
      </c>
      <c r="J37" s="11">
        <f t="shared" si="66"/>
        <v>5542.7600000007078</v>
      </c>
      <c r="K37" s="27">
        <f t="shared" si="67"/>
        <v>230.94833333336283</v>
      </c>
      <c r="L37" s="28"/>
    </row>
    <row r="38" spans="1:12" ht="15.75" thickBot="1">
      <c r="A38" s="12"/>
      <c r="B38" s="8"/>
      <c r="C38" s="8"/>
      <c r="D38" s="9"/>
      <c r="E38" s="8"/>
      <c r="F38" s="9"/>
      <c r="G38" s="10"/>
      <c r="H38" s="11"/>
      <c r="I38" s="11"/>
      <c r="J38" s="11"/>
      <c r="K38" s="27"/>
      <c r="L38" s="28"/>
    </row>
    <row r="39" spans="1:12">
      <c r="A39" s="17" t="s">
        <v>3</v>
      </c>
      <c r="B39" s="18"/>
      <c r="C39" s="18"/>
      <c r="D39" s="18"/>
      <c r="E39" s="18"/>
      <c r="F39" s="18"/>
      <c r="G39" s="19">
        <f>SUM(G7:G38)</f>
        <v>31</v>
      </c>
      <c r="H39" s="20"/>
      <c r="I39" s="20"/>
      <c r="J39" s="32">
        <f>SUM(J7:J38)</f>
        <v>144381.42000000086</v>
      </c>
      <c r="K39" s="32">
        <f>AVERAGE(K7:K38)</f>
        <v>194.06104838709794</v>
      </c>
      <c r="L39" s="33"/>
    </row>
    <row r="40" spans="1:12">
      <c r="A40" s="21" t="s">
        <v>117</v>
      </c>
      <c r="B40" s="22"/>
      <c r="C40" s="22"/>
      <c r="D40" s="22"/>
      <c r="E40" s="22"/>
      <c r="F40" s="22"/>
      <c r="G40" s="23">
        <f>G39/SUMPRODUCT((G7:G38&gt;0)*1)</f>
        <v>1</v>
      </c>
      <c r="H40" s="24"/>
      <c r="I40" s="24"/>
      <c r="J40" s="24"/>
      <c r="K40" s="24">
        <f>K39/SUMPRODUCT((K7:K38&gt;0)*1)</f>
        <v>7.7624419354839178</v>
      </c>
      <c r="L40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1"/>
  <sheetViews>
    <sheetView zoomScale="77" zoomScaleNormal="77" workbookViewId="0">
      <pane ySplit="6" topLeftCell="A7" activePane="bottomLeft" state="frozen"/>
      <selection pane="bottomLeft" activeCell="I37" sqref="I37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4.85546875" style="1" customWidth="1"/>
    <col min="9" max="9" width="15.28515625" style="1" customWidth="1"/>
    <col min="10" max="10" width="11.5703125" style="1" customWidth="1"/>
    <col min="11" max="11" width="9.140625" style="1"/>
    <col min="12" max="12" width="45.85546875" style="1" customWidth="1"/>
    <col min="13" max="15" width="9.140625" style="1"/>
    <col min="16" max="16" width="12.42578125" style="1" customWidth="1"/>
    <col min="17" max="16384" width="9.140625" style="1"/>
  </cols>
  <sheetData>
    <row r="1" spans="1:12">
      <c r="B1" s="2"/>
      <c r="C1" s="3" t="s">
        <v>131</v>
      </c>
      <c r="D1" s="2"/>
      <c r="E1" s="2"/>
      <c r="F1" s="2"/>
      <c r="G1" s="2"/>
      <c r="H1" s="2"/>
      <c r="I1" s="2"/>
      <c r="J1" s="2"/>
      <c r="K1" s="2"/>
      <c r="L1" s="2"/>
    </row>
    <row r="2" spans="1:12">
      <c r="B2" s="2"/>
      <c r="C2" s="3" t="s">
        <v>155</v>
      </c>
      <c r="D2" s="2"/>
      <c r="E2" s="2"/>
      <c r="F2" s="2"/>
      <c r="G2" s="2"/>
      <c r="H2" s="2"/>
      <c r="I2" s="2"/>
      <c r="J2" s="2"/>
      <c r="K2" s="2"/>
      <c r="L2" s="25" t="s">
        <v>133</v>
      </c>
    </row>
    <row r="3" spans="1:12">
      <c r="B3" s="2"/>
      <c r="C3" s="3" t="str">
        <f>SCI!C3</f>
        <v>Bulan Agustus 2026</v>
      </c>
      <c r="D3" s="2"/>
      <c r="E3" s="2"/>
      <c r="F3" s="2"/>
      <c r="G3" s="2"/>
      <c r="H3" s="2"/>
      <c r="I3" s="2"/>
      <c r="J3" s="2"/>
      <c r="K3" s="2"/>
      <c r="L3" s="2"/>
    </row>
    <row r="4" spans="1:12">
      <c r="B4" s="4"/>
      <c r="C4" s="76">
        <f>'Summary sales'!A4</f>
        <v>46235</v>
      </c>
      <c r="D4" s="2"/>
      <c r="E4" s="2"/>
      <c r="F4" s="2"/>
      <c r="G4" s="2"/>
      <c r="H4" s="2"/>
      <c r="I4" s="2"/>
      <c r="J4" s="2" t="s">
        <v>134</v>
      </c>
      <c r="K4" s="26">
        <f>MAX(K7:K39)</f>
        <v>894.48791666670388</v>
      </c>
      <c r="L4" s="2"/>
    </row>
    <row r="5" spans="1:12">
      <c r="A5" s="934" t="s">
        <v>111</v>
      </c>
      <c r="B5" s="933" t="s">
        <v>112</v>
      </c>
      <c r="C5" s="933" t="s">
        <v>135</v>
      </c>
      <c r="D5" s="933"/>
      <c r="E5" s="933" t="s">
        <v>136</v>
      </c>
      <c r="F5" s="933"/>
      <c r="G5" s="937" t="s">
        <v>137</v>
      </c>
      <c r="H5" s="933" t="s">
        <v>138</v>
      </c>
      <c r="I5" s="933"/>
      <c r="J5" s="933" t="s">
        <v>139</v>
      </c>
      <c r="K5" s="937" t="s">
        <v>140</v>
      </c>
      <c r="L5" s="931" t="s">
        <v>141</v>
      </c>
    </row>
    <row r="6" spans="1:12" ht="33.75" customHeight="1">
      <c r="A6" s="935"/>
      <c r="B6" s="936"/>
      <c r="C6" s="5" t="s">
        <v>112</v>
      </c>
      <c r="D6" s="5" t="s">
        <v>142</v>
      </c>
      <c r="E6" s="5" t="s">
        <v>112</v>
      </c>
      <c r="F6" s="5" t="s">
        <v>142</v>
      </c>
      <c r="G6" s="938"/>
      <c r="H6" s="248" t="s">
        <v>135</v>
      </c>
      <c r="I6" s="5" t="s">
        <v>136</v>
      </c>
      <c r="J6" s="936"/>
      <c r="K6" s="938"/>
      <c r="L6" s="932"/>
    </row>
    <row r="7" spans="1:12">
      <c r="A7" s="6">
        <v>1</v>
      </c>
      <c r="B7" s="7">
        <f>C4</f>
        <v>46235</v>
      </c>
      <c r="C7" s="7">
        <f>B7</f>
        <v>46235</v>
      </c>
      <c r="D7" s="270">
        <v>0.25</v>
      </c>
      <c r="E7" s="8">
        <f>B7+1</f>
        <v>46236</v>
      </c>
      <c r="F7" s="9">
        <v>0.25</v>
      </c>
      <c r="G7" s="10">
        <f>IFERROR(((E7-C7)+(F7-D7)),"")</f>
        <v>1</v>
      </c>
      <c r="H7" s="11">
        <v>37515772.355999999</v>
      </c>
      <c r="I7" s="11">
        <v>37528672.787</v>
      </c>
      <c r="J7" s="11">
        <f t="shared" ref="J7" si="0">I7-H7</f>
        <v>12900.431000001729</v>
      </c>
      <c r="K7" s="27">
        <f t="shared" ref="K7" si="1">J7/24</f>
        <v>537.51795833340532</v>
      </c>
      <c r="L7" s="101"/>
    </row>
    <row r="8" spans="1:12">
      <c r="A8" s="12">
        <f t="shared" ref="A8:A37" si="2">A7+1</f>
        <v>2</v>
      </c>
      <c r="B8" s="8">
        <f t="shared" ref="B8:B31" si="3">C8</f>
        <v>46236</v>
      </c>
      <c r="C8" s="8">
        <f t="shared" ref="C8:C37" si="4">C7+1</f>
        <v>46236</v>
      </c>
      <c r="D8" s="9">
        <f>D7</f>
        <v>0.25</v>
      </c>
      <c r="E8" s="8">
        <f>B8+1</f>
        <v>46237</v>
      </c>
      <c r="F8" s="9">
        <f>F7</f>
        <v>0.25</v>
      </c>
      <c r="G8" s="10">
        <f>IFERROR(((E8-C8)+(F8-D8)),"")</f>
        <v>1</v>
      </c>
      <c r="H8" s="11">
        <f t="shared" ref="H8:H37" si="5">I7</f>
        <v>37528672.787</v>
      </c>
      <c r="I8" s="11">
        <v>37537914.971000001</v>
      </c>
      <c r="J8" s="11">
        <f t="shared" ref="J8:J28" si="6">I8-H8</f>
        <v>9242.1840000003576</v>
      </c>
      <c r="K8" s="27">
        <f t="shared" ref="K8:K33" si="7">J8/24</f>
        <v>385.0910000000149</v>
      </c>
      <c r="L8" s="104"/>
    </row>
    <row r="9" spans="1:12">
      <c r="A9" s="12">
        <f t="shared" si="2"/>
        <v>3</v>
      </c>
      <c r="B9" s="8">
        <f t="shared" si="3"/>
        <v>46237</v>
      </c>
      <c r="C9" s="8">
        <f t="shared" si="4"/>
        <v>46237</v>
      </c>
      <c r="D9" s="9">
        <f t="shared" ref="D9:F34" si="8">D8</f>
        <v>0.25</v>
      </c>
      <c r="E9" s="8">
        <f t="shared" ref="E9:E31" si="9">B9+1</f>
        <v>46238</v>
      </c>
      <c r="F9" s="9">
        <f t="shared" si="8"/>
        <v>0.25</v>
      </c>
      <c r="G9" s="10">
        <f t="shared" ref="G9:G31" si="10">IFERROR(((E9-C9)+(F9-D9)),"")</f>
        <v>1</v>
      </c>
      <c r="H9" s="11">
        <f t="shared" si="5"/>
        <v>37537914.971000001</v>
      </c>
      <c r="I9" s="11">
        <v>37552665.829999998</v>
      </c>
      <c r="J9" s="11">
        <f t="shared" si="6"/>
        <v>14750.858999997377</v>
      </c>
      <c r="K9" s="27">
        <f t="shared" si="7"/>
        <v>614.61912499989069</v>
      </c>
      <c r="L9" s="28"/>
    </row>
    <row r="10" spans="1:12">
      <c r="A10" s="12">
        <f t="shared" si="2"/>
        <v>4</v>
      </c>
      <c r="B10" s="8">
        <f t="shared" si="3"/>
        <v>46238</v>
      </c>
      <c r="C10" s="8">
        <f t="shared" si="4"/>
        <v>46238</v>
      </c>
      <c r="D10" s="9">
        <f t="shared" si="8"/>
        <v>0.25</v>
      </c>
      <c r="E10" s="8">
        <f t="shared" si="9"/>
        <v>46239</v>
      </c>
      <c r="F10" s="9">
        <f t="shared" si="8"/>
        <v>0.25</v>
      </c>
      <c r="G10" s="10">
        <f t="shared" si="10"/>
        <v>1</v>
      </c>
      <c r="H10" s="11">
        <f t="shared" si="5"/>
        <v>37552665.829999998</v>
      </c>
      <c r="I10" s="11">
        <v>37565234.471000001</v>
      </c>
      <c r="J10" s="11">
        <f t="shared" ref="J10:J11" si="11">I10-H10</f>
        <v>12568.641000002623</v>
      </c>
      <c r="K10" s="27">
        <f t="shared" ref="K10:K11" si="12">J10/24</f>
        <v>523.69337500010931</v>
      </c>
      <c r="L10" s="28"/>
    </row>
    <row r="11" spans="1:12">
      <c r="A11" s="12">
        <f t="shared" si="2"/>
        <v>5</v>
      </c>
      <c r="B11" s="8">
        <f t="shared" si="3"/>
        <v>46239</v>
      </c>
      <c r="C11" s="8">
        <f t="shared" si="4"/>
        <v>46239</v>
      </c>
      <c r="D11" s="9">
        <f t="shared" si="8"/>
        <v>0.25</v>
      </c>
      <c r="E11" s="8">
        <f t="shared" si="9"/>
        <v>46240</v>
      </c>
      <c r="F11" s="9">
        <f t="shared" si="8"/>
        <v>0.25</v>
      </c>
      <c r="G11" s="10">
        <f t="shared" si="10"/>
        <v>1</v>
      </c>
      <c r="H11" s="11">
        <f t="shared" si="5"/>
        <v>37565234.471000001</v>
      </c>
      <c r="I11" s="11">
        <v>37586702.181000002</v>
      </c>
      <c r="J11" s="11">
        <f t="shared" si="11"/>
        <v>21467.710000000894</v>
      </c>
      <c r="K11" s="27">
        <f t="shared" si="12"/>
        <v>894.48791666670388</v>
      </c>
      <c r="L11" s="28"/>
    </row>
    <row r="12" spans="1:12">
      <c r="A12" s="12">
        <f t="shared" si="2"/>
        <v>6</v>
      </c>
      <c r="B12" s="8">
        <f t="shared" si="3"/>
        <v>46240</v>
      </c>
      <c r="C12" s="8">
        <f t="shared" si="4"/>
        <v>46240</v>
      </c>
      <c r="D12" s="9">
        <f t="shared" si="8"/>
        <v>0.25</v>
      </c>
      <c r="E12" s="8">
        <f t="shared" si="9"/>
        <v>46241</v>
      </c>
      <c r="F12" s="9">
        <f t="shared" si="8"/>
        <v>0.25</v>
      </c>
      <c r="G12" s="10">
        <f t="shared" si="10"/>
        <v>1</v>
      </c>
      <c r="H12" s="11">
        <f t="shared" si="5"/>
        <v>37586702.181000002</v>
      </c>
      <c r="I12" s="11">
        <v>37602434.910999998</v>
      </c>
      <c r="J12" s="11">
        <f t="shared" si="6"/>
        <v>15732.729999996722</v>
      </c>
      <c r="K12" s="27">
        <f t="shared" si="7"/>
        <v>655.53041666653007</v>
      </c>
      <c r="L12" s="28"/>
    </row>
    <row r="13" spans="1:12">
      <c r="A13" s="12">
        <f t="shared" si="2"/>
        <v>7</v>
      </c>
      <c r="B13" s="8">
        <f t="shared" si="3"/>
        <v>46241</v>
      </c>
      <c r="C13" s="8">
        <f t="shared" si="4"/>
        <v>46241</v>
      </c>
      <c r="D13" s="9">
        <f t="shared" si="8"/>
        <v>0.25</v>
      </c>
      <c r="E13" s="8">
        <f t="shared" si="9"/>
        <v>46242</v>
      </c>
      <c r="F13" s="9">
        <f t="shared" si="8"/>
        <v>0.25</v>
      </c>
      <c r="G13" s="10">
        <f t="shared" si="10"/>
        <v>1</v>
      </c>
      <c r="H13" s="11">
        <f t="shared" si="5"/>
        <v>37602434.910999998</v>
      </c>
      <c r="I13" s="11">
        <v>37621835.894000001</v>
      </c>
      <c r="J13" s="11">
        <f t="shared" si="6"/>
        <v>19400.983000002801</v>
      </c>
      <c r="K13" s="27">
        <f t="shared" si="7"/>
        <v>808.37429166678339</v>
      </c>
      <c r="L13" s="28"/>
    </row>
    <row r="14" spans="1:12">
      <c r="A14" s="12">
        <f t="shared" si="2"/>
        <v>8</v>
      </c>
      <c r="B14" s="8">
        <f t="shared" si="3"/>
        <v>46242</v>
      </c>
      <c r="C14" s="8">
        <f t="shared" si="4"/>
        <v>46242</v>
      </c>
      <c r="D14" s="9">
        <f t="shared" si="8"/>
        <v>0.25</v>
      </c>
      <c r="E14" s="8">
        <f t="shared" si="9"/>
        <v>46243</v>
      </c>
      <c r="F14" s="9">
        <f t="shared" si="8"/>
        <v>0.25</v>
      </c>
      <c r="G14" s="10">
        <f t="shared" si="10"/>
        <v>1</v>
      </c>
      <c r="H14" s="11">
        <f t="shared" si="5"/>
        <v>37621835.894000001</v>
      </c>
      <c r="I14" s="11">
        <v>37636751.365000002</v>
      </c>
      <c r="J14" s="11">
        <f t="shared" si="6"/>
        <v>14915.471000000834</v>
      </c>
      <c r="K14" s="27">
        <f t="shared" si="7"/>
        <v>621.47795833336806</v>
      </c>
      <c r="L14" s="28"/>
    </row>
    <row r="15" spans="1:12">
      <c r="A15" s="12">
        <f t="shared" si="2"/>
        <v>9</v>
      </c>
      <c r="B15" s="8">
        <f t="shared" si="3"/>
        <v>46243</v>
      </c>
      <c r="C15" s="8">
        <f t="shared" si="4"/>
        <v>46243</v>
      </c>
      <c r="D15" s="9">
        <f t="shared" si="8"/>
        <v>0.25</v>
      </c>
      <c r="E15" s="8">
        <f t="shared" si="9"/>
        <v>46244</v>
      </c>
      <c r="F15" s="9">
        <f t="shared" si="8"/>
        <v>0.25</v>
      </c>
      <c r="G15" s="10">
        <f t="shared" si="10"/>
        <v>1</v>
      </c>
      <c r="H15" s="11">
        <f t="shared" si="5"/>
        <v>37636751.365000002</v>
      </c>
      <c r="I15" s="11">
        <v>37644377.354999997</v>
      </c>
      <c r="J15" s="11">
        <f t="shared" si="6"/>
        <v>7625.9899999946356</v>
      </c>
      <c r="K15" s="27">
        <f t="shared" si="7"/>
        <v>317.7495833331098</v>
      </c>
      <c r="L15" s="28"/>
    </row>
    <row r="16" spans="1:12">
      <c r="A16" s="12">
        <f t="shared" si="2"/>
        <v>10</v>
      </c>
      <c r="B16" s="8">
        <f t="shared" si="3"/>
        <v>46244</v>
      </c>
      <c r="C16" s="8">
        <f t="shared" si="4"/>
        <v>46244</v>
      </c>
      <c r="D16" s="9">
        <f t="shared" si="8"/>
        <v>0.25</v>
      </c>
      <c r="E16" s="8">
        <f t="shared" si="9"/>
        <v>46245</v>
      </c>
      <c r="F16" s="9">
        <f t="shared" si="8"/>
        <v>0.25</v>
      </c>
      <c r="G16" s="10">
        <f t="shared" si="10"/>
        <v>1</v>
      </c>
      <c r="H16" s="11">
        <f t="shared" si="5"/>
        <v>37644377.354999997</v>
      </c>
      <c r="I16" s="11">
        <v>37661529.170000002</v>
      </c>
      <c r="J16" s="11">
        <f t="shared" si="6"/>
        <v>17151.815000005066</v>
      </c>
      <c r="K16" s="27">
        <f t="shared" si="7"/>
        <v>714.65895833354443</v>
      </c>
      <c r="L16" s="28"/>
    </row>
    <row r="17" spans="1:12">
      <c r="A17" s="12">
        <f t="shared" si="2"/>
        <v>11</v>
      </c>
      <c r="B17" s="8">
        <f t="shared" si="3"/>
        <v>46245</v>
      </c>
      <c r="C17" s="8">
        <f t="shared" si="4"/>
        <v>46245</v>
      </c>
      <c r="D17" s="9">
        <f t="shared" si="8"/>
        <v>0.25</v>
      </c>
      <c r="E17" s="8">
        <f t="shared" si="9"/>
        <v>46246</v>
      </c>
      <c r="F17" s="9">
        <f t="shared" si="8"/>
        <v>0.25</v>
      </c>
      <c r="G17" s="10">
        <f t="shared" si="10"/>
        <v>1</v>
      </c>
      <c r="H17" s="11">
        <f t="shared" si="5"/>
        <v>37661529.170000002</v>
      </c>
      <c r="I17" s="11">
        <v>37676560.112999998</v>
      </c>
      <c r="J17" s="11">
        <f t="shared" si="6"/>
        <v>15030.942999996245</v>
      </c>
      <c r="K17" s="27">
        <f t="shared" si="7"/>
        <v>626.28929166651017</v>
      </c>
      <c r="L17" s="28"/>
    </row>
    <row r="18" spans="1:12">
      <c r="A18" s="12">
        <f t="shared" si="2"/>
        <v>12</v>
      </c>
      <c r="B18" s="8">
        <f t="shared" si="3"/>
        <v>46246</v>
      </c>
      <c r="C18" s="8">
        <f t="shared" si="4"/>
        <v>46246</v>
      </c>
      <c r="D18" s="9">
        <f t="shared" si="8"/>
        <v>0.25</v>
      </c>
      <c r="E18" s="8">
        <f t="shared" si="9"/>
        <v>46247</v>
      </c>
      <c r="F18" s="9">
        <f t="shared" si="8"/>
        <v>0.25</v>
      </c>
      <c r="G18" s="10">
        <f t="shared" si="10"/>
        <v>1</v>
      </c>
      <c r="H18" s="11">
        <f t="shared" si="5"/>
        <v>37676560.112999998</v>
      </c>
      <c r="I18" s="11">
        <v>37694269.324000001</v>
      </c>
      <c r="J18" s="11">
        <f t="shared" si="6"/>
        <v>17709.211000002921</v>
      </c>
      <c r="K18" s="27">
        <f t="shared" si="7"/>
        <v>737.8837916667884</v>
      </c>
      <c r="L18" s="28"/>
    </row>
    <row r="19" spans="1:12">
      <c r="A19" s="12">
        <f t="shared" si="2"/>
        <v>13</v>
      </c>
      <c r="B19" s="8">
        <f t="shared" si="3"/>
        <v>46247</v>
      </c>
      <c r="C19" s="8">
        <f t="shared" si="4"/>
        <v>46247</v>
      </c>
      <c r="D19" s="9">
        <f t="shared" si="8"/>
        <v>0.25</v>
      </c>
      <c r="E19" s="8">
        <f t="shared" si="9"/>
        <v>46248</v>
      </c>
      <c r="F19" s="9">
        <f t="shared" si="8"/>
        <v>0.25</v>
      </c>
      <c r="G19" s="10">
        <f t="shared" si="10"/>
        <v>1</v>
      </c>
      <c r="H19" s="11">
        <f t="shared" si="5"/>
        <v>37694269.324000001</v>
      </c>
      <c r="I19" s="11">
        <v>37707782.748000003</v>
      </c>
      <c r="J19" s="11">
        <f t="shared" si="6"/>
        <v>13513.424000002444</v>
      </c>
      <c r="K19" s="27">
        <f t="shared" si="7"/>
        <v>563.05933333343512</v>
      </c>
      <c r="L19" s="28"/>
    </row>
    <row r="20" spans="1:12">
      <c r="A20" s="12">
        <f t="shared" si="2"/>
        <v>14</v>
      </c>
      <c r="B20" s="8">
        <f t="shared" si="3"/>
        <v>46248</v>
      </c>
      <c r="C20" s="8">
        <f t="shared" si="4"/>
        <v>46248</v>
      </c>
      <c r="D20" s="9">
        <f t="shared" si="8"/>
        <v>0.25</v>
      </c>
      <c r="E20" s="8">
        <f t="shared" si="9"/>
        <v>46249</v>
      </c>
      <c r="F20" s="9">
        <f t="shared" si="8"/>
        <v>0.25</v>
      </c>
      <c r="G20" s="10">
        <f t="shared" si="10"/>
        <v>1</v>
      </c>
      <c r="H20" s="11">
        <f t="shared" si="5"/>
        <v>37707782.748000003</v>
      </c>
      <c r="I20" s="11">
        <v>37719554.336000003</v>
      </c>
      <c r="J20" s="11">
        <f t="shared" si="6"/>
        <v>11771.587999999523</v>
      </c>
      <c r="K20" s="27">
        <f t="shared" si="7"/>
        <v>490.48283333331347</v>
      </c>
      <c r="L20" s="275"/>
    </row>
    <row r="21" spans="1:12">
      <c r="A21" s="12">
        <f t="shared" si="2"/>
        <v>15</v>
      </c>
      <c r="B21" s="8">
        <f t="shared" si="3"/>
        <v>46249</v>
      </c>
      <c r="C21" s="8">
        <f t="shared" si="4"/>
        <v>46249</v>
      </c>
      <c r="D21" s="9">
        <f t="shared" si="8"/>
        <v>0.25</v>
      </c>
      <c r="E21" s="8">
        <f t="shared" si="9"/>
        <v>46250</v>
      </c>
      <c r="F21" s="9">
        <f t="shared" si="8"/>
        <v>0.25</v>
      </c>
      <c r="G21" s="10">
        <f t="shared" si="10"/>
        <v>1</v>
      </c>
      <c r="H21" s="11">
        <f t="shared" si="5"/>
        <v>37719554.336000003</v>
      </c>
      <c r="I21" s="11">
        <v>37732640.917999998</v>
      </c>
      <c r="J21" s="11">
        <f t="shared" si="6"/>
        <v>13086.581999994814</v>
      </c>
      <c r="K21" s="27">
        <f t="shared" si="7"/>
        <v>545.27424999978393</v>
      </c>
      <c r="L21" s="275"/>
    </row>
    <row r="22" spans="1:12">
      <c r="A22" s="12">
        <f t="shared" si="2"/>
        <v>16</v>
      </c>
      <c r="B22" s="8">
        <f t="shared" si="3"/>
        <v>46250</v>
      </c>
      <c r="C22" s="8">
        <f t="shared" si="4"/>
        <v>46250</v>
      </c>
      <c r="D22" s="9">
        <f t="shared" si="8"/>
        <v>0.25</v>
      </c>
      <c r="E22" s="8">
        <f t="shared" si="9"/>
        <v>46251</v>
      </c>
      <c r="F22" s="9">
        <f t="shared" si="8"/>
        <v>0.25</v>
      </c>
      <c r="G22" s="10">
        <f t="shared" si="10"/>
        <v>1</v>
      </c>
      <c r="H22" s="11">
        <f t="shared" si="5"/>
        <v>37732640.917999998</v>
      </c>
      <c r="I22" s="11">
        <v>37744049.645000003</v>
      </c>
      <c r="J22" s="11">
        <f t="shared" ref="J22" si="13">I22-H22</f>
        <v>11408.727000005543</v>
      </c>
      <c r="K22" s="27">
        <f t="shared" ref="K22" si="14">J22/24</f>
        <v>475.36362500023097</v>
      </c>
      <c r="L22" s="275"/>
    </row>
    <row r="23" spans="1:12">
      <c r="A23" s="12">
        <f t="shared" si="2"/>
        <v>17</v>
      </c>
      <c r="B23" s="8">
        <f t="shared" si="3"/>
        <v>46251</v>
      </c>
      <c r="C23" s="8">
        <f t="shared" si="4"/>
        <v>46251</v>
      </c>
      <c r="D23" s="9">
        <f t="shared" si="8"/>
        <v>0.25</v>
      </c>
      <c r="E23" s="8">
        <f t="shared" si="9"/>
        <v>46252</v>
      </c>
      <c r="F23" s="9">
        <f t="shared" si="8"/>
        <v>0.25</v>
      </c>
      <c r="G23" s="10">
        <f t="shared" si="10"/>
        <v>1</v>
      </c>
      <c r="H23" s="11">
        <f t="shared" si="5"/>
        <v>37744049.645000003</v>
      </c>
      <c r="I23" s="11">
        <v>37752482.864</v>
      </c>
      <c r="J23" s="11">
        <f t="shared" si="6"/>
        <v>8433.2189999967813</v>
      </c>
      <c r="K23" s="27">
        <f t="shared" si="7"/>
        <v>351.38412499986589</v>
      </c>
      <c r="L23" s="275"/>
    </row>
    <row r="24" spans="1:12">
      <c r="A24" s="12">
        <f t="shared" si="2"/>
        <v>18</v>
      </c>
      <c r="B24" s="8">
        <f t="shared" si="3"/>
        <v>46252</v>
      </c>
      <c r="C24" s="8">
        <f t="shared" si="4"/>
        <v>46252</v>
      </c>
      <c r="D24" s="9">
        <f t="shared" si="8"/>
        <v>0.25</v>
      </c>
      <c r="E24" s="8">
        <f t="shared" si="9"/>
        <v>46253</v>
      </c>
      <c r="F24" s="9">
        <f t="shared" si="8"/>
        <v>0.25</v>
      </c>
      <c r="G24" s="10">
        <f t="shared" si="10"/>
        <v>1</v>
      </c>
      <c r="H24" s="11">
        <f t="shared" si="5"/>
        <v>37752482.864</v>
      </c>
      <c r="I24" s="11">
        <v>37765228.971000001</v>
      </c>
      <c r="J24" s="11">
        <f t="shared" si="6"/>
        <v>12746.107000000775</v>
      </c>
      <c r="K24" s="27">
        <f t="shared" si="7"/>
        <v>531.08779166669899</v>
      </c>
      <c r="L24" s="233"/>
    </row>
    <row r="25" spans="1:12">
      <c r="A25" s="12">
        <f t="shared" si="2"/>
        <v>19</v>
      </c>
      <c r="B25" s="8">
        <f t="shared" si="3"/>
        <v>46253</v>
      </c>
      <c r="C25" s="8">
        <f t="shared" si="4"/>
        <v>46253</v>
      </c>
      <c r="D25" s="9">
        <f t="shared" si="8"/>
        <v>0.25</v>
      </c>
      <c r="E25" s="8">
        <f t="shared" si="9"/>
        <v>46254</v>
      </c>
      <c r="F25" s="9">
        <f t="shared" si="8"/>
        <v>0.25</v>
      </c>
      <c r="G25" s="10">
        <f t="shared" si="10"/>
        <v>1</v>
      </c>
      <c r="H25" s="11">
        <f t="shared" si="5"/>
        <v>37765228.971000001</v>
      </c>
      <c r="I25" s="11">
        <v>37778545.116999999</v>
      </c>
      <c r="J25" s="11">
        <f t="shared" si="6"/>
        <v>13316.145999997854</v>
      </c>
      <c r="K25" s="27">
        <f t="shared" si="7"/>
        <v>554.83941666657722</v>
      </c>
      <c r="L25" s="233"/>
    </row>
    <row r="26" spans="1:12">
      <c r="A26" s="12">
        <f t="shared" si="2"/>
        <v>20</v>
      </c>
      <c r="B26" s="8">
        <f t="shared" si="3"/>
        <v>46254</v>
      </c>
      <c r="C26" s="8">
        <f t="shared" si="4"/>
        <v>46254</v>
      </c>
      <c r="D26" s="9">
        <f t="shared" si="8"/>
        <v>0.25</v>
      </c>
      <c r="E26" s="8">
        <f t="shared" si="9"/>
        <v>46255</v>
      </c>
      <c r="F26" s="9">
        <f t="shared" si="8"/>
        <v>0.25</v>
      </c>
      <c r="G26" s="10">
        <f t="shared" si="10"/>
        <v>1</v>
      </c>
      <c r="H26" s="11">
        <f t="shared" si="5"/>
        <v>37778545.116999999</v>
      </c>
      <c r="I26" s="11">
        <v>37792840.533</v>
      </c>
      <c r="J26" s="11">
        <f t="shared" si="6"/>
        <v>14295.416000001132</v>
      </c>
      <c r="K26" s="27">
        <f t="shared" si="7"/>
        <v>595.64233333338052</v>
      </c>
      <c r="L26" s="233"/>
    </row>
    <row r="27" spans="1:12">
      <c r="A27" s="12">
        <f t="shared" si="2"/>
        <v>21</v>
      </c>
      <c r="B27" s="8">
        <f t="shared" si="3"/>
        <v>46255</v>
      </c>
      <c r="C27" s="8">
        <f t="shared" si="4"/>
        <v>46255</v>
      </c>
      <c r="D27" s="9">
        <f t="shared" si="8"/>
        <v>0.25</v>
      </c>
      <c r="E27" s="8">
        <f t="shared" si="9"/>
        <v>46256</v>
      </c>
      <c r="F27" s="9">
        <f t="shared" si="8"/>
        <v>0.25</v>
      </c>
      <c r="G27" s="10">
        <f t="shared" si="10"/>
        <v>1</v>
      </c>
      <c r="H27" s="11">
        <f t="shared" si="5"/>
        <v>37792840.533</v>
      </c>
      <c r="I27" s="11">
        <v>37806634.229000002</v>
      </c>
      <c r="J27" s="11">
        <f t="shared" si="6"/>
        <v>13793.696000002325</v>
      </c>
      <c r="K27" s="27">
        <f t="shared" si="7"/>
        <v>574.73733333343023</v>
      </c>
      <c r="L27" s="28"/>
    </row>
    <row r="28" spans="1:12">
      <c r="A28" s="12">
        <f t="shared" si="2"/>
        <v>22</v>
      </c>
      <c r="B28" s="8">
        <f t="shared" si="3"/>
        <v>46256</v>
      </c>
      <c r="C28" s="8">
        <f t="shared" si="4"/>
        <v>46256</v>
      </c>
      <c r="D28" s="9">
        <f t="shared" si="8"/>
        <v>0.25</v>
      </c>
      <c r="E28" s="8">
        <f t="shared" si="9"/>
        <v>46257</v>
      </c>
      <c r="F28" s="9">
        <f t="shared" si="8"/>
        <v>0.25</v>
      </c>
      <c r="G28" s="10">
        <f t="shared" si="10"/>
        <v>1</v>
      </c>
      <c r="H28" s="11">
        <f t="shared" si="5"/>
        <v>37806634.229000002</v>
      </c>
      <c r="I28" s="11">
        <v>37819484.619000003</v>
      </c>
      <c r="J28" s="11">
        <f t="shared" si="6"/>
        <v>12850.390000000596</v>
      </c>
      <c r="K28" s="27">
        <f t="shared" si="7"/>
        <v>535.43291666669154</v>
      </c>
      <c r="L28" s="104"/>
    </row>
    <row r="29" spans="1:12">
      <c r="A29" s="12">
        <f t="shared" si="2"/>
        <v>23</v>
      </c>
      <c r="B29" s="8">
        <f t="shared" si="3"/>
        <v>46257</v>
      </c>
      <c r="C29" s="8">
        <f t="shared" si="4"/>
        <v>46257</v>
      </c>
      <c r="D29" s="9">
        <f t="shared" si="8"/>
        <v>0.25</v>
      </c>
      <c r="E29" s="8">
        <f t="shared" si="9"/>
        <v>46258</v>
      </c>
      <c r="F29" s="9">
        <f t="shared" si="8"/>
        <v>0.25</v>
      </c>
      <c r="G29" s="10">
        <f t="shared" si="10"/>
        <v>1</v>
      </c>
      <c r="H29" s="11">
        <f t="shared" si="5"/>
        <v>37819484.619000003</v>
      </c>
      <c r="I29" s="11">
        <v>37829078.446000002</v>
      </c>
      <c r="J29" s="11">
        <f t="shared" ref="J29:J33" si="15">I29-H29</f>
        <v>9593.8269999995828</v>
      </c>
      <c r="K29" s="27">
        <f t="shared" ref="K29" si="16">J29/24</f>
        <v>399.74279166664928</v>
      </c>
      <c r="L29" s="104"/>
    </row>
    <row r="30" spans="1:12">
      <c r="A30" s="12">
        <f t="shared" si="2"/>
        <v>24</v>
      </c>
      <c r="B30" s="8">
        <f t="shared" si="3"/>
        <v>46258</v>
      </c>
      <c r="C30" s="8">
        <f t="shared" si="4"/>
        <v>46258</v>
      </c>
      <c r="D30" s="9">
        <f t="shared" si="8"/>
        <v>0.25</v>
      </c>
      <c r="E30" s="8">
        <f t="shared" si="9"/>
        <v>46259</v>
      </c>
      <c r="F30" s="9">
        <f t="shared" si="8"/>
        <v>0.25</v>
      </c>
      <c r="G30" s="10">
        <f t="shared" si="10"/>
        <v>1</v>
      </c>
      <c r="H30" s="11">
        <f t="shared" si="5"/>
        <v>37829078.446000002</v>
      </c>
      <c r="I30" s="11">
        <v>37840503.523000002</v>
      </c>
      <c r="J30" s="11">
        <f t="shared" si="15"/>
        <v>11425.076999999583</v>
      </c>
      <c r="K30" s="27">
        <f t="shared" si="7"/>
        <v>476.0448749999826</v>
      </c>
      <c r="L30" s="104"/>
    </row>
    <row r="31" spans="1:12">
      <c r="A31" s="12">
        <f t="shared" si="2"/>
        <v>25</v>
      </c>
      <c r="B31" s="8">
        <f t="shared" si="3"/>
        <v>46259</v>
      </c>
      <c r="C31" s="8">
        <f t="shared" si="4"/>
        <v>46259</v>
      </c>
      <c r="D31" s="9">
        <f t="shared" si="8"/>
        <v>0.25</v>
      </c>
      <c r="E31" s="8">
        <f t="shared" si="9"/>
        <v>46260</v>
      </c>
      <c r="F31" s="9">
        <f t="shared" si="8"/>
        <v>0.25</v>
      </c>
      <c r="G31" s="10">
        <f t="shared" si="10"/>
        <v>1</v>
      </c>
      <c r="H31" s="11">
        <f t="shared" si="5"/>
        <v>37840503.523000002</v>
      </c>
      <c r="I31" s="11">
        <v>37852148.677000001</v>
      </c>
      <c r="J31" s="11">
        <f t="shared" si="15"/>
        <v>11645.153999999166</v>
      </c>
      <c r="K31" s="27">
        <f t="shared" si="7"/>
        <v>485.21474999996525</v>
      </c>
      <c r="L31" s="104"/>
    </row>
    <row r="32" spans="1:12">
      <c r="A32" s="12">
        <f t="shared" si="2"/>
        <v>26</v>
      </c>
      <c r="B32" s="8">
        <f t="shared" ref="B32:B34" si="17">C32</f>
        <v>46260</v>
      </c>
      <c r="C32" s="8">
        <f t="shared" si="4"/>
        <v>46260</v>
      </c>
      <c r="D32" s="9">
        <f t="shared" si="8"/>
        <v>0.25</v>
      </c>
      <c r="E32" s="8">
        <f t="shared" ref="E32:E34" si="18">B32+1</f>
        <v>46261</v>
      </c>
      <c r="F32" s="9">
        <f t="shared" si="8"/>
        <v>0.25</v>
      </c>
      <c r="G32" s="10">
        <f t="shared" ref="G32:G34" si="19">IFERROR(((E32-C32)+(F32-D32)),"")</f>
        <v>1</v>
      </c>
      <c r="H32" s="11">
        <f t="shared" si="5"/>
        <v>37852148.677000001</v>
      </c>
      <c r="I32" s="11">
        <v>37866434.620999999</v>
      </c>
      <c r="J32" s="11">
        <f t="shared" si="15"/>
        <v>14285.943999998271</v>
      </c>
      <c r="K32" s="27">
        <f t="shared" si="7"/>
        <v>595.24766666659468</v>
      </c>
      <c r="L32" s="104"/>
    </row>
    <row r="33" spans="1:12">
      <c r="A33" s="12">
        <f t="shared" si="2"/>
        <v>27</v>
      </c>
      <c r="B33" s="8">
        <f t="shared" si="17"/>
        <v>46261</v>
      </c>
      <c r="C33" s="8">
        <f t="shared" si="4"/>
        <v>46261</v>
      </c>
      <c r="D33" s="9">
        <f t="shared" si="8"/>
        <v>0.25</v>
      </c>
      <c r="E33" s="8">
        <f t="shared" si="18"/>
        <v>46262</v>
      </c>
      <c r="F33" s="9">
        <f t="shared" si="8"/>
        <v>0.25</v>
      </c>
      <c r="G33" s="10">
        <f t="shared" si="19"/>
        <v>1</v>
      </c>
      <c r="H33" s="11">
        <f t="shared" si="5"/>
        <v>37866434.620999999</v>
      </c>
      <c r="I33" s="11">
        <v>37879756.318000004</v>
      </c>
      <c r="J33" s="11">
        <f t="shared" si="15"/>
        <v>13321.697000004351</v>
      </c>
      <c r="K33" s="27">
        <f t="shared" si="7"/>
        <v>555.07070833351463</v>
      </c>
      <c r="L33" s="104"/>
    </row>
    <row r="34" spans="1:12">
      <c r="A34" s="12">
        <f t="shared" si="2"/>
        <v>28</v>
      </c>
      <c r="B34" s="8">
        <f t="shared" si="17"/>
        <v>46262</v>
      </c>
      <c r="C34" s="8">
        <f t="shared" si="4"/>
        <v>46262</v>
      </c>
      <c r="D34" s="9">
        <f t="shared" si="8"/>
        <v>0.25</v>
      </c>
      <c r="E34" s="8">
        <f t="shared" si="18"/>
        <v>46263</v>
      </c>
      <c r="F34" s="9">
        <f t="shared" si="8"/>
        <v>0.25</v>
      </c>
      <c r="G34" s="10">
        <f t="shared" si="19"/>
        <v>1</v>
      </c>
      <c r="H34" s="11">
        <f t="shared" si="5"/>
        <v>37879756.318000004</v>
      </c>
      <c r="I34" s="11">
        <v>37895896.658</v>
      </c>
      <c r="J34" s="11">
        <f t="shared" ref="J34" si="20">I34-H34</f>
        <v>16140.339999996126</v>
      </c>
      <c r="K34" s="27">
        <f t="shared" ref="K34" si="21">J34/24</f>
        <v>672.51416666650528</v>
      </c>
      <c r="L34" s="104"/>
    </row>
    <row r="35" spans="1:12">
      <c r="A35" s="12">
        <f t="shared" si="2"/>
        <v>29</v>
      </c>
      <c r="B35" s="8">
        <f t="shared" ref="B35:B37" si="22">C35</f>
        <v>46263</v>
      </c>
      <c r="C35" s="8">
        <f t="shared" si="4"/>
        <v>46263</v>
      </c>
      <c r="D35" s="9">
        <f t="shared" ref="D35" si="23">D34</f>
        <v>0.25</v>
      </c>
      <c r="E35" s="8">
        <f t="shared" ref="E35:E37" si="24">B35+1</f>
        <v>46264</v>
      </c>
      <c r="F35" s="9">
        <f t="shared" ref="F35" si="25">F34</f>
        <v>0.25</v>
      </c>
      <c r="G35" s="10">
        <f t="shared" ref="G35:G37" si="26">IFERROR(((E35-C35)+(F35-D35)),"")</f>
        <v>1</v>
      </c>
      <c r="H35" s="11">
        <f t="shared" si="5"/>
        <v>37895896.658</v>
      </c>
      <c r="I35" s="11">
        <v>37908898.340999998</v>
      </c>
      <c r="J35" s="11">
        <f t="shared" ref="J35:J37" si="27">I35-H35</f>
        <v>13001.682999998331</v>
      </c>
      <c r="K35" s="27">
        <f t="shared" ref="K35:K37" si="28">J35/24</f>
        <v>541.73679166659713</v>
      </c>
      <c r="L35" s="104"/>
    </row>
    <row r="36" spans="1:12">
      <c r="A36" s="12">
        <f t="shared" si="2"/>
        <v>30</v>
      </c>
      <c r="B36" s="8">
        <f t="shared" si="22"/>
        <v>46264</v>
      </c>
      <c r="C36" s="8">
        <f t="shared" si="4"/>
        <v>46264</v>
      </c>
      <c r="D36" s="9">
        <f t="shared" ref="D36" si="29">D35</f>
        <v>0.25</v>
      </c>
      <c r="E36" s="8">
        <f t="shared" si="24"/>
        <v>46265</v>
      </c>
      <c r="F36" s="9">
        <f t="shared" ref="F36" si="30">F35</f>
        <v>0.25</v>
      </c>
      <c r="G36" s="10">
        <f t="shared" si="26"/>
        <v>1</v>
      </c>
      <c r="H36" s="11">
        <f t="shared" si="5"/>
        <v>37908898.340999998</v>
      </c>
      <c r="I36" s="11">
        <v>37920145.612000003</v>
      </c>
      <c r="J36" s="11">
        <f t="shared" si="27"/>
        <v>11247.271000005305</v>
      </c>
      <c r="K36" s="27">
        <f t="shared" si="28"/>
        <v>468.6362916668877</v>
      </c>
      <c r="L36" s="104"/>
    </row>
    <row r="37" spans="1:12">
      <c r="A37" s="12">
        <f t="shared" si="2"/>
        <v>31</v>
      </c>
      <c r="B37" s="8">
        <f t="shared" si="22"/>
        <v>46265</v>
      </c>
      <c r="C37" s="8">
        <f t="shared" si="4"/>
        <v>46265</v>
      </c>
      <c r="D37" s="9">
        <f t="shared" ref="D37" si="31">D36</f>
        <v>0.25</v>
      </c>
      <c r="E37" s="8">
        <f t="shared" si="24"/>
        <v>46266</v>
      </c>
      <c r="F37" s="9">
        <f t="shared" ref="F37" si="32">F36</f>
        <v>0.25</v>
      </c>
      <c r="G37" s="10">
        <f t="shared" si="26"/>
        <v>1</v>
      </c>
      <c r="H37" s="11">
        <f t="shared" si="5"/>
        <v>37920145.612000003</v>
      </c>
      <c r="I37" s="11">
        <v>37932357.761</v>
      </c>
      <c r="J37" s="11">
        <f t="shared" si="27"/>
        <v>12212.148999996483</v>
      </c>
      <c r="K37" s="27">
        <f t="shared" si="28"/>
        <v>508.83954166652012</v>
      </c>
      <c r="L37" s="104"/>
    </row>
    <row r="38" spans="1:12">
      <c r="A38" s="12"/>
      <c r="B38" s="8"/>
      <c r="C38" s="8"/>
      <c r="D38" s="9"/>
      <c r="E38" s="8"/>
      <c r="F38" s="9"/>
      <c r="G38" s="10"/>
      <c r="H38" s="11"/>
      <c r="I38" s="11"/>
      <c r="J38" s="11"/>
      <c r="K38" s="27"/>
      <c r="L38" s="104"/>
    </row>
    <row r="39" spans="1:12">
      <c r="A39" s="12"/>
      <c r="B39" s="8"/>
      <c r="C39" s="8"/>
      <c r="D39" s="9"/>
      <c r="E39" s="8"/>
      <c r="F39" s="9"/>
      <c r="G39" s="10"/>
      <c r="H39" s="11"/>
      <c r="I39" s="11"/>
      <c r="J39" s="11"/>
      <c r="K39" s="27"/>
      <c r="L39" s="104"/>
    </row>
    <row r="40" spans="1:12">
      <c r="A40" s="17" t="s">
        <v>3</v>
      </c>
      <c r="B40" s="18"/>
      <c r="C40" s="18"/>
      <c r="D40" s="18"/>
      <c r="E40" s="18"/>
      <c r="F40" s="18"/>
      <c r="G40" s="19">
        <f>SUM(G7:G39)</f>
        <v>31</v>
      </c>
      <c r="H40" s="20"/>
      <c r="I40" s="20"/>
      <c r="J40" s="32">
        <f>SUM(J7:J39)</f>
        <v>416585.40500000119</v>
      </c>
      <c r="K40" s="32">
        <f>AVERAGE(K7:K39)</f>
        <v>559.92661962365753</v>
      </c>
      <c r="L40" s="33"/>
    </row>
    <row r="41" spans="1:12">
      <c r="A41" s="21" t="s">
        <v>117</v>
      </c>
      <c r="B41" s="22"/>
      <c r="C41" s="22"/>
      <c r="D41" s="22"/>
      <c r="E41" s="22"/>
      <c r="F41" s="22"/>
      <c r="G41" s="23">
        <f>G40/SUMPRODUCT((G7:G39&gt;0)*1)</f>
        <v>1</v>
      </c>
      <c r="H41" s="24"/>
      <c r="I41" s="24"/>
      <c r="J41" s="24"/>
      <c r="K41" s="24">
        <f>K40/SUMPRODUCT((K7:K39&gt;0)*1)</f>
        <v>18.062149020117985</v>
      </c>
      <c r="L41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pageSetup orientation="portrait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2"/>
  <sheetViews>
    <sheetView zoomScale="90" zoomScaleNormal="90" workbookViewId="0">
      <pane xSplit="6" ySplit="6" topLeftCell="G7" activePane="bottomRight" state="frozen"/>
      <selection pane="topRight"/>
      <selection pane="bottomLeft"/>
      <selection pane="bottomRight" activeCell="I37" sqref="I37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5.5703125" style="1" customWidth="1"/>
    <col min="9" max="9" width="13.140625" style="1" customWidth="1"/>
    <col min="10" max="10" width="13.42578125" style="1" customWidth="1"/>
    <col min="11" max="11" width="10.5703125" style="1" customWidth="1"/>
    <col min="12" max="12" width="32.140625" style="1" customWidth="1"/>
    <col min="13" max="15" width="9.140625" style="1"/>
    <col min="16" max="16" width="11.140625" style="1" customWidth="1"/>
    <col min="17" max="16384" width="9.140625" style="1"/>
  </cols>
  <sheetData>
    <row r="1" spans="1:12">
      <c r="B1" s="2"/>
      <c r="C1" s="3" t="s">
        <v>131</v>
      </c>
      <c r="D1" s="2"/>
      <c r="E1" s="2"/>
      <c r="F1" s="2"/>
    </row>
    <row r="2" spans="1:12">
      <c r="B2" s="2"/>
      <c r="C2" s="151" t="s">
        <v>157</v>
      </c>
      <c r="D2" s="2"/>
      <c r="E2" s="2"/>
      <c r="F2" s="2"/>
      <c r="L2" s="25" t="s">
        <v>133</v>
      </c>
    </row>
    <row r="3" spans="1:12">
      <c r="B3" s="2"/>
      <c r="C3" s="3" t="str">
        <f>SCI!C3</f>
        <v>Bulan Agustus 2026</v>
      </c>
      <c r="D3" s="2"/>
      <c r="E3" s="2"/>
      <c r="F3" s="2"/>
    </row>
    <row r="4" spans="1:12">
      <c r="B4" s="4"/>
      <c r="C4" s="76">
        <f>'Summary sales'!A4</f>
        <v>46235</v>
      </c>
      <c r="D4" s="4"/>
      <c r="E4" s="2"/>
      <c r="F4" s="2"/>
      <c r="J4" s="2" t="s">
        <v>134</v>
      </c>
      <c r="K4" s="26">
        <f>MAX(K7:K40)</f>
        <v>151.65750000000116</v>
      </c>
    </row>
    <row r="5" spans="1:12">
      <c r="A5" s="934" t="s">
        <v>111</v>
      </c>
      <c r="B5" s="933" t="s">
        <v>112</v>
      </c>
      <c r="C5" s="933" t="s">
        <v>135</v>
      </c>
      <c r="D5" s="933"/>
      <c r="E5" s="933" t="s">
        <v>136</v>
      </c>
      <c r="F5" s="933"/>
      <c r="G5" s="937" t="s">
        <v>137</v>
      </c>
      <c r="H5" s="933" t="s">
        <v>138</v>
      </c>
      <c r="I5" s="933"/>
      <c r="J5" s="933" t="s">
        <v>139</v>
      </c>
      <c r="K5" s="937" t="s">
        <v>140</v>
      </c>
      <c r="L5" s="931" t="s">
        <v>141</v>
      </c>
    </row>
    <row r="6" spans="1:12" ht="33.75" customHeight="1" thickBot="1">
      <c r="A6" s="935"/>
      <c r="B6" s="936"/>
      <c r="C6" s="5" t="s">
        <v>112</v>
      </c>
      <c r="D6" s="5" t="s">
        <v>142</v>
      </c>
      <c r="E6" s="5" t="s">
        <v>112</v>
      </c>
      <c r="F6" s="5" t="s">
        <v>142</v>
      </c>
      <c r="G6" s="938"/>
      <c r="H6" s="5" t="s">
        <v>135</v>
      </c>
      <c r="I6" s="5" t="s">
        <v>136</v>
      </c>
      <c r="J6" s="936"/>
      <c r="K6" s="938"/>
      <c r="L6" s="932"/>
    </row>
    <row r="7" spans="1:12" ht="15.75" thickTop="1">
      <c r="A7" s="6">
        <v>1</v>
      </c>
      <c r="B7" s="7">
        <f>C4</f>
        <v>46235</v>
      </c>
      <c r="C7" s="7">
        <f>C4</f>
        <v>46235</v>
      </c>
      <c r="D7" s="270">
        <v>0.25</v>
      </c>
      <c r="E7" s="7">
        <f>C7+1</f>
        <v>46236</v>
      </c>
      <c r="F7" s="270">
        <v>0.25</v>
      </c>
      <c r="G7" s="10">
        <f>IFERROR(((E7-C7)+(F7-D7)),"")</f>
        <v>1</v>
      </c>
      <c r="H7" s="11">
        <v>1624023.37</v>
      </c>
      <c r="I7" s="11">
        <v>1626449.67</v>
      </c>
      <c r="J7" s="11">
        <f t="shared" ref="J7:J31" si="0">I7-H7</f>
        <v>2426.2999999998137</v>
      </c>
      <c r="K7" s="27">
        <f t="shared" ref="K7:K31" si="1">J7/24</f>
        <v>101.09583333332557</v>
      </c>
      <c r="L7" s="101"/>
    </row>
    <row r="8" spans="1:12">
      <c r="A8" s="12">
        <f>A7+1</f>
        <v>2</v>
      </c>
      <c r="B8" s="8">
        <f>B7+1</f>
        <v>46236</v>
      </c>
      <c r="C8" s="8">
        <f t="shared" ref="C8:C34" si="2">B8</f>
        <v>46236</v>
      </c>
      <c r="D8" s="9">
        <f>D7</f>
        <v>0.25</v>
      </c>
      <c r="E8" s="8">
        <f>C8+1</f>
        <v>46237</v>
      </c>
      <c r="F8" s="9">
        <f>F7</f>
        <v>0.25</v>
      </c>
      <c r="G8" s="10">
        <f>IFERROR(((E8-C8)+(F8-D8)),"")</f>
        <v>1</v>
      </c>
      <c r="H8" s="11">
        <f t="shared" ref="H8:H37" si="3">I7</f>
        <v>1626449.67</v>
      </c>
      <c r="I8" s="11">
        <v>1630089.45</v>
      </c>
      <c r="J8" s="11">
        <f t="shared" si="0"/>
        <v>3639.7800000000279</v>
      </c>
      <c r="K8" s="27">
        <f t="shared" si="1"/>
        <v>151.65750000000116</v>
      </c>
      <c r="L8" s="104"/>
    </row>
    <row r="9" spans="1:12">
      <c r="A9" s="12">
        <f t="shared" ref="A9:B24" si="4">A8+1</f>
        <v>3</v>
      </c>
      <c r="B9" s="8">
        <f t="shared" si="4"/>
        <v>46237</v>
      </c>
      <c r="C9" s="8">
        <f t="shared" si="2"/>
        <v>46237</v>
      </c>
      <c r="D9" s="9">
        <f t="shared" ref="D9:F37" si="5">D8</f>
        <v>0.25</v>
      </c>
      <c r="E9" s="8">
        <f t="shared" ref="E9:E34" si="6">C9+1</f>
        <v>46238</v>
      </c>
      <c r="F9" s="9">
        <f t="shared" si="5"/>
        <v>0.25</v>
      </c>
      <c r="G9" s="10">
        <f>IFERROR(((E9-C9)+(F9-D9)),"")</f>
        <v>1</v>
      </c>
      <c r="H9" s="11">
        <f t="shared" si="3"/>
        <v>1630089.45</v>
      </c>
      <c r="I9" s="11">
        <v>1631614.69</v>
      </c>
      <c r="J9" s="11">
        <f t="shared" si="0"/>
        <v>1525.2399999999907</v>
      </c>
      <c r="K9" s="27">
        <f t="shared" si="1"/>
        <v>63.551666666666279</v>
      </c>
      <c r="L9" s="104"/>
    </row>
    <row r="10" spans="1:12">
      <c r="A10" s="12">
        <f t="shared" si="4"/>
        <v>4</v>
      </c>
      <c r="B10" s="8">
        <f t="shared" si="4"/>
        <v>46238</v>
      </c>
      <c r="C10" s="8">
        <f t="shared" si="2"/>
        <v>46238</v>
      </c>
      <c r="D10" s="9">
        <f t="shared" si="5"/>
        <v>0.25</v>
      </c>
      <c r="E10" s="8">
        <f t="shared" si="6"/>
        <v>46239</v>
      </c>
      <c r="F10" s="9">
        <f t="shared" si="5"/>
        <v>0.25</v>
      </c>
      <c r="G10" s="10">
        <f>IFERROR(((E10-C10)+(F10-D10)),"")</f>
        <v>1</v>
      </c>
      <c r="H10" s="11">
        <f t="shared" si="3"/>
        <v>1631614.69</v>
      </c>
      <c r="I10" s="11">
        <v>1634929.34</v>
      </c>
      <c r="J10" s="11">
        <f t="shared" si="0"/>
        <v>3314.6500000001397</v>
      </c>
      <c r="K10" s="27">
        <f t="shared" si="1"/>
        <v>138.11041666667248</v>
      </c>
      <c r="L10" s="104"/>
    </row>
    <row r="11" spans="1:12">
      <c r="A11" s="12">
        <f t="shared" si="4"/>
        <v>5</v>
      </c>
      <c r="B11" s="8">
        <f t="shared" si="4"/>
        <v>46239</v>
      </c>
      <c r="C11" s="8">
        <f t="shared" si="2"/>
        <v>46239</v>
      </c>
      <c r="D11" s="9">
        <f t="shared" si="5"/>
        <v>0.25</v>
      </c>
      <c r="E11" s="8">
        <f t="shared" si="6"/>
        <v>46240</v>
      </c>
      <c r="F11" s="9">
        <f t="shared" si="5"/>
        <v>0.25</v>
      </c>
      <c r="G11" s="10">
        <f t="shared" ref="G11:G34" si="7">IFERROR(((E11-C11)+(F11-D11)),"")</f>
        <v>1</v>
      </c>
      <c r="H11" s="11">
        <f t="shared" si="3"/>
        <v>1634929.34</v>
      </c>
      <c r="I11" s="232">
        <v>1636424.25</v>
      </c>
      <c r="J11" s="11">
        <f t="shared" si="0"/>
        <v>1494.9099999999162</v>
      </c>
      <c r="K11" s="27">
        <f t="shared" si="1"/>
        <v>62.287916666663172</v>
      </c>
      <c r="L11" s="104"/>
    </row>
    <row r="12" spans="1:12">
      <c r="A12" s="12">
        <f t="shared" si="4"/>
        <v>6</v>
      </c>
      <c r="B12" s="8">
        <f t="shared" si="4"/>
        <v>46240</v>
      </c>
      <c r="C12" s="8">
        <f t="shared" si="2"/>
        <v>46240</v>
      </c>
      <c r="D12" s="9">
        <f t="shared" si="5"/>
        <v>0.25</v>
      </c>
      <c r="E12" s="8">
        <f t="shared" si="6"/>
        <v>46241</v>
      </c>
      <c r="F12" s="9">
        <f t="shared" si="5"/>
        <v>0.25</v>
      </c>
      <c r="G12" s="10">
        <f t="shared" si="7"/>
        <v>1</v>
      </c>
      <c r="H12" s="11">
        <f t="shared" si="3"/>
        <v>1636424.25</v>
      </c>
      <c r="I12" s="11">
        <v>1639404.77</v>
      </c>
      <c r="J12" s="11">
        <f t="shared" si="0"/>
        <v>2980.5200000000186</v>
      </c>
      <c r="K12" s="27">
        <f t="shared" si="1"/>
        <v>124.18833333333411</v>
      </c>
      <c r="L12" s="104"/>
    </row>
    <row r="13" spans="1:12">
      <c r="A13" s="12">
        <f t="shared" si="4"/>
        <v>7</v>
      </c>
      <c r="B13" s="8">
        <f t="shared" si="4"/>
        <v>46241</v>
      </c>
      <c r="C13" s="8">
        <f t="shared" si="2"/>
        <v>46241</v>
      </c>
      <c r="D13" s="9">
        <f t="shared" si="5"/>
        <v>0.25</v>
      </c>
      <c r="E13" s="8">
        <f t="shared" si="6"/>
        <v>46242</v>
      </c>
      <c r="F13" s="9">
        <f t="shared" si="5"/>
        <v>0.25</v>
      </c>
      <c r="G13" s="10">
        <f t="shared" si="7"/>
        <v>1</v>
      </c>
      <c r="H13" s="11">
        <f t="shared" si="3"/>
        <v>1639404.77</v>
      </c>
      <c r="I13" s="11">
        <v>1640720.94</v>
      </c>
      <c r="J13" s="11">
        <f t="shared" ref="J13" si="8">I13-H13</f>
        <v>1316.1699999999255</v>
      </c>
      <c r="K13" s="27">
        <f t="shared" ref="K13" si="9">J13/24</f>
        <v>54.840416666663565</v>
      </c>
      <c r="L13" s="104"/>
    </row>
    <row r="14" spans="1:12">
      <c r="A14" s="12">
        <f t="shared" si="4"/>
        <v>8</v>
      </c>
      <c r="B14" s="8">
        <f t="shared" si="4"/>
        <v>46242</v>
      </c>
      <c r="C14" s="8">
        <f t="shared" si="2"/>
        <v>46242</v>
      </c>
      <c r="D14" s="9">
        <f t="shared" si="5"/>
        <v>0.25</v>
      </c>
      <c r="E14" s="8">
        <f t="shared" si="6"/>
        <v>46243</v>
      </c>
      <c r="F14" s="9">
        <f t="shared" si="5"/>
        <v>0.25</v>
      </c>
      <c r="G14" s="10">
        <f t="shared" si="7"/>
        <v>1</v>
      </c>
      <c r="H14" s="11">
        <f t="shared" si="3"/>
        <v>1640720.94</v>
      </c>
      <c r="I14" s="11">
        <v>1643021.81</v>
      </c>
      <c r="J14" s="11">
        <f t="shared" si="0"/>
        <v>2300.8700000001118</v>
      </c>
      <c r="K14" s="27">
        <f t="shared" si="1"/>
        <v>95.869583333337985</v>
      </c>
      <c r="L14" s="104"/>
    </row>
    <row r="15" spans="1:12">
      <c r="A15" s="12">
        <f t="shared" si="4"/>
        <v>9</v>
      </c>
      <c r="B15" s="8">
        <f t="shared" si="4"/>
        <v>46243</v>
      </c>
      <c r="C15" s="8">
        <f t="shared" si="2"/>
        <v>46243</v>
      </c>
      <c r="D15" s="9">
        <f t="shared" si="5"/>
        <v>0.25</v>
      </c>
      <c r="E15" s="8">
        <f t="shared" si="6"/>
        <v>46244</v>
      </c>
      <c r="F15" s="9">
        <f t="shared" si="5"/>
        <v>0.25</v>
      </c>
      <c r="G15" s="10">
        <f t="shared" si="7"/>
        <v>1</v>
      </c>
      <c r="H15" s="11">
        <f t="shared" si="3"/>
        <v>1643021.81</v>
      </c>
      <c r="I15" s="11">
        <v>1646153.59</v>
      </c>
      <c r="J15" s="11">
        <f t="shared" si="0"/>
        <v>3131.7800000000279</v>
      </c>
      <c r="K15" s="27">
        <f t="shared" si="1"/>
        <v>130.49083333333451</v>
      </c>
      <c r="L15" s="104"/>
    </row>
    <row r="16" spans="1:12">
      <c r="A16" s="12">
        <f t="shared" si="4"/>
        <v>10</v>
      </c>
      <c r="B16" s="8">
        <f t="shared" si="4"/>
        <v>46244</v>
      </c>
      <c r="C16" s="8">
        <f t="shared" si="2"/>
        <v>46244</v>
      </c>
      <c r="D16" s="9">
        <f t="shared" si="5"/>
        <v>0.25</v>
      </c>
      <c r="E16" s="8">
        <f t="shared" si="6"/>
        <v>46245</v>
      </c>
      <c r="F16" s="9">
        <f t="shared" si="5"/>
        <v>0.25</v>
      </c>
      <c r="G16" s="10">
        <f t="shared" si="7"/>
        <v>1</v>
      </c>
      <c r="H16" s="11">
        <f t="shared" si="3"/>
        <v>1646153.59</v>
      </c>
      <c r="I16" s="11">
        <v>1648531.59</v>
      </c>
      <c r="J16" s="11">
        <f t="shared" ref="J16" si="10">I16-H16</f>
        <v>2378</v>
      </c>
      <c r="K16" s="27">
        <f t="shared" ref="K16" si="11">J16/24</f>
        <v>99.083333333333329</v>
      </c>
      <c r="L16" s="104"/>
    </row>
    <row r="17" spans="1:14">
      <c r="A17" s="12">
        <f t="shared" si="4"/>
        <v>11</v>
      </c>
      <c r="B17" s="8">
        <f t="shared" si="4"/>
        <v>46245</v>
      </c>
      <c r="C17" s="8">
        <f t="shared" si="2"/>
        <v>46245</v>
      </c>
      <c r="D17" s="9">
        <f t="shared" si="5"/>
        <v>0.25</v>
      </c>
      <c r="E17" s="8">
        <f t="shared" si="6"/>
        <v>46246</v>
      </c>
      <c r="F17" s="9">
        <f t="shared" si="5"/>
        <v>0.25</v>
      </c>
      <c r="G17" s="10">
        <f t="shared" si="7"/>
        <v>1</v>
      </c>
      <c r="H17" s="11">
        <f t="shared" si="3"/>
        <v>1648531.59</v>
      </c>
      <c r="I17" s="11">
        <v>1651249.77</v>
      </c>
      <c r="J17" s="11">
        <f t="shared" ref="J17" si="12">I17-H17</f>
        <v>2718.1799999999348</v>
      </c>
      <c r="K17" s="27">
        <f t="shared" ref="K17" si="13">J17/24</f>
        <v>113.25749999999728</v>
      </c>
      <c r="L17" s="104"/>
    </row>
    <row r="18" spans="1:14">
      <c r="A18" s="12">
        <f t="shared" si="4"/>
        <v>12</v>
      </c>
      <c r="B18" s="8">
        <f t="shared" si="4"/>
        <v>46246</v>
      </c>
      <c r="C18" s="8">
        <f t="shared" si="2"/>
        <v>46246</v>
      </c>
      <c r="D18" s="9">
        <f t="shared" si="5"/>
        <v>0.25</v>
      </c>
      <c r="E18" s="8">
        <f t="shared" si="6"/>
        <v>46247</v>
      </c>
      <c r="F18" s="9">
        <f t="shared" si="5"/>
        <v>0.25</v>
      </c>
      <c r="G18" s="10">
        <f t="shared" si="7"/>
        <v>1</v>
      </c>
      <c r="H18" s="11">
        <f t="shared" si="3"/>
        <v>1651249.77</v>
      </c>
      <c r="I18" s="11">
        <v>1653408.83</v>
      </c>
      <c r="J18" s="11">
        <f t="shared" ref="J18" si="14">I18-H18</f>
        <v>2159.0600000000559</v>
      </c>
      <c r="K18" s="27">
        <f t="shared" ref="K18" si="15">J18/24</f>
        <v>89.960833333335657</v>
      </c>
      <c r="L18" s="104"/>
      <c r="N18" s="29"/>
    </row>
    <row r="19" spans="1:14">
      <c r="A19" s="12">
        <f t="shared" si="4"/>
        <v>13</v>
      </c>
      <c r="B19" s="8">
        <f t="shared" si="4"/>
        <v>46247</v>
      </c>
      <c r="C19" s="8">
        <f t="shared" si="2"/>
        <v>46247</v>
      </c>
      <c r="D19" s="9">
        <f t="shared" si="5"/>
        <v>0.25</v>
      </c>
      <c r="E19" s="8">
        <f t="shared" si="6"/>
        <v>46248</v>
      </c>
      <c r="F19" s="9">
        <f t="shared" si="5"/>
        <v>0.25</v>
      </c>
      <c r="G19" s="10">
        <f t="shared" si="7"/>
        <v>1</v>
      </c>
      <c r="H19" s="11">
        <f t="shared" si="3"/>
        <v>1653408.83</v>
      </c>
      <c r="I19" s="11">
        <v>1655418.51</v>
      </c>
      <c r="J19" s="11">
        <f t="shared" si="0"/>
        <v>2009.6799999999348</v>
      </c>
      <c r="K19" s="27">
        <f t="shared" si="1"/>
        <v>83.73666666666395</v>
      </c>
      <c r="L19" s="104"/>
    </row>
    <row r="20" spans="1:14">
      <c r="A20" s="12">
        <f t="shared" si="4"/>
        <v>14</v>
      </c>
      <c r="B20" s="8">
        <f t="shared" si="4"/>
        <v>46248</v>
      </c>
      <c r="C20" s="8">
        <f t="shared" si="2"/>
        <v>46248</v>
      </c>
      <c r="D20" s="9">
        <f t="shared" si="5"/>
        <v>0.25</v>
      </c>
      <c r="E20" s="8">
        <f t="shared" si="6"/>
        <v>46249</v>
      </c>
      <c r="F20" s="9">
        <f t="shared" si="5"/>
        <v>0.25</v>
      </c>
      <c r="G20" s="10">
        <f t="shared" si="7"/>
        <v>1</v>
      </c>
      <c r="H20" s="11">
        <f t="shared" si="3"/>
        <v>1655418.51</v>
      </c>
      <c r="I20" s="232">
        <v>1657900.38</v>
      </c>
      <c r="J20" s="11">
        <f t="shared" si="0"/>
        <v>2481.8699999998789</v>
      </c>
      <c r="K20" s="27">
        <f t="shared" si="1"/>
        <v>103.41124999999495</v>
      </c>
      <c r="L20" s="104"/>
    </row>
    <row r="21" spans="1:14">
      <c r="A21" s="12">
        <f t="shared" si="4"/>
        <v>15</v>
      </c>
      <c r="B21" s="8">
        <f t="shared" si="4"/>
        <v>46249</v>
      </c>
      <c r="C21" s="8">
        <f t="shared" si="2"/>
        <v>46249</v>
      </c>
      <c r="D21" s="9">
        <f t="shared" si="5"/>
        <v>0.25</v>
      </c>
      <c r="E21" s="8">
        <f t="shared" si="6"/>
        <v>46250</v>
      </c>
      <c r="F21" s="9">
        <f t="shared" si="5"/>
        <v>0.25</v>
      </c>
      <c r="G21" s="10">
        <f t="shared" si="7"/>
        <v>1</v>
      </c>
      <c r="H21" s="11">
        <f t="shared" si="3"/>
        <v>1657900.38</v>
      </c>
      <c r="I21" s="11">
        <v>1660285.97</v>
      </c>
      <c r="J21" s="11">
        <f t="shared" si="0"/>
        <v>2385.5900000000838</v>
      </c>
      <c r="K21" s="27">
        <f t="shared" si="1"/>
        <v>99.399583333336821</v>
      </c>
      <c r="L21" s="28"/>
    </row>
    <row r="22" spans="1:14">
      <c r="A22" s="12">
        <f t="shared" si="4"/>
        <v>16</v>
      </c>
      <c r="B22" s="8">
        <f t="shared" si="4"/>
        <v>46250</v>
      </c>
      <c r="C22" s="8">
        <f t="shared" si="2"/>
        <v>46250</v>
      </c>
      <c r="D22" s="9">
        <f t="shared" si="5"/>
        <v>0.25</v>
      </c>
      <c r="E22" s="8">
        <f t="shared" si="6"/>
        <v>46251</v>
      </c>
      <c r="F22" s="9">
        <f t="shared" si="5"/>
        <v>0.25</v>
      </c>
      <c r="G22" s="10">
        <f t="shared" si="7"/>
        <v>1</v>
      </c>
      <c r="H22" s="11">
        <f t="shared" si="3"/>
        <v>1660285.97</v>
      </c>
      <c r="I22" s="11">
        <v>1662550.45</v>
      </c>
      <c r="J22" s="11">
        <f t="shared" si="0"/>
        <v>2264.4799999999814</v>
      </c>
      <c r="K22" s="27">
        <f t="shared" si="1"/>
        <v>94.353333333332557</v>
      </c>
      <c r="L22" s="28"/>
    </row>
    <row r="23" spans="1:14">
      <c r="A23" s="12">
        <f t="shared" si="4"/>
        <v>17</v>
      </c>
      <c r="B23" s="8">
        <f t="shared" si="4"/>
        <v>46251</v>
      </c>
      <c r="C23" s="8">
        <f t="shared" si="2"/>
        <v>46251</v>
      </c>
      <c r="D23" s="9">
        <f t="shared" si="5"/>
        <v>0.25</v>
      </c>
      <c r="E23" s="8">
        <f t="shared" si="6"/>
        <v>46252</v>
      </c>
      <c r="F23" s="9">
        <f t="shared" si="5"/>
        <v>0.25</v>
      </c>
      <c r="G23" s="10">
        <f t="shared" si="7"/>
        <v>1</v>
      </c>
      <c r="H23" s="11">
        <f t="shared" si="3"/>
        <v>1662550.45</v>
      </c>
      <c r="I23" s="11">
        <v>1665493.7</v>
      </c>
      <c r="J23" s="11">
        <f t="shared" ref="J23" si="16">I23-H23</f>
        <v>2943.25</v>
      </c>
      <c r="K23" s="27">
        <f t="shared" ref="K23" si="17">J23/24</f>
        <v>122.63541666666667</v>
      </c>
      <c r="L23" s="28"/>
    </row>
    <row r="24" spans="1:14">
      <c r="A24" s="12">
        <f t="shared" si="4"/>
        <v>18</v>
      </c>
      <c r="B24" s="8">
        <f t="shared" si="4"/>
        <v>46252</v>
      </c>
      <c r="C24" s="8">
        <f t="shared" si="2"/>
        <v>46252</v>
      </c>
      <c r="D24" s="9">
        <f t="shared" si="5"/>
        <v>0.25</v>
      </c>
      <c r="E24" s="8">
        <f t="shared" si="6"/>
        <v>46253</v>
      </c>
      <c r="F24" s="9">
        <f t="shared" si="5"/>
        <v>0.25</v>
      </c>
      <c r="G24" s="10">
        <f t="shared" si="7"/>
        <v>1</v>
      </c>
      <c r="H24" s="11">
        <f t="shared" si="3"/>
        <v>1665493.7</v>
      </c>
      <c r="I24" s="11">
        <v>1667556.02</v>
      </c>
      <c r="J24" s="11">
        <f t="shared" ref="J24" si="18">I24-H24</f>
        <v>2062.3200000000652</v>
      </c>
      <c r="K24" s="27">
        <f t="shared" ref="K24" si="19">J24/24</f>
        <v>85.930000000002721</v>
      </c>
      <c r="L24" s="28"/>
    </row>
    <row r="25" spans="1:14">
      <c r="A25" s="12">
        <f t="shared" ref="A25:B34" si="20">A24+1</f>
        <v>19</v>
      </c>
      <c r="B25" s="8">
        <f t="shared" si="20"/>
        <v>46253</v>
      </c>
      <c r="C25" s="8">
        <f t="shared" si="2"/>
        <v>46253</v>
      </c>
      <c r="D25" s="9">
        <f t="shared" si="5"/>
        <v>0.25</v>
      </c>
      <c r="E25" s="8">
        <f t="shared" si="6"/>
        <v>46254</v>
      </c>
      <c r="F25" s="9">
        <f t="shared" si="5"/>
        <v>0.25</v>
      </c>
      <c r="G25" s="10">
        <f t="shared" si="7"/>
        <v>1</v>
      </c>
      <c r="H25" s="11">
        <f t="shared" si="3"/>
        <v>1667556.02</v>
      </c>
      <c r="I25" s="11">
        <v>1669435.26</v>
      </c>
      <c r="J25" s="11">
        <f t="shared" ref="J25" si="21">I25-H25</f>
        <v>1879.2399999999907</v>
      </c>
      <c r="K25" s="27">
        <f t="shared" ref="K25" si="22">J25/24</f>
        <v>78.301666666666279</v>
      </c>
      <c r="L25" s="28"/>
    </row>
    <row r="26" spans="1:14">
      <c r="A26" s="12">
        <f t="shared" si="20"/>
        <v>20</v>
      </c>
      <c r="B26" s="8">
        <f t="shared" si="20"/>
        <v>46254</v>
      </c>
      <c r="C26" s="8">
        <f t="shared" si="2"/>
        <v>46254</v>
      </c>
      <c r="D26" s="9">
        <f t="shared" si="5"/>
        <v>0.25</v>
      </c>
      <c r="E26" s="8">
        <f t="shared" si="6"/>
        <v>46255</v>
      </c>
      <c r="F26" s="9">
        <f t="shared" si="5"/>
        <v>0.25</v>
      </c>
      <c r="G26" s="10">
        <f t="shared" si="7"/>
        <v>1</v>
      </c>
      <c r="H26" s="11">
        <f t="shared" si="3"/>
        <v>1669435.26</v>
      </c>
      <c r="I26" s="11">
        <v>1671733.94</v>
      </c>
      <c r="J26" s="11">
        <f t="shared" ref="J26:J27" si="23">I26-H26</f>
        <v>2298.6799999999348</v>
      </c>
      <c r="K26" s="27">
        <f t="shared" ref="K26:K27" si="24">J26/24</f>
        <v>95.778333333330622</v>
      </c>
      <c r="L26" s="28"/>
    </row>
    <row r="27" spans="1:14">
      <c r="A27" s="12">
        <f t="shared" si="20"/>
        <v>21</v>
      </c>
      <c r="B27" s="8">
        <f t="shared" si="20"/>
        <v>46255</v>
      </c>
      <c r="C27" s="8">
        <f t="shared" si="2"/>
        <v>46255</v>
      </c>
      <c r="D27" s="9">
        <f t="shared" si="5"/>
        <v>0.25</v>
      </c>
      <c r="E27" s="8">
        <f t="shared" si="6"/>
        <v>46256</v>
      </c>
      <c r="F27" s="9">
        <f t="shared" si="5"/>
        <v>0.25</v>
      </c>
      <c r="G27" s="10">
        <f t="shared" si="7"/>
        <v>1</v>
      </c>
      <c r="H27" s="11">
        <f t="shared" si="3"/>
        <v>1671733.94</v>
      </c>
      <c r="I27" s="11">
        <v>1673828.5</v>
      </c>
      <c r="J27" s="11">
        <f t="shared" si="23"/>
        <v>2094.5600000000559</v>
      </c>
      <c r="K27" s="27">
        <f t="shared" si="24"/>
        <v>87.273333333335657</v>
      </c>
      <c r="L27" s="28"/>
    </row>
    <row r="28" spans="1:14">
      <c r="A28" s="12">
        <f t="shared" si="20"/>
        <v>22</v>
      </c>
      <c r="B28" s="8">
        <f t="shared" si="20"/>
        <v>46256</v>
      </c>
      <c r="C28" s="8">
        <f t="shared" si="2"/>
        <v>46256</v>
      </c>
      <c r="D28" s="9">
        <f t="shared" si="5"/>
        <v>0.25</v>
      </c>
      <c r="E28" s="8">
        <f t="shared" si="6"/>
        <v>46257</v>
      </c>
      <c r="F28" s="9">
        <f t="shared" si="5"/>
        <v>0.25</v>
      </c>
      <c r="G28" s="10">
        <f t="shared" si="7"/>
        <v>1</v>
      </c>
      <c r="H28" s="11">
        <f t="shared" si="3"/>
        <v>1673828.5</v>
      </c>
      <c r="I28" s="11">
        <v>1676433.68</v>
      </c>
      <c r="J28" s="11">
        <f t="shared" si="0"/>
        <v>2605.1799999999348</v>
      </c>
      <c r="K28" s="27">
        <f t="shared" si="1"/>
        <v>108.54916666666395</v>
      </c>
      <c r="L28" s="28"/>
    </row>
    <row r="29" spans="1:14">
      <c r="A29" s="12">
        <f t="shared" si="20"/>
        <v>23</v>
      </c>
      <c r="B29" s="8">
        <f t="shared" si="20"/>
        <v>46257</v>
      </c>
      <c r="C29" s="8">
        <f t="shared" si="2"/>
        <v>46257</v>
      </c>
      <c r="D29" s="9">
        <f t="shared" si="5"/>
        <v>0.25</v>
      </c>
      <c r="E29" s="8">
        <f t="shared" si="6"/>
        <v>46258</v>
      </c>
      <c r="F29" s="9">
        <f t="shared" si="5"/>
        <v>0.25</v>
      </c>
      <c r="G29" s="10">
        <f t="shared" si="7"/>
        <v>1</v>
      </c>
      <c r="H29" s="11">
        <f t="shared" si="3"/>
        <v>1676433.68</v>
      </c>
      <c r="I29" s="11">
        <v>1678756.56</v>
      </c>
      <c r="J29" s="11">
        <f t="shared" si="0"/>
        <v>2322.8800000001211</v>
      </c>
      <c r="K29" s="27">
        <f t="shared" si="1"/>
        <v>96.786666666671707</v>
      </c>
      <c r="L29" s="28"/>
    </row>
    <row r="30" spans="1:14">
      <c r="A30" s="12">
        <f t="shared" si="20"/>
        <v>24</v>
      </c>
      <c r="B30" s="8">
        <f t="shared" si="20"/>
        <v>46258</v>
      </c>
      <c r="C30" s="8">
        <f t="shared" si="2"/>
        <v>46258</v>
      </c>
      <c r="D30" s="9">
        <f t="shared" si="5"/>
        <v>0.25</v>
      </c>
      <c r="E30" s="8">
        <f t="shared" si="6"/>
        <v>46259</v>
      </c>
      <c r="F30" s="9">
        <f t="shared" si="5"/>
        <v>0.25</v>
      </c>
      <c r="G30" s="10">
        <f t="shared" si="7"/>
        <v>1</v>
      </c>
      <c r="H30" s="11">
        <f t="shared" si="3"/>
        <v>1678756.56</v>
      </c>
      <c r="I30" s="11">
        <v>1681322.47</v>
      </c>
      <c r="J30" s="11">
        <f t="shared" si="0"/>
        <v>2565.9099999999162</v>
      </c>
      <c r="K30" s="27">
        <f t="shared" si="1"/>
        <v>106.91291666666318</v>
      </c>
      <c r="L30" s="28"/>
    </row>
    <row r="31" spans="1:14">
      <c r="A31" s="12">
        <f t="shared" si="20"/>
        <v>25</v>
      </c>
      <c r="B31" s="8">
        <f t="shared" si="20"/>
        <v>46259</v>
      </c>
      <c r="C31" s="8">
        <f t="shared" si="2"/>
        <v>46259</v>
      </c>
      <c r="D31" s="9">
        <f t="shared" si="5"/>
        <v>0.25</v>
      </c>
      <c r="E31" s="8">
        <f t="shared" si="6"/>
        <v>46260</v>
      </c>
      <c r="F31" s="9">
        <f t="shared" si="5"/>
        <v>0.25</v>
      </c>
      <c r="G31" s="10">
        <f t="shared" si="7"/>
        <v>1</v>
      </c>
      <c r="H31" s="11">
        <f t="shared" si="3"/>
        <v>1681322.47</v>
      </c>
      <c r="I31" s="11">
        <v>1684606.72</v>
      </c>
      <c r="J31" s="11">
        <f t="shared" si="0"/>
        <v>3284.25</v>
      </c>
      <c r="K31" s="27">
        <f t="shared" si="1"/>
        <v>136.84375</v>
      </c>
      <c r="L31" s="28"/>
    </row>
    <row r="32" spans="1:14">
      <c r="A32" s="12">
        <f t="shared" si="20"/>
        <v>26</v>
      </c>
      <c r="B32" s="8">
        <f t="shared" si="20"/>
        <v>46260</v>
      </c>
      <c r="C32" s="8">
        <f t="shared" si="2"/>
        <v>46260</v>
      </c>
      <c r="D32" s="9">
        <f t="shared" si="5"/>
        <v>0.25</v>
      </c>
      <c r="E32" s="8">
        <f t="shared" si="6"/>
        <v>46261</v>
      </c>
      <c r="F32" s="9">
        <f t="shared" si="5"/>
        <v>0.25</v>
      </c>
      <c r="G32" s="10">
        <f t="shared" si="7"/>
        <v>1</v>
      </c>
      <c r="H32" s="11">
        <f t="shared" si="3"/>
        <v>1684606.72</v>
      </c>
      <c r="I32" s="11">
        <v>1687072.94</v>
      </c>
      <c r="J32" s="11">
        <f t="shared" ref="J32" si="25">I32-H32</f>
        <v>2466.2199999999721</v>
      </c>
      <c r="K32" s="27">
        <f t="shared" ref="K32" si="26">J32/24</f>
        <v>102.75916666666551</v>
      </c>
      <c r="L32" s="28"/>
    </row>
    <row r="33" spans="1:12">
      <c r="A33" s="12">
        <f t="shared" si="20"/>
        <v>27</v>
      </c>
      <c r="B33" s="8">
        <f t="shared" si="20"/>
        <v>46261</v>
      </c>
      <c r="C33" s="8">
        <f t="shared" si="2"/>
        <v>46261</v>
      </c>
      <c r="D33" s="9">
        <f t="shared" si="5"/>
        <v>0.25</v>
      </c>
      <c r="E33" s="8">
        <f t="shared" si="6"/>
        <v>46262</v>
      </c>
      <c r="F33" s="9">
        <f t="shared" si="5"/>
        <v>0.25</v>
      </c>
      <c r="G33" s="10">
        <f t="shared" si="7"/>
        <v>1</v>
      </c>
      <c r="H33" s="11">
        <f t="shared" si="3"/>
        <v>1687072.94</v>
      </c>
      <c r="I33" s="11">
        <v>1689373.08</v>
      </c>
      <c r="J33" s="11">
        <f t="shared" ref="J33" si="27">I33-H33</f>
        <v>2300.1400000001304</v>
      </c>
      <c r="K33" s="27">
        <f t="shared" ref="K33" si="28">J33/24</f>
        <v>95.839166666672099</v>
      </c>
      <c r="L33" s="28"/>
    </row>
    <row r="34" spans="1:12">
      <c r="A34" s="12">
        <f t="shared" si="20"/>
        <v>28</v>
      </c>
      <c r="B34" s="8">
        <f t="shared" si="20"/>
        <v>46262</v>
      </c>
      <c r="C34" s="8">
        <f t="shared" si="2"/>
        <v>46262</v>
      </c>
      <c r="D34" s="9">
        <f t="shared" si="5"/>
        <v>0.25</v>
      </c>
      <c r="E34" s="8">
        <f t="shared" si="6"/>
        <v>46263</v>
      </c>
      <c r="F34" s="9">
        <f t="shared" si="5"/>
        <v>0.25</v>
      </c>
      <c r="G34" s="10">
        <f t="shared" si="7"/>
        <v>1</v>
      </c>
      <c r="H34" s="11">
        <f t="shared" si="3"/>
        <v>1689373.08</v>
      </c>
      <c r="I34" s="11">
        <v>1691816.83</v>
      </c>
      <c r="J34" s="11">
        <f t="shared" ref="J34" si="29">I34-H34</f>
        <v>2443.75</v>
      </c>
      <c r="K34" s="27">
        <f t="shared" ref="K34" si="30">J34/24</f>
        <v>101.82291666666667</v>
      </c>
      <c r="L34" s="28"/>
    </row>
    <row r="35" spans="1:12">
      <c r="A35" s="12">
        <f t="shared" ref="A35:B35" si="31">A34+1</f>
        <v>29</v>
      </c>
      <c r="B35" s="8">
        <f t="shared" si="31"/>
        <v>46263</v>
      </c>
      <c r="C35" s="8">
        <f t="shared" ref="C35:C37" si="32">B35</f>
        <v>46263</v>
      </c>
      <c r="D35" s="9">
        <f t="shared" si="5"/>
        <v>0.25</v>
      </c>
      <c r="E35" s="8">
        <f t="shared" ref="E35:E37" si="33">C35+1</f>
        <v>46264</v>
      </c>
      <c r="F35" s="9">
        <f t="shared" si="5"/>
        <v>0.25</v>
      </c>
      <c r="G35" s="10">
        <f t="shared" ref="G35:G37" si="34">IFERROR(((E35-C35)+(F35-D35)),"")</f>
        <v>1</v>
      </c>
      <c r="H35" s="11">
        <f t="shared" si="3"/>
        <v>1691816.83</v>
      </c>
      <c r="I35" s="11">
        <v>1694144.2</v>
      </c>
      <c r="J35" s="11">
        <f t="shared" ref="J35:J37" si="35">I35-H35</f>
        <v>2327.3699999998789</v>
      </c>
      <c r="K35" s="27">
        <f t="shared" ref="K35:K37" si="36">J35/24</f>
        <v>96.973749999994951</v>
      </c>
      <c r="L35" s="28"/>
    </row>
    <row r="36" spans="1:12">
      <c r="A36" s="12">
        <f t="shared" ref="A36:B36" si="37">A35+1</f>
        <v>30</v>
      </c>
      <c r="B36" s="8">
        <f t="shared" si="37"/>
        <v>46264</v>
      </c>
      <c r="C36" s="8">
        <f t="shared" si="32"/>
        <v>46264</v>
      </c>
      <c r="D36" s="9">
        <f t="shared" si="5"/>
        <v>0.25</v>
      </c>
      <c r="E36" s="8">
        <f t="shared" si="33"/>
        <v>46265</v>
      </c>
      <c r="F36" s="9">
        <f t="shared" si="5"/>
        <v>0.25</v>
      </c>
      <c r="G36" s="10">
        <f t="shared" si="34"/>
        <v>1</v>
      </c>
      <c r="H36" s="11">
        <f t="shared" si="3"/>
        <v>1694144.2</v>
      </c>
      <c r="I36" s="11">
        <v>1696294.65</v>
      </c>
      <c r="J36" s="11">
        <f t="shared" si="35"/>
        <v>2150.4499999999534</v>
      </c>
      <c r="K36" s="27">
        <f t="shared" si="36"/>
        <v>89.602083333331393</v>
      </c>
      <c r="L36" s="28"/>
    </row>
    <row r="37" spans="1:12">
      <c r="A37" s="12">
        <f t="shared" ref="A37:B37" si="38">A36+1</f>
        <v>31</v>
      </c>
      <c r="B37" s="8">
        <f t="shared" si="38"/>
        <v>46265</v>
      </c>
      <c r="C37" s="8">
        <f t="shared" si="32"/>
        <v>46265</v>
      </c>
      <c r="D37" s="9">
        <f t="shared" si="5"/>
        <v>0.25</v>
      </c>
      <c r="E37" s="8">
        <f t="shared" si="33"/>
        <v>46266</v>
      </c>
      <c r="F37" s="9">
        <f t="shared" si="5"/>
        <v>0.25</v>
      </c>
      <c r="G37" s="10">
        <f t="shared" si="34"/>
        <v>1</v>
      </c>
      <c r="H37" s="11">
        <f t="shared" si="3"/>
        <v>1696294.65</v>
      </c>
      <c r="I37" s="11">
        <v>1699231.02</v>
      </c>
      <c r="J37" s="11">
        <f t="shared" si="35"/>
        <v>2936.3700000001118</v>
      </c>
      <c r="K37" s="27">
        <f t="shared" si="36"/>
        <v>122.34875000000466</v>
      </c>
      <c r="L37" s="28"/>
    </row>
    <row r="38" spans="1:12">
      <c r="A38" s="12"/>
      <c r="B38" s="8"/>
      <c r="C38" s="8"/>
      <c r="D38" s="9"/>
      <c r="E38" s="8"/>
      <c r="F38" s="9"/>
      <c r="G38" s="10"/>
      <c r="H38" s="11"/>
      <c r="I38" s="11"/>
      <c r="J38" s="11"/>
      <c r="K38" s="27"/>
      <c r="L38" s="28"/>
    </row>
    <row r="39" spans="1:12">
      <c r="A39" s="12"/>
      <c r="B39" s="8"/>
      <c r="C39" s="8"/>
      <c r="D39" s="9"/>
      <c r="E39" s="8"/>
      <c r="F39" s="9"/>
      <c r="G39" s="10"/>
      <c r="H39" s="11"/>
      <c r="I39" s="11"/>
      <c r="J39" s="11"/>
      <c r="K39" s="27"/>
      <c r="L39" s="28"/>
    </row>
    <row r="40" spans="1:12" ht="15.75" thickBot="1">
      <c r="A40" s="12"/>
      <c r="B40" s="8"/>
      <c r="C40" s="8"/>
      <c r="D40" s="9"/>
      <c r="E40" s="8"/>
      <c r="F40" s="9"/>
      <c r="G40" s="10"/>
      <c r="H40" s="11"/>
      <c r="I40" s="11"/>
      <c r="J40" s="11"/>
      <c r="K40" s="27"/>
      <c r="L40" s="104"/>
    </row>
    <row r="41" spans="1:12">
      <c r="A41" s="17" t="s">
        <v>3</v>
      </c>
      <c r="B41" s="18"/>
      <c r="C41" s="18"/>
      <c r="D41" s="18"/>
      <c r="E41" s="18"/>
      <c r="F41" s="18"/>
      <c r="G41" s="19">
        <f>SUM(G7:G40)</f>
        <v>31</v>
      </c>
      <c r="H41" s="20"/>
      <c r="I41" s="20"/>
      <c r="J41" s="32">
        <f>SUM(J7:J40)</f>
        <v>75207.649999999907</v>
      </c>
      <c r="K41" s="32">
        <f>AVERAGE(K7:K40)</f>
        <v>101.08555107526868</v>
      </c>
      <c r="L41" s="33"/>
    </row>
    <row r="42" spans="1:12">
      <c r="A42" s="21" t="s">
        <v>117</v>
      </c>
      <c r="B42" s="22"/>
      <c r="C42" s="22"/>
      <c r="D42" s="22"/>
      <c r="E42" s="22"/>
      <c r="F42" s="22"/>
      <c r="G42" s="23">
        <f>G41/SUMPRODUCT((G7:G40&gt;0)*1)</f>
        <v>1</v>
      </c>
      <c r="H42" s="24"/>
      <c r="I42" s="24"/>
      <c r="J42" s="24"/>
      <c r="K42" s="24">
        <f>K41/SUMPRODUCT((K7:K40&gt;0)*1)</f>
        <v>3.2608242282344735</v>
      </c>
      <c r="L42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1"/>
  <sheetViews>
    <sheetView workbookViewId="0">
      <pane xSplit="6" ySplit="6" topLeftCell="G25" activePane="bottomRight" state="frozen"/>
      <selection pane="topRight"/>
      <selection pane="bottomLeft"/>
      <selection pane="bottomRight" activeCell="I37" sqref="I37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9" width="13.140625" style="1" customWidth="1"/>
    <col min="10" max="10" width="13.42578125" style="1" customWidth="1"/>
    <col min="11" max="11" width="10.5703125" style="1" customWidth="1"/>
    <col min="12" max="12" width="36" style="1" customWidth="1"/>
    <col min="13" max="15" width="9.140625" style="1"/>
    <col min="16" max="16" width="11.140625" style="1" customWidth="1"/>
    <col min="17" max="16384" width="9.140625" style="1"/>
  </cols>
  <sheetData>
    <row r="1" spans="1:12" ht="15.75" thickBot="1">
      <c r="B1" s="2"/>
      <c r="C1" s="3" t="s">
        <v>131</v>
      </c>
      <c r="D1" s="2"/>
      <c r="E1" s="2"/>
      <c r="F1" s="2"/>
    </row>
    <row r="2" spans="1:12" ht="16.5" thickTop="1" thickBot="1">
      <c r="B2" s="2"/>
      <c r="C2" s="151" t="s">
        <v>158</v>
      </c>
      <c r="D2" s="2"/>
      <c r="E2" s="2"/>
      <c r="F2" s="2"/>
      <c r="L2" s="25" t="s">
        <v>133</v>
      </c>
    </row>
    <row r="3" spans="1:12" ht="15.75" thickTop="1">
      <c r="B3" s="2"/>
      <c r="C3" s="3" t="str">
        <f>SCI!C3</f>
        <v>Bulan Agustus 2026</v>
      </c>
      <c r="D3" s="2"/>
      <c r="E3" s="2"/>
      <c r="F3" s="2"/>
    </row>
    <row r="4" spans="1:12" ht="15.75" thickBot="1">
      <c r="B4" s="4"/>
      <c r="C4" s="76">
        <f>'Summary sales'!A4</f>
        <v>46235</v>
      </c>
      <c r="D4" s="4"/>
      <c r="E4" s="2"/>
      <c r="F4" s="2"/>
      <c r="J4" s="2" t="s">
        <v>134</v>
      </c>
      <c r="K4" s="26">
        <f>MAX(K7:K39)</f>
        <v>529.95624999996892</v>
      </c>
    </row>
    <row r="5" spans="1:12" ht="15.75" thickTop="1">
      <c r="A5" s="934" t="s">
        <v>111</v>
      </c>
      <c r="B5" s="933" t="s">
        <v>112</v>
      </c>
      <c r="C5" s="933" t="s">
        <v>135</v>
      </c>
      <c r="D5" s="933"/>
      <c r="E5" s="933" t="s">
        <v>136</v>
      </c>
      <c r="F5" s="933"/>
      <c r="G5" s="937" t="s">
        <v>137</v>
      </c>
      <c r="H5" s="968" t="s">
        <v>138</v>
      </c>
      <c r="I5" s="969"/>
      <c r="J5" s="933" t="s">
        <v>139</v>
      </c>
      <c r="K5" s="937" t="s">
        <v>140</v>
      </c>
      <c r="L5" s="931" t="s">
        <v>141</v>
      </c>
    </row>
    <row r="6" spans="1:12" ht="33.75" customHeight="1" thickBot="1">
      <c r="A6" s="935"/>
      <c r="B6" s="936"/>
      <c r="C6" s="5" t="s">
        <v>112</v>
      </c>
      <c r="D6" s="5" t="s">
        <v>142</v>
      </c>
      <c r="E6" s="5" t="s">
        <v>112</v>
      </c>
      <c r="F6" s="5" t="s">
        <v>142</v>
      </c>
      <c r="G6" s="938"/>
      <c r="H6" s="5" t="s">
        <v>135</v>
      </c>
      <c r="I6" s="554" t="s">
        <v>136</v>
      </c>
      <c r="J6" s="936"/>
      <c r="K6" s="938"/>
      <c r="L6" s="932"/>
    </row>
    <row r="7" spans="1:12" ht="15.75" thickTop="1">
      <c r="A7" s="6">
        <v>1</v>
      </c>
      <c r="B7" s="7">
        <f>C4</f>
        <v>46235</v>
      </c>
      <c r="C7" s="7">
        <f>C4</f>
        <v>46235</v>
      </c>
      <c r="D7" s="270">
        <v>0.25</v>
      </c>
      <c r="E7" s="7">
        <f>C7+1</f>
        <v>46236</v>
      </c>
      <c r="F7" s="270">
        <v>0.25</v>
      </c>
      <c r="G7" s="10">
        <f>IFERROR(((E7-C7)+(F7-D7)),"")</f>
        <v>1</v>
      </c>
      <c r="H7" s="232">
        <v>6043961.46</v>
      </c>
      <c r="I7" s="232">
        <v>6055937.6699999999</v>
      </c>
      <c r="J7" s="11">
        <f t="shared" ref="J7:J34" si="0">I7-H7</f>
        <v>11976.209999999963</v>
      </c>
      <c r="K7" s="27">
        <f t="shared" ref="K7:K34" si="1">J7/24</f>
        <v>499.00874999999843</v>
      </c>
      <c r="L7" s="101"/>
    </row>
    <row r="8" spans="1:12">
      <c r="A8" s="12">
        <f>A7+1</f>
        <v>2</v>
      </c>
      <c r="B8" s="8">
        <f>B7+1</f>
        <v>46236</v>
      </c>
      <c r="C8" s="8">
        <f t="shared" ref="C8:C34" si="2">B8</f>
        <v>46236</v>
      </c>
      <c r="D8" s="9">
        <f>D7</f>
        <v>0.25</v>
      </c>
      <c r="E8" s="8">
        <f>C8+1</f>
        <v>46237</v>
      </c>
      <c r="F8" s="9">
        <f>F7</f>
        <v>0.25</v>
      </c>
      <c r="G8" s="10">
        <f>IFERROR(((E8-C8)+(F8-D8)),"")</f>
        <v>1</v>
      </c>
      <c r="H8" s="11">
        <f t="shared" ref="H8:H37" si="3">I7</f>
        <v>6055937.6699999999</v>
      </c>
      <c r="I8" s="11">
        <v>6067336.5599999996</v>
      </c>
      <c r="J8" s="11">
        <f t="shared" si="0"/>
        <v>11398.889999999665</v>
      </c>
      <c r="K8" s="27">
        <f t="shared" si="1"/>
        <v>474.95374999998603</v>
      </c>
      <c r="L8" s="104"/>
    </row>
    <row r="9" spans="1:12">
      <c r="A9" s="12">
        <f t="shared" ref="A9:B25" si="4">A8+1</f>
        <v>3</v>
      </c>
      <c r="B9" s="8">
        <f t="shared" si="4"/>
        <v>46237</v>
      </c>
      <c r="C9" s="8">
        <f t="shared" si="2"/>
        <v>46237</v>
      </c>
      <c r="D9" s="9">
        <f t="shared" ref="D9:D37" si="5">D8</f>
        <v>0.25</v>
      </c>
      <c r="E9" s="8">
        <f t="shared" ref="E9:E34" si="6">C9+1</f>
        <v>46238</v>
      </c>
      <c r="F9" s="9">
        <f t="shared" ref="F9:F37" si="7">F8</f>
        <v>0.25</v>
      </c>
      <c r="G9" s="10">
        <f>IFERROR(((E9-C9)+(F9-D9)),"")</f>
        <v>1</v>
      </c>
      <c r="H9" s="11">
        <f t="shared" si="3"/>
        <v>6067336.5599999996</v>
      </c>
      <c r="I9" s="11">
        <v>6077666.4000000004</v>
      </c>
      <c r="J9" s="11">
        <f t="shared" si="0"/>
        <v>10329.840000000782</v>
      </c>
      <c r="K9" s="27">
        <f t="shared" si="1"/>
        <v>430.4100000000326</v>
      </c>
      <c r="L9" s="104"/>
    </row>
    <row r="10" spans="1:12">
      <c r="A10" s="12">
        <f t="shared" si="4"/>
        <v>4</v>
      </c>
      <c r="B10" s="8">
        <f t="shared" si="4"/>
        <v>46238</v>
      </c>
      <c r="C10" s="8">
        <f t="shared" si="2"/>
        <v>46238</v>
      </c>
      <c r="D10" s="9">
        <f t="shared" si="5"/>
        <v>0.25</v>
      </c>
      <c r="E10" s="8">
        <f t="shared" si="6"/>
        <v>46239</v>
      </c>
      <c r="F10" s="9">
        <f t="shared" si="7"/>
        <v>0.25</v>
      </c>
      <c r="G10" s="10">
        <f>IFERROR(((E10-C10)+(F10-D10)),"")</f>
        <v>1</v>
      </c>
      <c r="H10" s="11">
        <f t="shared" si="3"/>
        <v>6077666.4000000004</v>
      </c>
      <c r="I10" s="11">
        <v>6087103.5</v>
      </c>
      <c r="J10" s="11">
        <f t="shared" si="0"/>
        <v>9437.0999999996275</v>
      </c>
      <c r="K10" s="27">
        <f t="shared" si="1"/>
        <v>393.21249999998446</v>
      </c>
      <c r="L10" s="28"/>
    </row>
    <row r="11" spans="1:12">
      <c r="A11" s="12">
        <f t="shared" si="4"/>
        <v>5</v>
      </c>
      <c r="B11" s="8">
        <f t="shared" ref="B11" si="8">B10+1</f>
        <v>46239</v>
      </c>
      <c r="C11" s="8">
        <f t="shared" ref="C11:C30" si="9">B11</f>
        <v>46239</v>
      </c>
      <c r="D11" s="9">
        <f t="shared" si="5"/>
        <v>0.25</v>
      </c>
      <c r="E11" s="8">
        <f t="shared" ref="E11:E30" si="10">C11+1</f>
        <v>46240</v>
      </c>
      <c r="F11" s="9">
        <f t="shared" si="7"/>
        <v>0.25</v>
      </c>
      <c r="G11" s="10">
        <f t="shared" ref="G11:G30" si="11">IFERROR(((E11-C11)+(F11-D11)),"")</f>
        <v>1</v>
      </c>
      <c r="H11" s="11">
        <f t="shared" si="3"/>
        <v>6087103.5</v>
      </c>
      <c r="I11" s="11">
        <v>6096422.7000000002</v>
      </c>
      <c r="J11" s="11">
        <f t="shared" si="0"/>
        <v>9319.2000000001863</v>
      </c>
      <c r="K11" s="27">
        <f t="shared" si="1"/>
        <v>388.30000000000774</v>
      </c>
      <c r="L11" s="104"/>
    </row>
    <row r="12" spans="1:12">
      <c r="A12" s="12">
        <f t="shared" si="4"/>
        <v>6</v>
      </c>
      <c r="B12" s="8">
        <f t="shared" ref="B12" si="12">B11+1</f>
        <v>46240</v>
      </c>
      <c r="C12" s="8">
        <f t="shared" si="9"/>
        <v>46240</v>
      </c>
      <c r="D12" s="9">
        <f t="shared" si="5"/>
        <v>0.25</v>
      </c>
      <c r="E12" s="8">
        <f t="shared" si="10"/>
        <v>46241</v>
      </c>
      <c r="F12" s="9">
        <f t="shared" si="7"/>
        <v>0.25</v>
      </c>
      <c r="G12" s="10">
        <f t="shared" si="11"/>
        <v>1</v>
      </c>
      <c r="H12" s="11">
        <f t="shared" si="3"/>
        <v>6096422.7000000002</v>
      </c>
      <c r="I12" s="11">
        <v>6106750.7800000003</v>
      </c>
      <c r="J12" s="11">
        <f t="shared" si="0"/>
        <v>10328.080000000075</v>
      </c>
      <c r="K12" s="27">
        <f t="shared" si="1"/>
        <v>430.33666666666977</v>
      </c>
      <c r="L12" s="104"/>
    </row>
    <row r="13" spans="1:12">
      <c r="A13" s="12">
        <f t="shared" si="4"/>
        <v>7</v>
      </c>
      <c r="B13" s="8">
        <f t="shared" ref="B13" si="13">B12+1</f>
        <v>46241</v>
      </c>
      <c r="C13" s="8">
        <f t="shared" si="9"/>
        <v>46241</v>
      </c>
      <c r="D13" s="9">
        <f t="shared" si="5"/>
        <v>0.25</v>
      </c>
      <c r="E13" s="8">
        <f t="shared" si="10"/>
        <v>46242</v>
      </c>
      <c r="F13" s="9">
        <f t="shared" si="7"/>
        <v>0.25</v>
      </c>
      <c r="G13" s="10">
        <f t="shared" si="11"/>
        <v>1</v>
      </c>
      <c r="H13" s="11">
        <f t="shared" si="3"/>
        <v>6106750.7800000003</v>
      </c>
      <c r="I13" s="11">
        <v>6116416.0899999999</v>
      </c>
      <c r="J13" s="11">
        <f t="shared" si="0"/>
        <v>9665.3099999995902</v>
      </c>
      <c r="K13" s="27">
        <f t="shared" si="1"/>
        <v>402.72124999998294</v>
      </c>
      <c r="L13" s="104"/>
    </row>
    <row r="14" spans="1:12">
      <c r="A14" s="12">
        <f t="shared" ref="A14:B14" si="14">A13+1</f>
        <v>8</v>
      </c>
      <c r="B14" s="8">
        <f t="shared" si="14"/>
        <v>46242</v>
      </c>
      <c r="C14" s="8">
        <f t="shared" si="9"/>
        <v>46242</v>
      </c>
      <c r="D14" s="9">
        <f t="shared" si="5"/>
        <v>0.25</v>
      </c>
      <c r="E14" s="8">
        <f t="shared" si="10"/>
        <v>46243</v>
      </c>
      <c r="F14" s="9">
        <f t="shared" si="7"/>
        <v>0.25</v>
      </c>
      <c r="G14" s="10">
        <f t="shared" si="11"/>
        <v>1</v>
      </c>
      <c r="H14" s="11">
        <f t="shared" si="3"/>
        <v>6116416.0899999999</v>
      </c>
      <c r="I14" s="11">
        <v>6126850.9500000002</v>
      </c>
      <c r="J14" s="11">
        <f t="shared" si="0"/>
        <v>10434.860000000335</v>
      </c>
      <c r="K14" s="27">
        <f t="shared" ref="K14" si="15">J14/24</f>
        <v>434.78583333334728</v>
      </c>
      <c r="L14" s="104"/>
    </row>
    <row r="15" spans="1:12">
      <c r="A15" s="12">
        <f t="shared" ref="A15:B15" si="16">A14+1</f>
        <v>9</v>
      </c>
      <c r="B15" s="8">
        <f t="shared" si="16"/>
        <v>46243</v>
      </c>
      <c r="C15" s="8">
        <f t="shared" si="9"/>
        <v>46243</v>
      </c>
      <c r="D15" s="9">
        <f t="shared" si="5"/>
        <v>0.25</v>
      </c>
      <c r="E15" s="8">
        <f t="shared" si="10"/>
        <v>46244</v>
      </c>
      <c r="F15" s="9">
        <f t="shared" si="7"/>
        <v>0.25</v>
      </c>
      <c r="G15" s="10">
        <f t="shared" si="11"/>
        <v>1</v>
      </c>
      <c r="H15" s="11">
        <f t="shared" si="3"/>
        <v>6126850.9500000002</v>
      </c>
      <c r="I15" s="11">
        <v>6134171.2699999996</v>
      </c>
      <c r="J15" s="11">
        <f t="shared" si="0"/>
        <v>7320.3199999993667</v>
      </c>
      <c r="K15" s="27">
        <f t="shared" si="1"/>
        <v>305.01333333330695</v>
      </c>
      <c r="L15" s="104"/>
    </row>
    <row r="16" spans="1:12">
      <c r="A16" s="12">
        <f t="shared" ref="A16:B16" si="17">A15+1</f>
        <v>10</v>
      </c>
      <c r="B16" s="8">
        <f t="shared" si="17"/>
        <v>46244</v>
      </c>
      <c r="C16" s="8">
        <f t="shared" si="9"/>
        <v>46244</v>
      </c>
      <c r="D16" s="9">
        <f t="shared" si="5"/>
        <v>0.25</v>
      </c>
      <c r="E16" s="8">
        <f t="shared" si="10"/>
        <v>46245</v>
      </c>
      <c r="F16" s="9">
        <f t="shared" si="7"/>
        <v>0.25</v>
      </c>
      <c r="G16" s="10">
        <f t="shared" si="11"/>
        <v>1</v>
      </c>
      <c r="H16" s="11">
        <f t="shared" si="3"/>
        <v>6134171.2699999996</v>
      </c>
      <c r="I16" s="11">
        <v>6146130.5599999996</v>
      </c>
      <c r="J16" s="11">
        <f>I16-H16</f>
        <v>11959.290000000037</v>
      </c>
      <c r="K16" s="27">
        <f t="shared" ref="K16" si="18">J16/24</f>
        <v>498.30375000000157</v>
      </c>
      <c r="L16" s="104"/>
    </row>
    <row r="17" spans="1:14">
      <c r="A17" s="12">
        <f t="shared" si="4"/>
        <v>11</v>
      </c>
      <c r="B17" s="8">
        <f t="shared" ref="B17" si="19">B16+1</f>
        <v>46245</v>
      </c>
      <c r="C17" s="8">
        <f t="shared" si="9"/>
        <v>46245</v>
      </c>
      <c r="D17" s="9">
        <f t="shared" si="5"/>
        <v>0.25</v>
      </c>
      <c r="E17" s="8">
        <f t="shared" si="10"/>
        <v>46246</v>
      </c>
      <c r="F17" s="9">
        <f t="shared" si="7"/>
        <v>0.25</v>
      </c>
      <c r="G17" s="10">
        <f t="shared" si="11"/>
        <v>1</v>
      </c>
      <c r="H17" s="11">
        <f t="shared" si="3"/>
        <v>6146130.5599999996</v>
      </c>
      <c r="I17" s="11">
        <v>6154739.2699999996</v>
      </c>
      <c r="J17" s="11">
        <f>I17-H17</f>
        <v>8608.7099999999627</v>
      </c>
      <c r="K17" s="27">
        <f t="shared" si="1"/>
        <v>358.69624999999843</v>
      </c>
      <c r="L17" s="104"/>
    </row>
    <row r="18" spans="1:14">
      <c r="A18" s="12">
        <f t="shared" si="4"/>
        <v>12</v>
      </c>
      <c r="B18" s="8">
        <f t="shared" ref="B18" si="20">B17+1</f>
        <v>46246</v>
      </c>
      <c r="C18" s="8">
        <f t="shared" si="9"/>
        <v>46246</v>
      </c>
      <c r="D18" s="9">
        <f t="shared" si="5"/>
        <v>0.25</v>
      </c>
      <c r="E18" s="8">
        <f t="shared" si="10"/>
        <v>46247</v>
      </c>
      <c r="F18" s="9">
        <f t="shared" si="7"/>
        <v>0.25</v>
      </c>
      <c r="G18" s="10">
        <f t="shared" si="11"/>
        <v>1</v>
      </c>
      <c r="H18" s="11">
        <f t="shared" si="3"/>
        <v>6154739.2699999996</v>
      </c>
      <c r="I18" s="11">
        <v>6165345.2199999997</v>
      </c>
      <c r="J18" s="11">
        <f t="shared" si="0"/>
        <v>10605.950000000186</v>
      </c>
      <c r="K18" s="27">
        <f t="shared" si="1"/>
        <v>441.91458333334111</v>
      </c>
      <c r="L18" s="104"/>
    </row>
    <row r="19" spans="1:14">
      <c r="A19" s="12">
        <f t="shared" si="4"/>
        <v>13</v>
      </c>
      <c r="B19" s="8">
        <f t="shared" ref="B19" si="21">B18+1</f>
        <v>46247</v>
      </c>
      <c r="C19" s="8">
        <f t="shared" si="9"/>
        <v>46247</v>
      </c>
      <c r="D19" s="9">
        <f t="shared" si="5"/>
        <v>0.25</v>
      </c>
      <c r="E19" s="8">
        <f t="shared" si="10"/>
        <v>46248</v>
      </c>
      <c r="F19" s="9">
        <f t="shared" si="7"/>
        <v>0.25</v>
      </c>
      <c r="G19" s="10">
        <f t="shared" si="11"/>
        <v>1</v>
      </c>
      <c r="H19" s="11">
        <f t="shared" si="3"/>
        <v>6165345.2199999997</v>
      </c>
      <c r="I19" s="11">
        <v>6174974.04</v>
      </c>
      <c r="J19" s="11">
        <f t="shared" si="0"/>
        <v>9628.820000000298</v>
      </c>
      <c r="K19" s="27">
        <f t="shared" si="1"/>
        <v>401.20083333334577</v>
      </c>
      <c r="L19" s="104"/>
      <c r="N19" s="29"/>
    </row>
    <row r="20" spans="1:14">
      <c r="A20" s="12">
        <f t="shared" si="4"/>
        <v>14</v>
      </c>
      <c r="B20" s="8">
        <f t="shared" ref="B20" si="22">B19+1</f>
        <v>46248</v>
      </c>
      <c r="C20" s="8">
        <f t="shared" si="9"/>
        <v>46248</v>
      </c>
      <c r="D20" s="9">
        <f t="shared" si="5"/>
        <v>0.25</v>
      </c>
      <c r="E20" s="8">
        <f t="shared" si="10"/>
        <v>46249</v>
      </c>
      <c r="F20" s="9">
        <f t="shared" si="7"/>
        <v>0.25</v>
      </c>
      <c r="G20" s="10">
        <f t="shared" si="11"/>
        <v>1</v>
      </c>
      <c r="H20" s="11">
        <f t="shared" si="3"/>
        <v>6174974.04</v>
      </c>
      <c r="I20" s="11">
        <v>6186120.4199999999</v>
      </c>
      <c r="J20" s="11">
        <f t="shared" si="0"/>
        <v>11146.379999999888</v>
      </c>
      <c r="K20" s="27">
        <f t="shared" ref="K20" si="23">J20/24</f>
        <v>464.43249999999534</v>
      </c>
      <c r="L20" s="104"/>
    </row>
    <row r="21" spans="1:14">
      <c r="A21" s="12">
        <f t="shared" si="4"/>
        <v>15</v>
      </c>
      <c r="B21" s="8">
        <f t="shared" ref="B21" si="24">B20+1</f>
        <v>46249</v>
      </c>
      <c r="C21" s="8">
        <f t="shared" si="9"/>
        <v>46249</v>
      </c>
      <c r="D21" s="9">
        <f t="shared" si="5"/>
        <v>0.25</v>
      </c>
      <c r="E21" s="8">
        <f t="shared" si="10"/>
        <v>46250</v>
      </c>
      <c r="F21" s="9">
        <f t="shared" si="7"/>
        <v>0.25</v>
      </c>
      <c r="G21" s="10">
        <f t="shared" si="11"/>
        <v>1</v>
      </c>
      <c r="H21" s="11">
        <f t="shared" si="3"/>
        <v>6186120.4199999999</v>
      </c>
      <c r="I21" s="11">
        <v>6196228.1299999999</v>
      </c>
      <c r="J21" s="11">
        <f t="shared" si="0"/>
        <v>10107.709999999963</v>
      </c>
      <c r="K21" s="27">
        <f t="shared" si="1"/>
        <v>421.1545833333318</v>
      </c>
      <c r="L21" s="104"/>
    </row>
    <row r="22" spans="1:14">
      <c r="A22" s="12">
        <f t="shared" si="4"/>
        <v>16</v>
      </c>
      <c r="B22" s="8">
        <f t="shared" ref="B22" si="25">B21+1</f>
        <v>46250</v>
      </c>
      <c r="C22" s="8">
        <f t="shared" si="9"/>
        <v>46250</v>
      </c>
      <c r="D22" s="9">
        <f t="shared" si="5"/>
        <v>0.25</v>
      </c>
      <c r="E22" s="8">
        <f t="shared" si="10"/>
        <v>46251</v>
      </c>
      <c r="F22" s="9">
        <f t="shared" si="7"/>
        <v>0.25</v>
      </c>
      <c r="G22" s="10">
        <f t="shared" si="11"/>
        <v>1</v>
      </c>
      <c r="H22" s="11">
        <f t="shared" si="3"/>
        <v>6196228.1299999999</v>
      </c>
      <c r="I22" s="11">
        <v>6206284.9900000002</v>
      </c>
      <c r="J22" s="11">
        <f t="shared" si="0"/>
        <v>10056.860000000335</v>
      </c>
      <c r="K22" s="27">
        <f t="shared" si="1"/>
        <v>419.03583333334728</v>
      </c>
      <c r="L22" s="104"/>
    </row>
    <row r="23" spans="1:14">
      <c r="A23" s="12">
        <f t="shared" si="4"/>
        <v>17</v>
      </c>
      <c r="B23" s="8">
        <f t="shared" ref="B23" si="26">B22+1</f>
        <v>46251</v>
      </c>
      <c r="C23" s="8">
        <f t="shared" si="9"/>
        <v>46251</v>
      </c>
      <c r="D23" s="9">
        <f t="shared" si="5"/>
        <v>0.25</v>
      </c>
      <c r="E23" s="8">
        <f t="shared" si="10"/>
        <v>46252</v>
      </c>
      <c r="F23" s="9">
        <f t="shared" si="7"/>
        <v>0.25</v>
      </c>
      <c r="G23" s="10">
        <f t="shared" si="11"/>
        <v>1</v>
      </c>
      <c r="H23" s="11">
        <f t="shared" si="3"/>
        <v>6206284.9900000002</v>
      </c>
      <c r="I23" s="11">
        <v>6217135.6200000001</v>
      </c>
      <c r="J23" s="11">
        <f t="shared" si="0"/>
        <v>10850.629999999888</v>
      </c>
      <c r="K23" s="27">
        <f t="shared" si="1"/>
        <v>452.10958333332866</v>
      </c>
      <c r="L23" s="28"/>
    </row>
    <row r="24" spans="1:14">
      <c r="A24" s="12">
        <f t="shared" si="4"/>
        <v>18</v>
      </c>
      <c r="B24" s="8">
        <f t="shared" ref="B24" si="27">B23+1</f>
        <v>46252</v>
      </c>
      <c r="C24" s="8">
        <f t="shared" si="9"/>
        <v>46252</v>
      </c>
      <c r="D24" s="9">
        <f t="shared" si="5"/>
        <v>0.25</v>
      </c>
      <c r="E24" s="8">
        <f t="shared" si="10"/>
        <v>46253</v>
      </c>
      <c r="F24" s="9">
        <f t="shared" si="7"/>
        <v>0.25</v>
      </c>
      <c r="G24" s="10">
        <f t="shared" si="11"/>
        <v>1</v>
      </c>
      <c r="H24" s="11">
        <f t="shared" si="3"/>
        <v>6217135.6200000001</v>
      </c>
      <c r="I24" s="11">
        <v>6227496.2599999998</v>
      </c>
      <c r="J24" s="11">
        <f t="shared" si="0"/>
        <v>10360.639999999665</v>
      </c>
      <c r="K24" s="27">
        <f t="shared" ref="K24" si="28">J24/24</f>
        <v>431.69333333331934</v>
      </c>
      <c r="L24" s="28"/>
    </row>
    <row r="25" spans="1:14">
      <c r="A25" s="12">
        <f t="shared" si="4"/>
        <v>19</v>
      </c>
      <c r="B25" s="8">
        <f t="shared" ref="B25" si="29">B24+1</f>
        <v>46253</v>
      </c>
      <c r="C25" s="8">
        <f t="shared" si="9"/>
        <v>46253</v>
      </c>
      <c r="D25" s="9">
        <f t="shared" si="5"/>
        <v>0.25</v>
      </c>
      <c r="E25" s="8">
        <f t="shared" si="10"/>
        <v>46254</v>
      </c>
      <c r="F25" s="9">
        <f t="shared" si="7"/>
        <v>0.25</v>
      </c>
      <c r="G25" s="10">
        <f t="shared" si="11"/>
        <v>1</v>
      </c>
      <c r="H25" s="11">
        <f t="shared" si="3"/>
        <v>6227496.2599999998</v>
      </c>
      <c r="I25" s="11">
        <v>6236965.2800000003</v>
      </c>
      <c r="J25" s="11">
        <f t="shared" si="0"/>
        <v>9469.0200000004843</v>
      </c>
      <c r="K25" s="27">
        <f t="shared" si="1"/>
        <v>394.5425000000202</v>
      </c>
      <c r="L25" s="28"/>
    </row>
    <row r="26" spans="1:14">
      <c r="A26" s="12">
        <f t="shared" ref="A26:B34" si="30">A25+1</f>
        <v>20</v>
      </c>
      <c r="B26" s="8">
        <f t="shared" si="30"/>
        <v>46254</v>
      </c>
      <c r="C26" s="8">
        <f t="shared" si="9"/>
        <v>46254</v>
      </c>
      <c r="D26" s="9">
        <f t="shared" si="5"/>
        <v>0.25</v>
      </c>
      <c r="E26" s="8">
        <f t="shared" si="10"/>
        <v>46255</v>
      </c>
      <c r="F26" s="9">
        <f t="shared" si="7"/>
        <v>0.25</v>
      </c>
      <c r="G26" s="10">
        <f t="shared" si="11"/>
        <v>1</v>
      </c>
      <c r="H26" s="11">
        <f t="shared" si="3"/>
        <v>6236965.2800000003</v>
      </c>
      <c r="I26" s="11">
        <v>6246559.8799999999</v>
      </c>
      <c r="J26" s="11">
        <f t="shared" si="0"/>
        <v>9594.5999999996275</v>
      </c>
      <c r="K26" s="27">
        <f t="shared" si="1"/>
        <v>399.77499999998446</v>
      </c>
      <c r="L26" s="28"/>
    </row>
    <row r="27" spans="1:14">
      <c r="A27" s="12">
        <f t="shared" si="30"/>
        <v>21</v>
      </c>
      <c r="B27" s="8">
        <f t="shared" si="30"/>
        <v>46255</v>
      </c>
      <c r="C27" s="8">
        <f t="shared" si="9"/>
        <v>46255</v>
      </c>
      <c r="D27" s="9">
        <f t="shared" si="5"/>
        <v>0.25</v>
      </c>
      <c r="E27" s="8">
        <f t="shared" si="10"/>
        <v>46256</v>
      </c>
      <c r="F27" s="9">
        <f t="shared" si="7"/>
        <v>0.25</v>
      </c>
      <c r="G27" s="10">
        <f t="shared" si="11"/>
        <v>1</v>
      </c>
      <c r="H27" s="11">
        <f t="shared" si="3"/>
        <v>6246559.8799999999</v>
      </c>
      <c r="I27" s="11">
        <v>6257423.9400000004</v>
      </c>
      <c r="J27" s="11">
        <f t="shared" si="0"/>
        <v>10864.060000000522</v>
      </c>
      <c r="K27" s="27">
        <f t="shared" si="1"/>
        <v>452.6691666666884</v>
      </c>
      <c r="L27" s="28"/>
    </row>
    <row r="28" spans="1:14">
      <c r="A28" s="12">
        <f t="shared" si="30"/>
        <v>22</v>
      </c>
      <c r="B28" s="8">
        <f t="shared" si="30"/>
        <v>46256</v>
      </c>
      <c r="C28" s="8">
        <f t="shared" si="9"/>
        <v>46256</v>
      </c>
      <c r="D28" s="9">
        <f t="shared" si="5"/>
        <v>0.25</v>
      </c>
      <c r="E28" s="8">
        <f t="shared" si="10"/>
        <v>46257</v>
      </c>
      <c r="F28" s="9">
        <f t="shared" si="7"/>
        <v>0.25</v>
      </c>
      <c r="G28" s="10">
        <f t="shared" si="11"/>
        <v>1</v>
      </c>
      <c r="H28" s="11">
        <f t="shared" si="3"/>
        <v>6257423.9400000004</v>
      </c>
      <c r="I28" s="11">
        <v>6270142.8899999997</v>
      </c>
      <c r="J28" s="11">
        <f t="shared" si="0"/>
        <v>12718.949999999255</v>
      </c>
      <c r="K28" s="27">
        <f t="shared" si="1"/>
        <v>529.95624999996892</v>
      </c>
      <c r="L28" s="28"/>
    </row>
    <row r="29" spans="1:14">
      <c r="A29" s="12">
        <f t="shared" si="30"/>
        <v>23</v>
      </c>
      <c r="B29" s="8">
        <f t="shared" si="30"/>
        <v>46257</v>
      </c>
      <c r="C29" s="8">
        <f t="shared" si="9"/>
        <v>46257</v>
      </c>
      <c r="D29" s="9">
        <f t="shared" si="5"/>
        <v>0.25</v>
      </c>
      <c r="E29" s="8">
        <f t="shared" si="10"/>
        <v>46258</v>
      </c>
      <c r="F29" s="9">
        <f t="shared" si="7"/>
        <v>0.25</v>
      </c>
      <c r="G29" s="10">
        <f t="shared" si="11"/>
        <v>1</v>
      </c>
      <c r="H29" s="11">
        <f t="shared" si="3"/>
        <v>6270142.8899999997</v>
      </c>
      <c r="I29" s="11">
        <v>6281040.6100000003</v>
      </c>
      <c r="J29" s="11">
        <f t="shared" si="0"/>
        <v>10897.720000000671</v>
      </c>
      <c r="K29" s="27">
        <f t="shared" si="1"/>
        <v>454.07166666669463</v>
      </c>
      <c r="L29" s="28"/>
    </row>
    <row r="30" spans="1:14">
      <c r="A30" s="12">
        <f t="shared" si="30"/>
        <v>24</v>
      </c>
      <c r="B30" s="8">
        <f t="shared" si="30"/>
        <v>46258</v>
      </c>
      <c r="C30" s="8">
        <f t="shared" si="9"/>
        <v>46258</v>
      </c>
      <c r="D30" s="9">
        <f t="shared" si="5"/>
        <v>0.25</v>
      </c>
      <c r="E30" s="8">
        <f t="shared" si="10"/>
        <v>46259</v>
      </c>
      <c r="F30" s="9">
        <f t="shared" si="7"/>
        <v>0.25</v>
      </c>
      <c r="G30" s="10">
        <f t="shared" si="11"/>
        <v>1</v>
      </c>
      <c r="H30" s="11">
        <f t="shared" si="3"/>
        <v>6281040.6100000003</v>
      </c>
      <c r="I30" s="11">
        <v>6291421.5700000003</v>
      </c>
      <c r="J30" s="11">
        <f t="shared" si="0"/>
        <v>10380.959999999963</v>
      </c>
      <c r="K30" s="27">
        <f t="shared" si="1"/>
        <v>432.53999999999843</v>
      </c>
      <c r="L30" s="28"/>
    </row>
    <row r="31" spans="1:14">
      <c r="A31" s="12">
        <f t="shared" si="30"/>
        <v>25</v>
      </c>
      <c r="B31" s="8">
        <f t="shared" si="30"/>
        <v>46259</v>
      </c>
      <c r="C31" s="8">
        <f t="shared" si="2"/>
        <v>46259</v>
      </c>
      <c r="D31" s="9">
        <f t="shared" si="5"/>
        <v>0.25</v>
      </c>
      <c r="E31" s="8">
        <f t="shared" si="6"/>
        <v>46260</v>
      </c>
      <c r="F31" s="9">
        <f t="shared" si="7"/>
        <v>0.25</v>
      </c>
      <c r="G31" s="10">
        <f t="shared" ref="G31:G34" si="31">IFERROR(((E31-C31)+(F31-D31)),"")</f>
        <v>1</v>
      </c>
      <c r="H31" s="11">
        <f t="shared" si="3"/>
        <v>6291421.5700000003</v>
      </c>
      <c r="I31" s="11">
        <v>6301792.7699999996</v>
      </c>
      <c r="J31" s="11">
        <f t="shared" si="0"/>
        <v>10371.199999999255</v>
      </c>
      <c r="K31" s="27">
        <f t="shared" si="1"/>
        <v>432.13333333330229</v>
      </c>
      <c r="L31" s="28"/>
    </row>
    <row r="32" spans="1:14">
      <c r="A32" s="12">
        <f t="shared" si="30"/>
        <v>26</v>
      </c>
      <c r="B32" s="8">
        <f t="shared" si="30"/>
        <v>46260</v>
      </c>
      <c r="C32" s="8">
        <f t="shared" si="2"/>
        <v>46260</v>
      </c>
      <c r="D32" s="9">
        <f t="shared" si="5"/>
        <v>0.25</v>
      </c>
      <c r="E32" s="8">
        <f t="shared" si="6"/>
        <v>46261</v>
      </c>
      <c r="F32" s="9">
        <f t="shared" si="7"/>
        <v>0.25</v>
      </c>
      <c r="G32" s="10">
        <f t="shared" si="31"/>
        <v>1</v>
      </c>
      <c r="H32" s="11">
        <f t="shared" si="3"/>
        <v>6301792.7699999996</v>
      </c>
      <c r="I32" s="11">
        <v>6310608.75</v>
      </c>
      <c r="J32" s="11">
        <f t="shared" si="0"/>
        <v>8815.980000000447</v>
      </c>
      <c r="K32" s="27">
        <f t="shared" si="1"/>
        <v>367.33250000001863</v>
      </c>
      <c r="L32" s="28"/>
    </row>
    <row r="33" spans="1:12">
      <c r="A33" s="12">
        <f t="shared" si="30"/>
        <v>27</v>
      </c>
      <c r="B33" s="8">
        <f t="shared" si="30"/>
        <v>46261</v>
      </c>
      <c r="C33" s="8">
        <f t="shared" si="2"/>
        <v>46261</v>
      </c>
      <c r="D33" s="9">
        <f t="shared" si="5"/>
        <v>0.25</v>
      </c>
      <c r="E33" s="8">
        <f t="shared" si="6"/>
        <v>46262</v>
      </c>
      <c r="F33" s="9">
        <f t="shared" si="7"/>
        <v>0.25</v>
      </c>
      <c r="G33" s="10">
        <f t="shared" si="31"/>
        <v>1</v>
      </c>
      <c r="H33" s="11">
        <f t="shared" si="3"/>
        <v>6310608.75</v>
      </c>
      <c r="I33" s="232">
        <v>6319627.21</v>
      </c>
      <c r="J33" s="11">
        <f t="shared" si="0"/>
        <v>9018.4599999999627</v>
      </c>
      <c r="K33" s="27">
        <f t="shared" si="1"/>
        <v>375.76916666666511</v>
      </c>
      <c r="L33" s="28"/>
    </row>
    <row r="34" spans="1:12">
      <c r="A34" s="12">
        <f t="shared" si="30"/>
        <v>28</v>
      </c>
      <c r="B34" s="8">
        <f t="shared" si="30"/>
        <v>46262</v>
      </c>
      <c r="C34" s="8">
        <f t="shared" si="2"/>
        <v>46262</v>
      </c>
      <c r="D34" s="9">
        <f t="shared" si="5"/>
        <v>0.25</v>
      </c>
      <c r="E34" s="8">
        <f t="shared" si="6"/>
        <v>46263</v>
      </c>
      <c r="F34" s="9">
        <f t="shared" si="7"/>
        <v>0.25</v>
      </c>
      <c r="G34" s="10">
        <f t="shared" si="31"/>
        <v>1</v>
      </c>
      <c r="H34" s="11">
        <f t="shared" si="3"/>
        <v>6319627.21</v>
      </c>
      <c r="I34" s="232">
        <v>6328227.04</v>
      </c>
      <c r="J34" s="11">
        <f t="shared" si="0"/>
        <v>8599.8300000000745</v>
      </c>
      <c r="K34" s="27">
        <f t="shared" si="1"/>
        <v>358.32625000000309</v>
      </c>
      <c r="L34" s="28"/>
    </row>
    <row r="35" spans="1:12">
      <c r="A35" s="12">
        <f t="shared" ref="A35:B35" si="32">A34+1</f>
        <v>29</v>
      </c>
      <c r="B35" s="8">
        <f t="shared" si="32"/>
        <v>46263</v>
      </c>
      <c r="C35" s="8">
        <f t="shared" ref="C35:C37" si="33">B35</f>
        <v>46263</v>
      </c>
      <c r="D35" s="9">
        <f t="shared" si="5"/>
        <v>0.25</v>
      </c>
      <c r="E35" s="8">
        <f t="shared" ref="E35:E37" si="34">C35+1</f>
        <v>46264</v>
      </c>
      <c r="F35" s="9">
        <f t="shared" si="7"/>
        <v>0.25</v>
      </c>
      <c r="G35" s="10">
        <f t="shared" ref="G35:G37" si="35">IFERROR(((E35-C35)+(F35-D35)),"")</f>
        <v>1</v>
      </c>
      <c r="H35" s="11">
        <f t="shared" si="3"/>
        <v>6328227.04</v>
      </c>
      <c r="I35" s="232">
        <v>6340272.1799999997</v>
      </c>
      <c r="J35" s="11">
        <f t="shared" ref="J35:J37" si="36">I35-H35</f>
        <v>12045.139999999665</v>
      </c>
      <c r="K35" s="27">
        <f t="shared" ref="K35:K37" si="37">J35/24</f>
        <v>501.88083333331934</v>
      </c>
      <c r="L35" s="28"/>
    </row>
    <row r="36" spans="1:12">
      <c r="A36" s="12">
        <f t="shared" ref="A36:B36" si="38">A35+1</f>
        <v>30</v>
      </c>
      <c r="B36" s="8">
        <f t="shared" si="38"/>
        <v>46264</v>
      </c>
      <c r="C36" s="8">
        <f t="shared" si="33"/>
        <v>46264</v>
      </c>
      <c r="D36" s="9">
        <f t="shared" si="5"/>
        <v>0.25</v>
      </c>
      <c r="E36" s="8">
        <f t="shared" si="34"/>
        <v>46265</v>
      </c>
      <c r="F36" s="9">
        <f t="shared" si="7"/>
        <v>0.25</v>
      </c>
      <c r="G36" s="10">
        <f t="shared" si="35"/>
        <v>1</v>
      </c>
      <c r="H36" s="11">
        <f t="shared" si="3"/>
        <v>6340272.1799999997</v>
      </c>
      <c r="I36" s="232">
        <v>6350305.25</v>
      </c>
      <c r="J36" s="11">
        <f t="shared" si="36"/>
        <v>10033.070000000298</v>
      </c>
      <c r="K36" s="27">
        <f t="shared" si="37"/>
        <v>418.04458333334577</v>
      </c>
      <c r="L36" s="28"/>
    </row>
    <row r="37" spans="1:12">
      <c r="A37" s="12">
        <f t="shared" ref="A37:B37" si="39">A36+1</f>
        <v>31</v>
      </c>
      <c r="B37" s="8">
        <f t="shared" si="39"/>
        <v>46265</v>
      </c>
      <c r="C37" s="8">
        <f t="shared" si="33"/>
        <v>46265</v>
      </c>
      <c r="D37" s="9">
        <f t="shared" si="5"/>
        <v>0.25</v>
      </c>
      <c r="E37" s="8">
        <f t="shared" si="34"/>
        <v>46266</v>
      </c>
      <c r="F37" s="9">
        <f t="shared" si="7"/>
        <v>0.25</v>
      </c>
      <c r="G37" s="10">
        <f t="shared" si="35"/>
        <v>1</v>
      </c>
      <c r="H37" s="11">
        <f t="shared" si="3"/>
        <v>6350305.25</v>
      </c>
      <c r="I37" s="232">
        <v>6360626.8700000001</v>
      </c>
      <c r="J37" s="11">
        <f t="shared" si="36"/>
        <v>10321.620000000112</v>
      </c>
      <c r="K37" s="27">
        <f t="shared" si="37"/>
        <v>430.06750000000466</v>
      </c>
      <c r="L37" s="28"/>
    </row>
    <row r="38" spans="1:12">
      <c r="A38" s="12"/>
      <c r="B38" s="8"/>
      <c r="C38" s="8"/>
      <c r="D38" s="9"/>
      <c r="E38" s="8"/>
      <c r="F38" s="9"/>
      <c r="G38" s="10"/>
      <c r="H38" s="11"/>
      <c r="I38" s="232"/>
      <c r="J38" s="11"/>
      <c r="K38" s="27"/>
      <c r="L38" s="28"/>
    </row>
    <row r="39" spans="1:12" ht="15.75" thickBot="1">
      <c r="A39" s="12"/>
      <c r="B39" s="8"/>
      <c r="C39" s="8"/>
      <c r="D39" s="9"/>
      <c r="E39" s="8"/>
      <c r="F39" s="9"/>
      <c r="G39" s="10"/>
      <c r="H39" s="11"/>
      <c r="I39" s="232"/>
      <c r="J39" s="11"/>
      <c r="K39" s="27"/>
      <c r="L39" s="104"/>
    </row>
    <row r="40" spans="1:12" ht="15.75" thickTop="1">
      <c r="A40" s="17" t="s">
        <v>3</v>
      </c>
      <c r="B40" s="18"/>
      <c r="C40" s="18"/>
      <c r="D40" s="18"/>
      <c r="E40" s="18"/>
      <c r="F40" s="18"/>
      <c r="G40" s="19">
        <f>SUM(G7:G39)</f>
        <v>31</v>
      </c>
      <c r="H40" s="20"/>
      <c r="I40" s="20"/>
      <c r="J40" s="32">
        <f>SUM(J7:J39)</f>
        <v>316665.41000000015</v>
      </c>
      <c r="K40" s="32">
        <f>AVERAGE(K7:K39)</f>
        <v>425.62555107526902</v>
      </c>
      <c r="L40" s="33"/>
    </row>
    <row r="41" spans="1:12" ht="15.75" thickBot="1">
      <c r="A41" s="21" t="s">
        <v>117</v>
      </c>
      <c r="B41" s="22"/>
      <c r="C41" s="22"/>
      <c r="D41" s="22"/>
      <c r="E41" s="22"/>
      <c r="F41" s="22"/>
      <c r="G41" s="23">
        <f>G40/SUMPRODUCT((G7:G39&gt;0)*1)</f>
        <v>1</v>
      </c>
      <c r="H41" s="24"/>
      <c r="I41" s="24"/>
      <c r="J41" s="24"/>
      <c r="K41" s="24">
        <f>K40/SUMPRODUCT((K7:K39&gt;0)*1)</f>
        <v>13.729856486299001</v>
      </c>
      <c r="L41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7"/>
  <sheetViews>
    <sheetView workbookViewId="0">
      <pane xSplit="2" ySplit="6" topLeftCell="C7" activePane="bottomRight" state="frozen"/>
      <selection pane="topRight"/>
      <selection pane="bottomLeft"/>
      <selection pane="bottomRight" activeCell="H7" sqref="H7:I10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9" width="13.85546875" style="35" customWidth="1"/>
    <col min="10" max="10" width="13.85546875" style="1" customWidth="1"/>
    <col min="11" max="11" width="9.140625" style="1"/>
    <col min="12" max="12" width="28.42578125" style="1" customWidth="1"/>
    <col min="13" max="16384" width="9.140625" style="1"/>
  </cols>
  <sheetData>
    <row r="1" spans="1:12">
      <c r="B1" s="2"/>
      <c r="C1" s="3" t="s">
        <v>131</v>
      </c>
      <c r="D1" s="2"/>
      <c r="E1" s="2"/>
      <c r="F1" s="2"/>
      <c r="G1" s="2"/>
      <c r="H1" s="36"/>
      <c r="I1" s="36"/>
      <c r="J1" s="2"/>
      <c r="K1" s="2"/>
      <c r="L1" s="2"/>
    </row>
    <row r="2" spans="1:12">
      <c r="B2" s="2"/>
      <c r="C2" s="3" t="s">
        <v>192</v>
      </c>
      <c r="D2" s="2"/>
      <c r="E2" s="2"/>
      <c r="F2" s="2"/>
      <c r="G2" s="2"/>
      <c r="H2" s="36"/>
      <c r="I2" s="36"/>
      <c r="J2" s="2"/>
      <c r="K2" s="2"/>
      <c r="L2" s="25" t="s">
        <v>133</v>
      </c>
    </row>
    <row r="3" spans="1:12">
      <c r="B3" s="2"/>
      <c r="C3" s="3" t="str">
        <f>SCI!C3</f>
        <v>Bulan Agustus 2026</v>
      </c>
      <c r="D3" s="2"/>
      <c r="E3" s="2"/>
      <c r="F3" s="2"/>
      <c r="G3" s="2"/>
      <c r="H3" s="36"/>
      <c r="I3" s="36"/>
      <c r="J3" s="2"/>
      <c r="K3" s="2"/>
      <c r="L3" s="2"/>
    </row>
    <row r="4" spans="1:12">
      <c r="B4" s="4"/>
      <c r="C4" s="4">
        <f>SCI!C4</f>
        <v>46235</v>
      </c>
      <c r="D4" s="2"/>
      <c r="E4" s="2"/>
      <c r="F4" s="2"/>
      <c r="G4" s="2"/>
      <c r="H4" s="36"/>
      <c r="I4" s="36"/>
      <c r="J4" s="2" t="s">
        <v>134</v>
      </c>
      <c r="K4" s="26">
        <f>MAX(K7:K34)</f>
        <v>0</v>
      </c>
      <c r="L4" s="2"/>
    </row>
    <row r="5" spans="1:12">
      <c r="A5" s="934" t="s">
        <v>111</v>
      </c>
      <c r="B5" s="933" t="s">
        <v>112</v>
      </c>
      <c r="C5" s="933" t="s">
        <v>135</v>
      </c>
      <c r="D5" s="933"/>
      <c r="E5" s="933" t="s">
        <v>136</v>
      </c>
      <c r="F5" s="933"/>
      <c r="G5" s="937" t="s">
        <v>137</v>
      </c>
      <c r="H5" s="976" t="s">
        <v>138</v>
      </c>
      <c r="I5" s="976"/>
      <c r="J5" s="933" t="s">
        <v>139</v>
      </c>
      <c r="K5" s="937" t="s">
        <v>140</v>
      </c>
      <c r="L5" s="931" t="s">
        <v>141</v>
      </c>
    </row>
    <row r="6" spans="1:12">
      <c r="A6" s="935"/>
      <c r="B6" s="936"/>
      <c r="C6" s="5" t="s">
        <v>112</v>
      </c>
      <c r="D6" s="5" t="s">
        <v>142</v>
      </c>
      <c r="E6" s="5" t="s">
        <v>112</v>
      </c>
      <c r="F6" s="5" t="s">
        <v>142</v>
      </c>
      <c r="G6" s="938"/>
      <c r="H6" s="37" t="s">
        <v>135</v>
      </c>
      <c r="I6" s="37" t="s">
        <v>136</v>
      </c>
      <c r="J6" s="936"/>
      <c r="K6" s="938"/>
      <c r="L6" s="932"/>
    </row>
    <row r="7" spans="1:12">
      <c r="A7" s="6">
        <v>1</v>
      </c>
      <c r="B7" s="7">
        <f>C7</f>
        <v>46235</v>
      </c>
      <c r="C7" s="8">
        <f>C4</f>
        <v>46235</v>
      </c>
      <c r="D7" s="9">
        <v>0.25</v>
      </c>
      <c r="E7" s="8">
        <f>C7+1</f>
        <v>46236</v>
      </c>
      <c r="F7" s="9">
        <v>0.25</v>
      </c>
      <c r="G7" s="10">
        <f>IFERROR(((E7-C7)+(F7-D7)),"")</f>
        <v>1</v>
      </c>
      <c r="H7" s="11"/>
      <c r="I7" s="11"/>
      <c r="J7" s="11">
        <f t="shared" ref="J7:J12" si="0">I7-H7</f>
        <v>0</v>
      </c>
      <c r="K7" s="27">
        <f t="shared" ref="K7" si="1">J7/24</f>
        <v>0</v>
      </c>
      <c r="L7" s="28"/>
    </row>
    <row r="8" spans="1:12">
      <c r="A8" s="12">
        <f>A7+1</f>
        <v>2</v>
      </c>
      <c r="B8" s="8">
        <f t="shared" ref="B8:B34" si="2">C8</f>
        <v>46236</v>
      </c>
      <c r="C8" s="8">
        <f>E7</f>
        <v>46236</v>
      </c>
      <c r="D8" s="9">
        <v>0.25</v>
      </c>
      <c r="E8" s="8">
        <f>C8+1</f>
        <v>46237</v>
      </c>
      <c r="F8" s="9">
        <v>0.25</v>
      </c>
      <c r="G8" s="10">
        <f>IFERROR(((E8-C8)+(F8-D8)),"")</f>
        <v>1</v>
      </c>
      <c r="H8" s="11"/>
      <c r="I8" s="11"/>
      <c r="J8" s="11">
        <f t="shared" si="0"/>
        <v>0</v>
      </c>
      <c r="K8" s="27">
        <f t="shared" ref="K8" si="3">J8/24</f>
        <v>0</v>
      </c>
      <c r="L8" s="28"/>
    </row>
    <row r="9" spans="1:12">
      <c r="A9" s="12">
        <f t="shared" ref="A9:A24" si="4">A8+1</f>
        <v>3</v>
      </c>
      <c r="B9" s="8">
        <f t="shared" si="2"/>
        <v>46237</v>
      </c>
      <c r="C9" s="8">
        <f t="shared" ref="C9:C34" si="5">E8</f>
        <v>46237</v>
      </c>
      <c r="D9" s="9">
        <v>0.25</v>
      </c>
      <c r="E9" s="8">
        <f t="shared" ref="E9:E27" si="6">C9+1</f>
        <v>46238</v>
      </c>
      <c r="F9" s="9">
        <v>0.25</v>
      </c>
      <c r="G9" s="10">
        <f t="shared" ref="G9:G27" si="7">IFERROR(((E9-C9)+(F9-D9)),"")</f>
        <v>1</v>
      </c>
      <c r="H9" s="11"/>
      <c r="I9" s="11"/>
      <c r="J9" s="11">
        <f t="shared" si="0"/>
        <v>0</v>
      </c>
      <c r="K9" s="27">
        <f t="shared" ref="K9" si="8">J9/24</f>
        <v>0</v>
      </c>
      <c r="L9" s="28"/>
    </row>
    <row r="10" spans="1:12">
      <c r="A10" s="12">
        <f t="shared" si="4"/>
        <v>4</v>
      </c>
      <c r="B10" s="8">
        <f t="shared" si="2"/>
        <v>46238</v>
      </c>
      <c r="C10" s="8">
        <f t="shared" si="5"/>
        <v>46238</v>
      </c>
      <c r="D10" s="9">
        <v>0.25</v>
      </c>
      <c r="E10" s="8">
        <f t="shared" si="6"/>
        <v>46239</v>
      </c>
      <c r="F10" s="9">
        <v>0.25</v>
      </c>
      <c r="G10" s="10">
        <f t="shared" si="7"/>
        <v>1</v>
      </c>
      <c r="H10" s="11"/>
      <c r="I10" s="11"/>
      <c r="J10" s="11">
        <f t="shared" si="0"/>
        <v>0</v>
      </c>
      <c r="K10" s="27">
        <f t="shared" ref="K10" si="9">J10/24</f>
        <v>0</v>
      </c>
      <c r="L10" s="28"/>
    </row>
    <row r="11" spans="1:12">
      <c r="A11" s="12">
        <f t="shared" si="4"/>
        <v>5</v>
      </c>
      <c r="B11" s="8">
        <f t="shared" si="2"/>
        <v>46239</v>
      </c>
      <c r="C11" s="8">
        <f t="shared" si="5"/>
        <v>46239</v>
      </c>
      <c r="D11" s="9">
        <v>0.25</v>
      </c>
      <c r="E11" s="8">
        <f t="shared" si="6"/>
        <v>46240</v>
      </c>
      <c r="F11" s="9">
        <v>0.25</v>
      </c>
      <c r="G11" s="10">
        <f t="shared" si="7"/>
        <v>1</v>
      </c>
      <c r="H11" s="11"/>
      <c r="I11" s="11"/>
      <c r="J11" s="11">
        <f t="shared" si="0"/>
        <v>0</v>
      </c>
      <c r="K11" s="27">
        <f t="shared" ref="K11" si="10">J11/24</f>
        <v>0</v>
      </c>
      <c r="L11" s="28"/>
    </row>
    <row r="12" spans="1:12">
      <c r="A12" s="12">
        <f t="shared" si="4"/>
        <v>6</v>
      </c>
      <c r="B12" s="8">
        <f t="shared" si="2"/>
        <v>46240</v>
      </c>
      <c r="C12" s="8">
        <f t="shared" si="5"/>
        <v>46240</v>
      </c>
      <c r="D12" s="9">
        <v>0.25</v>
      </c>
      <c r="E12" s="8">
        <f t="shared" si="6"/>
        <v>46241</v>
      </c>
      <c r="F12" s="9">
        <v>0.25</v>
      </c>
      <c r="G12" s="10">
        <f t="shared" si="7"/>
        <v>1</v>
      </c>
      <c r="H12" s="11"/>
      <c r="I12" s="537"/>
      <c r="J12" s="11">
        <f t="shared" si="0"/>
        <v>0</v>
      </c>
      <c r="K12" s="27">
        <f t="shared" ref="K12" si="11">J12/24</f>
        <v>0</v>
      </c>
      <c r="L12" s="28"/>
    </row>
    <row r="13" spans="1:12">
      <c r="A13" s="12">
        <f t="shared" si="4"/>
        <v>7</v>
      </c>
      <c r="B13" s="8">
        <f t="shared" si="2"/>
        <v>46241</v>
      </c>
      <c r="C13" s="8">
        <f t="shared" si="5"/>
        <v>46241</v>
      </c>
      <c r="D13" s="9">
        <v>0.25</v>
      </c>
      <c r="E13" s="8">
        <f t="shared" si="6"/>
        <v>46242</v>
      </c>
      <c r="F13" s="9">
        <v>0.25</v>
      </c>
      <c r="G13" s="10">
        <f t="shared" si="7"/>
        <v>1</v>
      </c>
      <c r="H13" s="11"/>
      <c r="I13" s="11"/>
      <c r="J13" s="11">
        <f t="shared" ref="J13" si="12">I13-H13</f>
        <v>0</v>
      </c>
      <c r="K13" s="27">
        <f t="shared" ref="K13" si="13">J13/24</f>
        <v>0</v>
      </c>
      <c r="L13" s="28"/>
    </row>
    <row r="14" spans="1:12">
      <c r="A14" s="12">
        <f t="shared" si="4"/>
        <v>8</v>
      </c>
      <c r="B14" s="8">
        <f t="shared" si="2"/>
        <v>46242</v>
      </c>
      <c r="C14" s="8">
        <f t="shared" si="5"/>
        <v>46242</v>
      </c>
      <c r="D14" s="9">
        <v>0.25</v>
      </c>
      <c r="E14" s="8">
        <f t="shared" si="6"/>
        <v>46243</v>
      </c>
      <c r="F14" s="9">
        <v>0.25</v>
      </c>
      <c r="G14" s="10">
        <f t="shared" si="7"/>
        <v>1</v>
      </c>
      <c r="H14" s="11"/>
      <c r="I14" s="11"/>
      <c r="J14" s="11">
        <f t="shared" ref="J14" si="14">I14-H14</f>
        <v>0</v>
      </c>
      <c r="K14" s="27">
        <f t="shared" ref="K14" si="15">J14/24</f>
        <v>0</v>
      </c>
      <c r="L14" s="28"/>
    </row>
    <row r="15" spans="1:12">
      <c r="A15" s="12">
        <f t="shared" si="4"/>
        <v>9</v>
      </c>
      <c r="B15" s="8">
        <f t="shared" si="2"/>
        <v>46243</v>
      </c>
      <c r="C15" s="8">
        <f t="shared" si="5"/>
        <v>46243</v>
      </c>
      <c r="D15" s="9">
        <v>0.25</v>
      </c>
      <c r="E15" s="8">
        <f t="shared" si="6"/>
        <v>46244</v>
      </c>
      <c r="F15" s="9">
        <v>0.25</v>
      </c>
      <c r="G15" s="10">
        <f t="shared" si="7"/>
        <v>1</v>
      </c>
      <c r="H15" s="11"/>
      <c r="I15" s="11"/>
      <c r="J15" s="11">
        <f t="shared" ref="J15" si="16">I15-H15</f>
        <v>0</v>
      </c>
      <c r="K15" s="27">
        <f t="shared" ref="K15:K16" si="17">J15/24</f>
        <v>0</v>
      </c>
      <c r="L15" s="28"/>
    </row>
    <row r="16" spans="1:12">
      <c r="A16" s="12">
        <f t="shared" si="4"/>
        <v>10</v>
      </c>
      <c r="B16" s="8">
        <f t="shared" si="2"/>
        <v>46244</v>
      </c>
      <c r="C16" s="8">
        <f t="shared" si="5"/>
        <v>46244</v>
      </c>
      <c r="D16" s="9">
        <v>0.25</v>
      </c>
      <c r="E16" s="8">
        <f t="shared" si="6"/>
        <v>46245</v>
      </c>
      <c r="F16" s="9">
        <v>0.25</v>
      </c>
      <c r="G16" s="10">
        <f t="shared" si="7"/>
        <v>1</v>
      </c>
      <c r="H16" s="11"/>
      <c r="I16" s="11"/>
      <c r="J16" s="11">
        <f t="shared" ref="J16" si="18">I16-H16</f>
        <v>0</v>
      </c>
      <c r="K16" s="27">
        <f t="shared" si="17"/>
        <v>0</v>
      </c>
      <c r="L16" s="28"/>
    </row>
    <row r="17" spans="1:14">
      <c r="A17" s="12">
        <f t="shared" si="4"/>
        <v>11</v>
      </c>
      <c r="B17" s="8">
        <f t="shared" si="2"/>
        <v>46245</v>
      </c>
      <c r="C17" s="8">
        <f t="shared" si="5"/>
        <v>46245</v>
      </c>
      <c r="D17" s="9">
        <v>0.25</v>
      </c>
      <c r="E17" s="8">
        <f t="shared" si="6"/>
        <v>46246</v>
      </c>
      <c r="F17" s="9">
        <v>0.25</v>
      </c>
      <c r="G17" s="10">
        <f t="shared" si="7"/>
        <v>1</v>
      </c>
      <c r="H17" s="11"/>
      <c r="I17" s="11"/>
      <c r="J17" s="11">
        <f t="shared" ref="J17" si="19">I17-H17</f>
        <v>0</v>
      </c>
      <c r="K17" s="27">
        <f t="shared" ref="K17" si="20">J17/24</f>
        <v>0</v>
      </c>
      <c r="L17" s="28"/>
    </row>
    <row r="18" spans="1:14">
      <c r="A18" s="12">
        <f t="shared" si="4"/>
        <v>12</v>
      </c>
      <c r="B18" s="8">
        <f t="shared" si="2"/>
        <v>46246</v>
      </c>
      <c r="C18" s="8">
        <f t="shared" si="5"/>
        <v>46246</v>
      </c>
      <c r="D18" s="9">
        <v>0.25</v>
      </c>
      <c r="E18" s="8">
        <f t="shared" si="6"/>
        <v>46247</v>
      </c>
      <c r="F18" s="9">
        <v>0.25</v>
      </c>
      <c r="G18" s="10">
        <f t="shared" si="7"/>
        <v>1</v>
      </c>
      <c r="H18" s="11"/>
      <c r="I18" s="11"/>
      <c r="J18" s="11">
        <f t="shared" ref="J18" si="21">I18-H18</f>
        <v>0</v>
      </c>
      <c r="K18" s="27">
        <f t="shared" ref="K18" si="22">J18/24</f>
        <v>0</v>
      </c>
      <c r="L18" s="28"/>
      <c r="N18" s="29"/>
    </row>
    <row r="19" spans="1:14">
      <c r="A19" s="12">
        <f t="shared" si="4"/>
        <v>13</v>
      </c>
      <c r="B19" s="8">
        <f t="shared" si="2"/>
        <v>46247</v>
      </c>
      <c r="C19" s="8">
        <f t="shared" si="5"/>
        <v>46247</v>
      </c>
      <c r="D19" s="9">
        <v>0.25</v>
      </c>
      <c r="E19" s="8">
        <f t="shared" si="6"/>
        <v>46248</v>
      </c>
      <c r="F19" s="9">
        <v>0.25</v>
      </c>
      <c r="G19" s="10">
        <f t="shared" si="7"/>
        <v>1</v>
      </c>
      <c r="H19" s="11"/>
      <c r="I19" s="232"/>
      <c r="J19" s="11">
        <f t="shared" ref="J19" si="23">I19-H19</f>
        <v>0</v>
      </c>
      <c r="K19" s="27">
        <f t="shared" ref="K19" si="24">J19/24</f>
        <v>0</v>
      </c>
      <c r="L19" s="28"/>
    </row>
    <row r="20" spans="1:14">
      <c r="A20" s="12">
        <f t="shared" si="4"/>
        <v>14</v>
      </c>
      <c r="B20" s="8">
        <f t="shared" si="2"/>
        <v>46248</v>
      </c>
      <c r="C20" s="8">
        <f t="shared" si="5"/>
        <v>46248</v>
      </c>
      <c r="D20" s="9">
        <v>0.25</v>
      </c>
      <c r="E20" s="8">
        <f t="shared" si="6"/>
        <v>46249</v>
      </c>
      <c r="F20" s="9">
        <v>0.25</v>
      </c>
      <c r="G20" s="10">
        <f t="shared" si="7"/>
        <v>1</v>
      </c>
      <c r="H20" s="11"/>
      <c r="I20" s="11"/>
      <c r="J20" s="11">
        <f t="shared" ref="J20" si="25">I20-H20</f>
        <v>0</v>
      </c>
      <c r="K20" s="27">
        <f t="shared" ref="K20" si="26">J20/24</f>
        <v>0</v>
      </c>
      <c r="L20" s="28"/>
    </row>
    <row r="21" spans="1:14">
      <c r="A21" s="12">
        <f t="shared" si="4"/>
        <v>15</v>
      </c>
      <c r="B21" s="8">
        <f t="shared" si="2"/>
        <v>46249</v>
      </c>
      <c r="C21" s="8">
        <f t="shared" si="5"/>
        <v>46249</v>
      </c>
      <c r="D21" s="9">
        <v>0.25</v>
      </c>
      <c r="E21" s="8">
        <f t="shared" si="6"/>
        <v>46250</v>
      </c>
      <c r="F21" s="9">
        <v>0.25</v>
      </c>
      <c r="G21" s="10">
        <f t="shared" si="7"/>
        <v>1</v>
      </c>
      <c r="H21" s="11"/>
      <c r="I21" s="11"/>
      <c r="J21" s="11">
        <f t="shared" ref="J21" si="27">I21-H21</f>
        <v>0</v>
      </c>
      <c r="K21" s="27">
        <f t="shared" ref="K21" si="28">J21/24</f>
        <v>0</v>
      </c>
      <c r="L21" s="28"/>
    </row>
    <row r="22" spans="1:14">
      <c r="A22" s="12">
        <f t="shared" si="4"/>
        <v>16</v>
      </c>
      <c r="B22" s="8">
        <f t="shared" si="2"/>
        <v>46250</v>
      </c>
      <c r="C22" s="8">
        <f t="shared" si="5"/>
        <v>46250</v>
      </c>
      <c r="D22" s="9">
        <v>0.25</v>
      </c>
      <c r="E22" s="8">
        <f t="shared" si="6"/>
        <v>46251</v>
      </c>
      <c r="F22" s="9">
        <v>0.25</v>
      </c>
      <c r="G22" s="10">
        <f t="shared" si="7"/>
        <v>1</v>
      </c>
      <c r="H22" s="11"/>
      <c r="I22" s="11"/>
      <c r="J22" s="11">
        <f t="shared" ref="J22" si="29">I22-H22</f>
        <v>0</v>
      </c>
      <c r="K22" s="27">
        <f t="shared" ref="K22" si="30">J22/24</f>
        <v>0</v>
      </c>
      <c r="L22" s="28"/>
    </row>
    <row r="23" spans="1:14">
      <c r="A23" s="12">
        <f t="shared" si="4"/>
        <v>17</v>
      </c>
      <c r="B23" s="8">
        <f t="shared" si="2"/>
        <v>46251</v>
      </c>
      <c r="C23" s="8">
        <f t="shared" si="5"/>
        <v>46251</v>
      </c>
      <c r="D23" s="9">
        <v>0.25</v>
      </c>
      <c r="E23" s="8">
        <f t="shared" si="6"/>
        <v>46252</v>
      </c>
      <c r="F23" s="9">
        <v>0.25</v>
      </c>
      <c r="G23" s="10">
        <f t="shared" si="7"/>
        <v>1</v>
      </c>
      <c r="H23" s="11"/>
      <c r="I23" s="11"/>
      <c r="J23" s="11">
        <f t="shared" ref="J23" si="31">I23-H23</f>
        <v>0</v>
      </c>
      <c r="K23" s="27">
        <f t="shared" ref="K23" si="32">J23/24</f>
        <v>0</v>
      </c>
      <c r="L23" s="28"/>
    </row>
    <row r="24" spans="1:14">
      <c r="A24" s="12">
        <f t="shared" si="4"/>
        <v>18</v>
      </c>
      <c r="B24" s="8">
        <f t="shared" si="2"/>
        <v>46252</v>
      </c>
      <c r="C24" s="8">
        <f t="shared" si="5"/>
        <v>46252</v>
      </c>
      <c r="D24" s="9">
        <v>0.25</v>
      </c>
      <c r="E24" s="8">
        <f t="shared" ref="E24" si="33">C24+1</f>
        <v>46253</v>
      </c>
      <c r="F24" s="9">
        <v>0.25</v>
      </c>
      <c r="G24" s="10">
        <f t="shared" si="7"/>
        <v>1</v>
      </c>
      <c r="H24" s="11"/>
      <c r="I24" s="11"/>
      <c r="J24" s="11">
        <f t="shared" ref="J24" si="34">I24-H24</f>
        <v>0</v>
      </c>
      <c r="K24" s="27">
        <f t="shared" ref="K24" si="35">J24/24</f>
        <v>0</v>
      </c>
      <c r="L24" s="28"/>
    </row>
    <row r="25" spans="1:14">
      <c r="A25" s="12">
        <f t="shared" ref="A25:A34" si="36">A24+1</f>
        <v>19</v>
      </c>
      <c r="B25" s="8">
        <f t="shared" si="2"/>
        <v>46253</v>
      </c>
      <c r="C25" s="8">
        <f t="shared" si="5"/>
        <v>46253</v>
      </c>
      <c r="D25" s="9">
        <v>0.25</v>
      </c>
      <c r="E25" s="8">
        <f t="shared" si="6"/>
        <v>46254</v>
      </c>
      <c r="F25" s="9">
        <v>0.25</v>
      </c>
      <c r="G25" s="10">
        <f t="shared" si="7"/>
        <v>1</v>
      </c>
      <c r="H25" s="11"/>
      <c r="I25" s="11"/>
      <c r="J25" s="11">
        <f t="shared" ref="J25" si="37">I25-H25</f>
        <v>0</v>
      </c>
      <c r="K25" s="27">
        <f t="shared" ref="K25" si="38">J25/24</f>
        <v>0</v>
      </c>
      <c r="L25" s="28"/>
    </row>
    <row r="26" spans="1:14">
      <c r="A26" s="12">
        <f t="shared" si="36"/>
        <v>20</v>
      </c>
      <c r="B26" s="8">
        <f t="shared" si="2"/>
        <v>46254</v>
      </c>
      <c r="C26" s="8">
        <f t="shared" si="5"/>
        <v>46254</v>
      </c>
      <c r="D26" s="9">
        <v>0.25</v>
      </c>
      <c r="E26" s="8">
        <f t="shared" si="6"/>
        <v>46255</v>
      </c>
      <c r="F26" s="9">
        <v>0.25</v>
      </c>
      <c r="G26" s="10">
        <f t="shared" si="7"/>
        <v>1</v>
      </c>
      <c r="H26" s="11"/>
      <c r="I26" s="11"/>
      <c r="J26" s="11">
        <f t="shared" ref="J26" si="39">I26-H26</f>
        <v>0</v>
      </c>
      <c r="K26" s="27">
        <f t="shared" ref="K26" si="40">J26/24</f>
        <v>0</v>
      </c>
      <c r="L26" s="28"/>
    </row>
    <row r="27" spans="1:14">
      <c r="A27" s="12">
        <f t="shared" si="36"/>
        <v>21</v>
      </c>
      <c r="B27" s="8">
        <f t="shared" si="2"/>
        <v>46255</v>
      </c>
      <c r="C27" s="8">
        <f t="shared" si="5"/>
        <v>46255</v>
      </c>
      <c r="D27" s="9">
        <v>0.25</v>
      </c>
      <c r="E27" s="8">
        <f t="shared" si="6"/>
        <v>46256</v>
      </c>
      <c r="F27" s="9">
        <v>0.25</v>
      </c>
      <c r="G27" s="10">
        <f t="shared" si="7"/>
        <v>1</v>
      </c>
      <c r="H27" s="11"/>
      <c r="I27" s="11"/>
      <c r="J27" s="11">
        <f t="shared" ref="J27" si="41">I27-H27</f>
        <v>0</v>
      </c>
      <c r="K27" s="27">
        <f t="shared" ref="K27" si="42">J27/24</f>
        <v>0</v>
      </c>
      <c r="L27" s="28"/>
    </row>
    <row r="28" spans="1:14">
      <c r="A28" s="12">
        <f t="shared" si="36"/>
        <v>22</v>
      </c>
      <c r="B28" s="8">
        <f t="shared" si="2"/>
        <v>46256</v>
      </c>
      <c r="C28" s="8">
        <f t="shared" si="5"/>
        <v>46256</v>
      </c>
      <c r="D28" s="9">
        <v>0.25</v>
      </c>
      <c r="E28" s="8">
        <f t="shared" ref="E28:E34" si="43">C28+1</f>
        <v>46257</v>
      </c>
      <c r="F28" s="9">
        <v>0.25</v>
      </c>
      <c r="G28" s="10">
        <f t="shared" ref="G28:G34" si="44">IFERROR(((E28-C28)+(F28-D28)),"")</f>
        <v>1</v>
      </c>
      <c r="H28" s="11"/>
      <c r="I28" s="11"/>
      <c r="J28" s="11">
        <f t="shared" ref="J28:J29" si="45">I28-H28</f>
        <v>0</v>
      </c>
      <c r="K28" s="27">
        <f t="shared" ref="K28:K29" si="46">J28/24</f>
        <v>0</v>
      </c>
      <c r="L28" s="28"/>
    </row>
    <row r="29" spans="1:14">
      <c r="A29" s="12">
        <f t="shared" si="36"/>
        <v>23</v>
      </c>
      <c r="B29" s="8">
        <f t="shared" si="2"/>
        <v>46257</v>
      </c>
      <c r="C29" s="8">
        <f t="shared" si="5"/>
        <v>46257</v>
      </c>
      <c r="D29" s="9">
        <v>0.25</v>
      </c>
      <c r="E29" s="8">
        <f t="shared" si="43"/>
        <v>46258</v>
      </c>
      <c r="F29" s="9">
        <v>0.25</v>
      </c>
      <c r="G29" s="10">
        <f t="shared" si="44"/>
        <v>1</v>
      </c>
      <c r="H29" s="11"/>
      <c r="I29" s="11"/>
      <c r="J29" s="11">
        <f t="shared" si="45"/>
        <v>0</v>
      </c>
      <c r="K29" s="27">
        <f t="shared" si="46"/>
        <v>0</v>
      </c>
      <c r="L29" s="28"/>
    </row>
    <row r="30" spans="1:14">
      <c r="A30" s="12">
        <f t="shared" si="36"/>
        <v>24</v>
      </c>
      <c r="B30" s="8">
        <f t="shared" si="2"/>
        <v>46258</v>
      </c>
      <c r="C30" s="8">
        <f t="shared" si="5"/>
        <v>46258</v>
      </c>
      <c r="D30" s="9">
        <v>0.25</v>
      </c>
      <c r="E30" s="8">
        <f t="shared" si="43"/>
        <v>46259</v>
      </c>
      <c r="F30" s="9">
        <v>0.25</v>
      </c>
      <c r="G30" s="10">
        <f t="shared" si="44"/>
        <v>1</v>
      </c>
      <c r="H30" s="11"/>
      <c r="I30" s="11"/>
      <c r="J30" s="11">
        <f t="shared" ref="J30" si="47">I30-H30</f>
        <v>0</v>
      </c>
      <c r="K30" s="27">
        <f t="shared" ref="K30" si="48">J30/24</f>
        <v>0</v>
      </c>
      <c r="L30" s="28"/>
    </row>
    <row r="31" spans="1:14">
      <c r="A31" s="12">
        <f t="shared" si="36"/>
        <v>25</v>
      </c>
      <c r="B31" s="8">
        <f t="shared" si="2"/>
        <v>46259</v>
      </c>
      <c r="C31" s="8">
        <f t="shared" si="5"/>
        <v>46259</v>
      </c>
      <c r="D31" s="9">
        <v>0.25</v>
      </c>
      <c r="E31" s="8">
        <f t="shared" si="43"/>
        <v>46260</v>
      </c>
      <c r="F31" s="9">
        <v>0.25</v>
      </c>
      <c r="G31" s="10">
        <f t="shared" si="44"/>
        <v>1</v>
      </c>
      <c r="H31" s="11"/>
      <c r="I31" s="11"/>
      <c r="J31" s="11">
        <f t="shared" ref="J31" si="49">I31-H31</f>
        <v>0</v>
      </c>
      <c r="K31" s="27">
        <f t="shared" ref="K31" si="50">J31/24</f>
        <v>0</v>
      </c>
      <c r="L31" s="28"/>
    </row>
    <row r="32" spans="1:14">
      <c r="A32" s="12">
        <f t="shared" si="36"/>
        <v>26</v>
      </c>
      <c r="B32" s="8">
        <f t="shared" si="2"/>
        <v>46260</v>
      </c>
      <c r="C32" s="8">
        <f t="shared" si="5"/>
        <v>46260</v>
      </c>
      <c r="D32" s="9">
        <v>0.25</v>
      </c>
      <c r="E32" s="8">
        <f t="shared" si="43"/>
        <v>46261</v>
      </c>
      <c r="F32" s="9">
        <v>0.25</v>
      </c>
      <c r="G32" s="10">
        <f t="shared" si="44"/>
        <v>1</v>
      </c>
      <c r="H32" s="11"/>
      <c r="I32" s="11"/>
      <c r="J32" s="11">
        <f t="shared" ref="J32" si="51">I32-H32</f>
        <v>0</v>
      </c>
      <c r="K32" s="27">
        <f t="shared" ref="K32" si="52">J32/24</f>
        <v>0</v>
      </c>
      <c r="L32" s="28"/>
    </row>
    <row r="33" spans="1:12">
      <c r="A33" s="12">
        <f t="shared" si="36"/>
        <v>27</v>
      </c>
      <c r="B33" s="8">
        <f t="shared" si="2"/>
        <v>46261</v>
      </c>
      <c r="C33" s="8">
        <f t="shared" si="5"/>
        <v>46261</v>
      </c>
      <c r="D33" s="9">
        <v>0.25</v>
      </c>
      <c r="E33" s="8">
        <f t="shared" si="43"/>
        <v>46262</v>
      </c>
      <c r="F33" s="9">
        <v>0.25</v>
      </c>
      <c r="G33" s="10">
        <f t="shared" si="44"/>
        <v>1</v>
      </c>
      <c r="H33" s="11"/>
      <c r="I33" s="11"/>
      <c r="J33" s="11">
        <f t="shared" ref="J33" si="53">I33-H33</f>
        <v>0</v>
      </c>
      <c r="K33" s="27">
        <f t="shared" ref="K33" si="54">J33/24</f>
        <v>0</v>
      </c>
      <c r="L33" s="28"/>
    </row>
    <row r="34" spans="1:12">
      <c r="A34" s="12">
        <f t="shared" si="36"/>
        <v>28</v>
      </c>
      <c r="B34" s="8">
        <f t="shared" si="2"/>
        <v>46262</v>
      </c>
      <c r="C34" s="8">
        <f t="shared" si="5"/>
        <v>46262</v>
      </c>
      <c r="D34" s="9">
        <v>0.25</v>
      </c>
      <c r="E34" s="8">
        <f t="shared" si="43"/>
        <v>46263</v>
      </c>
      <c r="F34" s="9">
        <v>0.25</v>
      </c>
      <c r="G34" s="10">
        <f t="shared" si="44"/>
        <v>1</v>
      </c>
      <c r="H34" s="11"/>
      <c r="I34" s="11"/>
      <c r="J34" s="11">
        <f t="shared" ref="J34" si="55">I34-H34</f>
        <v>0</v>
      </c>
      <c r="K34" s="27">
        <f t="shared" ref="K34" si="56">J34/24</f>
        <v>0</v>
      </c>
      <c r="L34" s="28"/>
    </row>
    <row r="35" spans="1:12">
      <c r="A35" s="12"/>
      <c r="B35" s="8"/>
      <c r="C35" s="8"/>
      <c r="D35" s="9"/>
      <c r="E35" s="8"/>
      <c r="F35" s="9"/>
      <c r="G35" s="10"/>
      <c r="H35" s="11"/>
      <c r="I35" s="11"/>
      <c r="J35" s="11"/>
      <c r="K35" s="27"/>
      <c r="L35" s="28"/>
    </row>
    <row r="36" spans="1:12">
      <c r="A36" s="17" t="s">
        <v>3</v>
      </c>
      <c r="B36" s="18"/>
      <c r="C36" s="18"/>
      <c r="D36" s="18"/>
      <c r="E36" s="18"/>
      <c r="F36" s="18"/>
      <c r="G36" s="19">
        <f>SUM(G7:G35)</f>
        <v>28</v>
      </c>
      <c r="H36" s="20"/>
      <c r="I36" s="20"/>
      <c r="J36" s="32">
        <f>SUM(J7:J35)</f>
        <v>0</v>
      </c>
      <c r="K36" s="32">
        <f>AVERAGE(K7:K35)</f>
        <v>0</v>
      </c>
      <c r="L36" s="33"/>
    </row>
    <row r="37" spans="1:12">
      <c r="A37" s="21" t="s">
        <v>117</v>
      </c>
      <c r="B37" s="22"/>
      <c r="C37" s="22"/>
      <c r="D37" s="22"/>
      <c r="E37" s="22"/>
      <c r="F37" s="22"/>
      <c r="G37" s="23">
        <f>G36/SUMPRODUCT((G7:G35&gt;0)*1)</f>
        <v>1</v>
      </c>
      <c r="H37" s="24"/>
      <c r="I37" s="24"/>
      <c r="J37" s="24"/>
      <c r="K37" s="24" t="e">
        <f>K36/SUMPRODUCT((K7:K35&gt;0)*1)</f>
        <v>#DIV/0!</v>
      </c>
      <c r="L37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workbookViewId="0">
      <pane xSplit="2" ySplit="6" topLeftCell="C9" activePane="bottomRight" state="frozen"/>
      <selection pane="topRight"/>
      <selection pane="bottomLeft"/>
      <selection pane="bottomRight" activeCell="I37" sqref="I37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8" width="11.85546875" style="1" customWidth="1"/>
    <col min="9" max="9" width="12.7109375" style="1" customWidth="1"/>
    <col min="10" max="10" width="11.5703125" style="1" customWidth="1"/>
    <col min="11" max="11" width="9.140625" style="1"/>
    <col min="12" max="12" width="28.42578125" style="1" customWidth="1"/>
    <col min="13" max="16384" width="9.140625" style="1"/>
  </cols>
  <sheetData>
    <row r="1" spans="1:12">
      <c r="B1" s="2"/>
      <c r="C1" s="3" t="s">
        <v>131</v>
      </c>
      <c r="D1" s="2"/>
      <c r="E1" s="2"/>
      <c r="F1" s="2"/>
      <c r="G1" s="2"/>
      <c r="H1" s="2"/>
      <c r="I1" s="2"/>
      <c r="J1" s="2"/>
      <c r="K1" s="2"/>
      <c r="L1" s="2"/>
    </row>
    <row r="2" spans="1:12">
      <c r="B2" s="2"/>
      <c r="C2" s="3" t="s">
        <v>154</v>
      </c>
      <c r="D2" s="2"/>
      <c r="E2" s="2"/>
      <c r="F2" s="2"/>
      <c r="G2" s="2"/>
      <c r="H2" s="2"/>
      <c r="I2" s="2"/>
      <c r="J2" s="2"/>
      <c r="K2" s="2"/>
      <c r="L2" s="25" t="s">
        <v>133</v>
      </c>
    </row>
    <row r="3" spans="1:12">
      <c r="B3" s="2"/>
      <c r="C3" s="3" t="str">
        <f>SCI!C3</f>
        <v>Bulan Agustus 2026</v>
      </c>
      <c r="D3" s="2"/>
      <c r="E3" s="2"/>
      <c r="F3" s="2"/>
      <c r="G3" s="2"/>
      <c r="H3" s="2"/>
      <c r="I3" s="2"/>
      <c r="J3" s="2"/>
      <c r="K3" s="2"/>
      <c r="L3" s="2"/>
    </row>
    <row r="4" spans="1:12">
      <c r="B4" s="4"/>
      <c r="C4" s="4">
        <f>SCI!C4</f>
        <v>46235</v>
      </c>
      <c r="D4" s="2"/>
      <c r="E4" s="2"/>
      <c r="F4" s="2"/>
      <c r="G4" s="2"/>
      <c r="H4" s="2"/>
      <c r="I4" s="2"/>
      <c r="J4" s="2" t="s">
        <v>134</v>
      </c>
      <c r="K4" s="26">
        <f>MAX(K7:K34)</f>
        <v>86.567083333337607</v>
      </c>
      <c r="L4" s="2"/>
    </row>
    <row r="5" spans="1:12">
      <c r="A5" s="934" t="s">
        <v>111</v>
      </c>
      <c r="B5" s="933" t="s">
        <v>112</v>
      </c>
      <c r="C5" s="933" t="s">
        <v>135</v>
      </c>
      <c r="D5" s="933"/>
      <c r="E5" s="933" t="s">
        <v>136</v>
      </c>
      <c r="F5" s="933"/>
      <c r="G5" s="937" t="s">
        <v>137</v>
      </c>
      <c r="H5" s="933" t="s">
        <v>138</v>
      </c>
      <c r="I5" s="933"/>
      <c r="J5" s="933" t="s">
        <v>139</v>
      </c>
      <c r="K5" s="937" t="s">
        <v>140</v>
      </c>
      <c r="L5" s="931" t="s">
        <v>141</v>
      </c>
    </row>
    <row r="6" spans="1:12">
      <c r="A6" s="935"/>
      <c r="B6" s="936"/>
      <c r="C6" s="5" t="s">
        <v>112</v>
      </c>
      <c r="D6" s="5" t="s">
        <v>142</v>
      </c>
      <c r="E6" s="5" t="s">
        <v>112</v>
      </c>
      <c r="F6" s="5" t="s">
        <v>142</v>
      </c>
      <c r="G6" s="938"/>
      <c r="H6" s="5" t="s">
        <v>135</v>
      </c>
      <c r="I6" s="5" t="s">
        <v>136</v>
      </c>
      <c r="J6" s="936"/>
      <c r="K6" s="938"/>
      <c r="L6" s="932"/>
    </row>
    <row r="7" spans="1:12">
      <c r="A7" s="6">
        <v>1</v>
      </c>
      <c r="B7" s="7">
        <f>C4</f>
        <v>46235</v>
      </c>
      <c r="C7" s="8">
        <f>B7</f>
        <v>46235</v>
      </c>
      <c r="D7" s="9">
        <v>0.25</v>
      </c>
      <c r="E7" s="8">
        <f>C7+1</f>
        <v>46236</v>
      </c>
      <c r="F7" s="9">
        <v>0.25</v>
      </c>
      <c r="G7" s="10">
        <f>IFERROR(((E7-C7)+(F7-D7)),"")</f>
        <v>1</v>
      </c>
      <c r="H7" s="11">
        <v>1755476.41</v>
      </c>
      <c r="I7" s="11">
        <v>1757425.21</v>
      </c>
      <c r="J7" s="11">
        <f t="shared" ref="J7" si="0">I7-H7</f>
        <v>1948.8000000000466</v>
      </c>
      <c r="K7" s="27">
        <f>J7/24</f>
        <v>81.200000000001936</v>
      </c>
      <c r="L7" s="243"/>
    </row>
    <row r="8" spans="1:12">
      <c r="A8" s="12">
        <f>A7+1</f>
        <v>2</v>
      </c>
      <c r="B8" s="8">
        <f>B7+1</f>
        <v>46236</v>
      </c>
      <c r="C8" s="8">
        <f>B8</f>
        <v>46236</v>
      </c>
      <c r="D8" s="9">
        <v>0.25</v>
      </c>
      <c r="E8" s="8">
        <f>C8+1</f>
        <v>46237</v>
      </c>
      <c r="F8" s="9">
        <v>0.25</v>
      </c>
      <c r="G8" s="10">
        <f>IFERROR(((E8-C8)+(F8-D8)),"")</f>
        <v>1</v>
      </c>
      <c r="H8" s="11">
        <f t="shared" ref="H8:H37" si="1">I7</f>
        <v>1757425.21</v>
      </c>
      <c r="I8" s="658">
        <v>1759502.82</v>
      </c>
      <c r="J8" s="11">
        <f t="shared" ref="J8:J34" si="2">I8-H8</f>
        <v>2077.6100000001024</v>
      </c>
      <c r="K8" s="27">
        <f t="shared" ref="K8:K34" si="3">J8/24</f>
        <v>86.567083333337607</v>
      </c>
      <c r="L8" s="104"/>
    </row>
    <row r="9" spans="1:12">
      <c r="A9" s="12">
        <f t="shared" ref="A9:B24" si="4">A8+1</f>
        <v>3</v>
      </c>
      <c r="B9" s="8">
        <f t="shared" si="4"/>
        <v>46237</v>
      </c>
      <c r="C9" s="8">
        <f t="shared" ref="C9:C34" si="5">B9</f>
        <v>46237</v>
      </c>
      <c r="D9" s="9">
        <v>0.25</v>
      </c>
      <c r="E9" s="8">
        <f t="shared" ref="E9:E34" si="6">C9+1</f>
        <v>46238</v>
      </c>
      <c r="F9" s="9">
        <v>0.25</v>
      </c>
      <c r="G9" s="10">
        <f t="shared" ref="G9:G34" si="7">IFERROR(((E9-C9)+(F9-D9)),"")</f>
        <v>1</v>
      </c>
      <c r="H9" s="11">
        <f t="shared" si="1"/>
        <v>1759502.82</v>
      </c>
      <c r="I9" s="11">
        <v>1761438.32</v>
      </c>
      <c r="J9" s="11">
        <f t="shared" ref="J9" si="8">I9-H9</f>
        <v>1935.5</v>
      </c>
      <c r="K9" s="27">
        <f t="shared" ref="K9" si="9">J9/24</f>
        <v>80.645833333333329</v>
      </c>
      <c r="L9" s="104"/>
    </row>
    <row r="10" spans="1:12">
      <c r="A10" s="12">
        <f t="shared" si="4"/>
        <v>4</v>
      </c>
      <c r="B10" s="8">
        <f t="shared" si="4"/>
        <v>46238</v>
      </c>
      <c r="C10" s="8">
        <f t="shared" si="5"/>
        <v>46238</v>
      </c>
      <c r="D10" s="9">
        <v>0.25</v>
      </c>
      <c r="E10" s="8">
        <f t="shared" si="6"/>
        <v>46239</v>
      </c>
      <c r="F10" s="9">
        <v>0.25</v>
      </c>
      <c r="G10" s="10">
        <f t="shared" si="7"/>
        <v>1</v>
      </c>
      <c r="H10" s="11">
        <f t="shared" si="1"/>
        <v>1761438.32</v>
      </c>
      <c r="I10" s="11">
        <v>1763463.01</v>
      </c>
      <c r="J10" s="11">
        <f t="shared" ref="J10" si="10">I10-H10</f>
        <v>2024.6899999999441</v>
      </c>
      <c r="K10" s="27">
        <f t="shared" ref="K10" si="11">J10/24</f>
        <v>84.362083333331</v>
      </c>
      <c r="L10" s="104"/>
    </row>
    <row r="11" spans="1:12">
      <c r="A11" s="12">
        <f t="shared" si="4"/>
        <v>5</v>
      </c>
      <c r="B11" s="8">
        <f t="shared" si="4"/>
        <v>46239</v>
      </c>
      <c r="C11" s="8">
        <f t="shared" si="5"/>
        <v>46239</v>
      </c>
      <c r="D11" s="9">
        <v>0.25</v>
      </c>
      <c r="E11" s="8">
        <f t="shared" si="6"/>
        <v>46240</v>
      </c>
      <c r="F11" s="9">
        <v>0.25</v>
      </c>
      <c r="G11" s="10">
        <f t="shared" si="7"/>
        <v>1</v>
      </c>
      <c r="H11" s="11">
        <f t="shared" si="1"/>
        <v>1763463.01</v>
      </c>
      <c r="I11" s="11">
        <v>1765345.44</v>
      </c>
      <c r="J11" s="11">
        <f t="shared" ref="J11" si="12">I11-H11</f>
        <v>1882.4299999999348</v>
      </c>
      <c r="K11" s="27">
        <f t="shared" ref="K11" si="13">J11/24</f>
        <v>78.434583333330622</v>
      </c>
      <c r="L11" s="104"/>
    </row>
    <row r="12" spans="1:12">
      <c r="A12" s="12">
        <f t="shared" si="4"/>
        <v>6</v>
      </c>
      <c r="B12" s="8">
        <f t="shared" si="4"/>
        <v>46240</v>
      </c>
      <c r="C12" s="8">
        <f t="shared" si="5"/>
        <v>46240</v>
      </c>
      <c r="D12" s="9">
        <v>0.25</v>
      </c>
      <c r="E12" s="8">
        <f t="shared" si="6"/>
        <v>46241</v>
      </c>
      <c r="F12" s="9">
        <v>0.25</v>
      </c>
      <c r="G12" s="10">
        <f t="shared" si="7"/>
        <v>1</v>
      </c>
      <c r="H12" s="11">
        <f t="shared" si="1"/>
        <v>1765345.44</v>
      </c>
      <c r="I12" s="11">
        <v>1767227.97</v>
      </c>
      <c r="J12" s="11">
        <f t="shared" ref="J12" si="14">I12-H12</f>
        <v>1882.5300000000279</v>
      </c>
      <c r="K12" s="27">
        <f t="shared" ref="K12" si="15">J12/24</f>
        <v>78.438750000001164</v>
      </c>
      <c r="L12" s="104"/>
    </row>
    <row r="13" spans="1:12">
      <c r="A13" s="12">
        <f t="shared" si="4"/>
        <v>7</v>
      </c>
      <c r="B13" s="8">
        <f t="shared" si="4"/>
        <v>46241</v>
      </c>
      <c r="C13" s="8">
        <f t="shared" si="5"/>
        <v>46241</v>
      </c>
      <c r="D13" s="9">
        <v>0.25</v>
      </c>
      <c r="E13" s="8">
        <f t="shared" si="6"/>
        <v>46242</v>
      </c>
      <c r="F13" s="9">
        <v>0.25</v>
      </c>
      <c r="G13" s="10">
        <f t="shared" si="7"/>
        <v>1</v>
      </c>
      <c r="H13" s="11">
        <f t="shared" si="1"/>
        <v>1767227.97</v>
      </c>
      <c r="I13" s="11">
        <v>1769113.75</v>
      </c>
      <c r="J13" s="11">
        <f t="shared" ref="J13" si="16">I13-H13</f>
        <v>1885.7800000000279</v>
      </c>
      <c r="K13" s="27">
        <f t="shared" ref="K13" si="17">J13/24</f>
        <v>78.574166666667836</v>
      </c>
      <c r="L13" s="104"/>
    </row>
    <row r="14" spans="1:12">
      <c r="A14" s="12">
        <f t="shared" si="4"/>
        <v>8</v>
      </c>
      <c r="B14" s="8">
        <f t="shared" si="4"/>
        <v>46242</v>
      </c>
      <c r="C14" s="8">
        <f t="shared" si="5"/>
        <v>46242</v>
      </c>
      <c r="D14" s="9">
        <v>0.25</v>
      </c>
      <c r="E14" s="8">
        <f t="shared" si="6"/>
        <v>46243</v>
      </c>
      <c r="F14" s="9">
        <v>0.25</v>
      </c>
      <c r="G14" s="10">
        <f t="shared" si="7"/>
        <v>1</v>
      </c>
      <c r="H14" s="11">
        <f t="shared" si="1"/>
        <v>1769113.75</v>
      </c>
      <c r="I14" s="11">
        <v>1771100.87</v>
      </c>
      <c r="J14" s="11">
        <f t="shared" si="2"/>
        <v>1987.1200000001118</v>
      </c>
      <c r="K14" s="27">
        <f t="shared" si="3"/>
        <v>82.796666666671328</v>
      </c>
      <c r="L14" s="104"/>
    </row>
    <row r="15" spans="1:12">
      <c r="A15" s="12">
        <f t="shared" si="4"/>
        <v>9</v>
      </c>
      <c r="B15" s="8">
        <f t="shared" si="4"/>
        <v>46243</v>
      </c>
      <c r="C15" s="8">
        <f t="shared" si="5"/>
        <v>46243</v>
      </c>
      <c r="D15" s="9">
        <v>0.25</v>
      </c>
      <c r="E15" s="8">
        <f t="shared" si="6"/>
        <v>46244</v>
      </c>
      <c r="F15" s="9">
        <v>0.25</v>
      </c>
      <c r="G15" s="10">
        <f t="shared" si="7"/>
        <v>1</v>
      </c>
      <c r="H15" s="11">
        <f t="shared" si="1"/>
        <v>1771100.87</v>
      </c>
      <c r="I15" s="11">
        <v>1773099.54</v>
      </c>
      <c r="J15" s="11">
        <f t="shared" ref="J15" si="18">I15-H15</f>
        <v>1998.6699999999255</v>
      </c>
      <c r="K15" s="27">
        <f t="shared" ref="K15" si="19">J15/24</f>
        <v>83.277916666663558</v>
      </c>
      <c r="L15" s="104"/>
    </row>
    <row r="16" spans="1:12">
      <c r="A16" s="12">
        <f t="shared" si="4"/>
        <v>10</v>
      </c>
      <c r="B16" s="8">
        <f t="shared" si="4"/>
        <v>46244</v>
      </c>
      <c r="C16" s="8">
        <f t="shared" si="5"/>
        <v>46244</v>
      </c>
      <c r="D16" s="9">
        <v>0.25</v>
      </c>
      <c r="E16" s="8">
        <f t="shared" si="6"/>
        <v>46245</v>
      </c>
      <c r="F16" s="9">
        <v>0.25</v>
      </c>
      <c r="G16" s="10">
        <f t="shared" si="7"/>
        <v>1</v>
      </c>
      <c r="H16" s="11">
        <f t="shared" si="1"/>
        <v>1773099.54</v>
      </c>
      <c r="I16" s="11">
        <v>1774787.52</v>
      </c>
      <c r="J16" s="11">
        <f t="shared" ref="J16" si="20">I16-H16</f>
        <v>1687.9799999999814</v>
      </c>
      <c r="K16" s="27">
        <f t="shared" ref="K16" si="21">J16/24</f>
        <v>70.332499999999229</v>
      </c>
      <c r="L16" s="104"/>
    </row>
    <row r="17" spans="1:14">
      <c r="A17" s="12">
        <f t="shared" si="4"/>
        <v>11</v>
      </c>
      <c r="B17" s="8">
        <f t="shared" si="4"/>
        <v>46245</v>
      </c>
      <c r="C17" s="8">
        <f t="shared" si="5"/>
        <v>46245</v>
      </c>
      <c r="D17" s="9">
        <v>0.25</v>
      </c>
      <c r="E17" s="8">
        <f t="shared" si="6"/>
        <v>46246</v>
      </c>
      <c r="F17" s="9">
        <v>0.25</v>
      </c>
      <c r="G17" s="10">
        <f t="shared" si="7"/>
        <v>1</v>
      </c>
      <c r="H17" s="11">
        <f t="shared" si="1"/>
        <v>1774787.52</v>
      </c>
      <c r="I17" s="11">
        <v>1776785.21</v>
      </c>
      <c r="J17" s="11">
        <f t="shared" ref="J17" si="22">I17-H17</f>
        <v>1997.6899999999441</v>
      </c>
      <c r="K17" s="27">
        <f t="shared" ref="K17" si="23">J17/24</f>
        <v>83.237083333331</v>
      </c>
      <c r="L17" s="104"/>
    </row>
    <row r="18" spans="1:14">
      <c r="A18" s="12">
        <f t="shared" si="4"/>
        <v>12</v>
      </c>
      <c r="B18" s="8">
        <f t="shared" si="4"/>
        <v>46246</v>
      </c>
      <c r="C18" s="8">
        <f t="shared" si="5"/>
        <v>46246</v>
      </c>
      <c r="D18" s="9">
        <v>0.25</v>
      </c>
      <c r="E18" s="8">
        <f t="shared" si="6"/>
        <v>46247</v>
      </c>
      <c r="F18" s="9">
        <v>0.25</v>
      </c>
      <c r="G18" s="10">
        <f t="shared" si="7"/>
        <v>1</v>
      </c>
      <c r="H18" s="11">
        <f t="shared" si="1"/>
        <v>1776785.21</v>
      </c>
      <c r="I18" s="11">
        <v>1778664.29</v>
      </c>
      <c r="J18" s="11">
        <f t="shared" ref="J18" si="24">I18-H18</f>
        <v>1879.0800000000745</v>
      </c>
      <c r="K18" s="27">
        <f t="shared" ref="K18" si="25">J18/24</f>
        <v>78.2950000000031</v>
      </c>
      <c r="L18" s="104"/>
      <c r="N18" s="29"/>
    </row>
    <row r="19" spans="1:14">
      <c r="A19" s="12">
        <f t="shared" si="4"/>
        <v>13</v>
      </c>
      <c r="B19" s="8">
        <f t="shared" si="4"/>
        <v>46247</v>
      </c>
      <c r="C19" s="8">
        <f t="shared" si="5"/>
        <v>46247</v>
      </c>
      <c r="D19" s="9">
        <v>0.25</v>
      </c>
      <c r="E19" s="8">
        <f t="shared" si="6"/>
        <v>46248</v>
      </c>
      <c r="F19" s="9">
        <v>0.25</v>
      </c>
      <c r="G19" s="10">
        <f t="shared" si="7"/>
        <v>1</v>
      </c>
      <c r="H19" s="11">
        <f t="shared" si="1"/>
        <v>1778664.29</v>
      </c>
      <c r="I19" s="11">
        <v>1780448.82</v>
      </c>
      <c r="J19" s="11">
        <f t="shared" si="2"/>
        <v>1784.5300000000279</v>
      </c>
      <c r="K19" s="27">
        <f t="shared" si="3"/>
        <v>74.355416666667836</v>
      </c>
      <c r="L19" s="104"/>
    </row>
    <row r="20" spans="1:14">
      <c r="A20" s="12">
        <f t="shared" si="4"/>
        <v>14</v>
      </c>
      <c r="B20" s="8">
        <f t="shared" si="4"/>
        <v>46248</v>
      </c>
      <c r="C20" s="8">
        <f t="shared" si="5"/>
        <v>46248</v>
      </c>
      <c r="D20" s="9">
        <v>0.25</v>
      </c>
      <c r="E20" s="8">
        <f t="shared" si="6"/>
        <v>46249</v>
      </c>
      <c r="F20" s="9">
        <v>0.25</v>
      </c>
      <c r="G20" s="10">
        <f t="shared" si="7"/>
        <v>1</v>
      </c>
      <c r="H20" s="11">
        <f t="shared" si="1"/>
        <v>1780448.82</v>
      </c>
      <c r="I20" s="11">
        <v>1781591.89</v>
      </c>
      <c r="J20" s="11">
        <f t="shared" ref="J20" si="26">I20-H20</f>
        <v>1143.0699999998324</v>
      </c>
      <c r="K20" s="27">
        <f t="shared" ref="K20" si="27">J20/24</f>
        <v>47.627916666659679</v>
      </c>
      <c r="L20" s="28"/>
    </row>
    <row r="21" spans="1:14">
      <c r="A21" s="12">
        <f t="shared" si="4"/>
        <v>15</v>
      </c>
      <c r="B21" s="8">
        <f t="shared" si="4"/>
        <v>46249</v>
      </c>
      <c r="C21" s="8">
        <f t="shared" si="5"/>
        <v>46249</v>
      </c>
      <c r="D21" s="9">
        <v>0.25</v>
      </c>
      <c r="E21" s="8">
        <f t="shared" si="6"/>
        <v>46250</v>
      </c>
      <c r="F21" s="9">
        <v>0.25</v>
      </c>
      <c r="G21" s="10">
        <f t="shared" si="7"/>
        <v>1</v>
      </c>
      <c r="H21" s="11">
        <f t="shared" si="1"/>
        <v>1781591.89</v>
      </c>
      <c r="I21" s="11">
        <v>1783131.89</v>
      </c>
      <c r="J21" s="11">
        <f t="shared" ref="J21" si="28">I21-H21</f>
        <v>1540</v>
      </c>
      <c r="K21" s="27">
        <f t="shared" ref="K21" si="29">J21/24</f>
        <v>64.166666666666671</v>
      </c>
      <c r="L21" s="28"/>
    </row>
    <row r="22" spans="1:14">
      <c r="A22" s="12">
        <f t="shared" si="4"/>
        <v>16</v>
      </c>
      <c r="B22" s="8">
        <f t="shared" si="4"/>
        <v>46250</v>
      </c>
      <c r="C22" s="8">
        <f t="shared" si="5"/>
        <v>46250</v>
      </c>
      <c r="D22" s="9">
        <v>0.25</v>
      </c>
      <c r="E22" s="8">
        <f t="shared" si="6"/>
        <v>46251</v>
      </c>
      <c r="F22" s="9">
        <v>0.25</v>
      </c>
      <c r="G22" s="10">
        <f t="shared" si="7"/>
        <v>1</v>
      </c>
      <c r="H22" s="11">
        <f t="shared" si="1"/>
        <v>1783131.89</v>
      </c>
      <c r="I22" s="11">
        <v>1783616.75</v>
      </c>
      <c r="J22" s="11">
        <f t="shared" ref="J22" si="30">I22-H22</f>
        <v>484.86000000010245</v>
      </c>
      <c r="K22" s="27">
        <f t="shared" ref="K22" si="31">J22/24</f>
        <v>20.202500000004267</v>
      </c>
      <c r="L22" s="28"/>
    </row>
    <row r="23" spans="1:14">
      <c r="A23" s="12">
        <f t="shared" si="4"/>
        <v>17</v>
      </c>
      <c r="B23" s="8">
        <f t="shared" si="4"/>
        <v>46251</v>
      </c>
      <c r="C23" s="8">
        <f t="shared" si="5"/>
        <v>46251</v>
      </c>
      <c r="D23" s="9">
        <v>0.25</v>
      </c>
      <c r="E23" s="8">
        <f t="shared" ref="E23" si="32">C23+1</f>
        <v>46252</v>
      </c>
      <c r="F23" s="9">
        <v>0.25</v>
      </c>
      <c r="G23" s="10">
        <f t="shared" si="7"/>
        <v>1</v>
      </c>
      <c r="H23" s="11">
        <f t="shared" si="1"/>
        <v>1783616.75</v>
      </c>
      <c r="I23" s="232">
        <v>1783616.75</v>
      </c>
      <c r="J23" s="11">
        <f t="shared" ref="J23" si="33">I23-H23</f>
        <v>0</v>
      </c>
      <c r="K23" s="27">
        <f t="shared" ref="K23" si="34">J23/24</f>
        <v>0</v>
      </c>
      <c r="L23" s="28"/>
    </row>
    <row r="24" spans="1:14">
      <c r="A24" s="12">
        <f t="shared" si="4"/>
        <v>18</v>
      </c>
      <c r="B24" s="8">
        <f t="shared" si="4"/>
        <v>46252</v>
      </c>
      <c r="C24" s="8">
        <f t="shared" si="5"/>
        <v>46252</v>
      </c>
      <c r="D24" s="9">
        <v>0.25</v>
      </c>
      <c r="E24" s="8">
        <f t="shared" si="6"/>
        <v>46253</v>
      </c>
      <c r="F24" s="9">
        <v>0.25</v>
      </c>
      <c r="G24" s="10">
        <f t="shared" si="7"/>
        <v>1</v>
      </c>
      <c r="H24" s="11">
        <f t="shared" si="1"/>
        <v>1783616.75</v>
      </c>
      <c r="I24" s="232">
        <v>1785291.33</v>
      </c>
      <c r="J24" s="11">
        <f t="shared" si="2"/>
        <v>1674.5800000000745</v>
      </c>
      <c r="K24" s="27">
        <f t="shared" si="3"/>
        <v>69.774166666669771</v>
      </c>
      <c r="L24" s="28"/>
    </row>
    <row r="25" spans="1:14">
      <c r="A25" s="12">
        <f t="shared" ref="A25:B34" si="35">A24+1</f>
        <v>19</v>
      </c>
      <c r="B25" s="8">
        <f>B24+1</f>
        <v>46253</v>
      </c>
      <c r="C25" s="8">
        <f t="shared" si="5"/>
        <v>46253</v>
      </c>
      <c r="D25" s="9">
        <v>0.25</v>
      </c>
      <c r="E25" s="8">
        <f t="shared" si="6"/>
        <v>46254</v>
      </c>
      <c r="F25" s="9">
        <v>0.25</v>
      </c>
      <c r="G25" s="10">
        <f t="shared" si="7"/>
        <v>1</v>
      </c>
      <c r="H25" s="11">
        <f t="shared" si="1"/>
        <v>1785291.33</v>
      </c>
      <c r="I25" s="232">
        <v>1787275.88</v>
      </c>
      <c r="J25" s="11">
        <f t="shared" si="2"/>
        <v>1984.5499999998137</v>
      </c>
      <c r="K25" s="27">
        <f t="shared" si="3"/>
        <v>82.689583333325572</v>
      </c>
      <c r="L25" s="28"/>
    </row>
    <row r="26" spans="1:14">
      <c r="A26" s="12">
        <f t="shared" si="35"/>
        <v>20</v>
      </c>
      <c r="B26" s="8">
        <f>B25+1</f>
        <v>46254</v>
      </c>
      <c r="C26" s="8">
        <f t="shared" si="5"/>
        <v>46254</v>
      </c>
      <c r="D26" s="9">
        <v>0.25</v>
      </c>
      <c r="E26" s="8">
        <f t="shared" si="6"/>
        <v>46255</v>
      </c>
      <c r="F26" s="9">
        <v>0.25</v>
      </c>
      <c r="G26" s="10">
        <f t="shared" si="7"/>
        <v>1</v>
      </c>
      <c r="H26" s="11">
        <f t="shared" si="1"/>
        <v>1787275.88</v>
      </c>
      <c r="I26" s="11">
        <v>1789315.5</v>
      </c>
      <c r="J26" s="11">
        <f t="shared" si="2"/>
        <v>2039.6200000001118</v>
      </c>
      <c r="K26" s="27">
        <f t="shared" si="3"/>
        <v>84.984166666671328</v>
      </c>
      <c r="L26" s="28"/>
    </row>
    <row r="27" spans="1:14">
      <c r="A27" s="12">
        <f t="shared" si="35"/>
        <v>21</v>
      </c>
      <c r="B27" s="8">
        <f>B26+1</f>
        <v>46255</v>
      </c>
      <c r="C27" s="8">
        <f t="shared" si="5"/>
        <v>46255</v>
      </c>
      <c r="D27" s="9">
        <v>0.25</v>
      </c>
      <c r="E27" s="8">
        <f t="shared" si="6"/>
        <v>46256</v>
      </c>
      <c r="F27" s="9">
        <v>0.25</v>
      </c>
      <c r="G27" s="10">
        <f t="shared" si="7"/>
        <v>1</v>
      </c>
      <c r="H27" s="11">
        <f t="shared" si="1"/>
        <v>1789315.5</v>
      </c>
      <c r="I27" s="11">
        <v>1791296.35</v>
      </c>
      <c r="J27" s="11">
        <f t="shared" si="2"/>
        <v>1980.8500000000931</v>
      </c>
      <c r="K27" s="27">
        <f t="shared" si="3"/>
        <v>82.535416666670542</v>
      </c>
      <c r="L27" s="28"/>
    </row>
    <row r="28" spans="1:14">
      <c r="A28" s="12">
        <f t="shared" si="35"/>
        <v>22</v>
      </c>
      <c r="B28" s="8">
        <f t="shared" si="35"/>
        <v>46256</v>
      </c>
      <c r="C28" s="8">
        <f t="shared" si="5"/>
        <v>46256</v>
      </c>
      <c r="D28" s="9">
        <v>0.25</v>
      </c>
      <c r="E28" s="8">
        <f t="shared" si="6"/>
        <v>46257</v>
      </c>
      <c r="F28" s="9">
        <v>0.25</v>
      </c>
      <c r="G28" s="10">
        <f t="shared" si="7"/>
        <v>1</v>
      </c>
      <c r="H28" s="11">
        <f t="shared" si="1"/>
        <v>1791296.35</v>
      </c>
      <c r="I28" s="11">
        <v>1793333.94</v>
      </c>
      <c r="J28" s="11">
        <f t="shared" si="2"/>
        <v>2037.589999999851</v>
      </c>
      <c r="K28" s="27">
        <f t="shared" si="3"/>
        <v>84.899583333327129</v>
      </c>
      <c r="L28" s="28"/>
    </row>
    <row r="29" spans="1:14">
      <c r="A29" s="12">
        <f t="shared" si="35"/>
        <v>23</v>
      </c>
      <c r="B29" s="8">
        <f t="shared" si="35"/>
        <v>46257</v>
      </c>
      <c r="C29" s="8">
        <f t="shared" si="5"/>
        <v>46257</v>
      </c>
      <c r="D29" s="9">
        <v>0.25</v>
      </c>
      <c r="E29" s="8">
        <f t="shared" si="6"/>
        <v>46258</v>
      </c>
      <c r="F29" s="9">
        <v>0.25</v>
      </c>
      <c r="G29" s="10">
        <f t="shared" si="7"/>
        <v>1</v>
      </c>
      <c r="H29" s="11">
        <f t="shared" si="1"/>
        <v>1793333.94</v>
      </c>
      <c r="I29" s="11">
        <v>1795221.63</v>
      </c>
      <c r="J29" s="11">
        <f t="shared" si="2"/>
        <v>1887.6899999999441</v>
      </c>
      <c r="K29" s="27">
        <f t="shared" si="3"/>
        <v>78.653749999997672</v>
      </c>
      <c r="L29" s="28"/>
    </row>
    <row r="30" spans="1:14">
      <c r="A30" s="12">
        <f t="shared" si="35"/>
        <v>24</v>
      </c>
      <c r="B30" s="8">
        <f t="shared" si="35"/>
        <v>46258</v>
      </c>
      <c r="C30" s="8">
        <f t="shared" si="5"/>
        <v>46258</v>
      </c>
      <c r="D30" s="9">
        <v>0.25</v>
      </c>
      <c r="E30" s="8">
        <f t="shared" si="6"/>
        <v>46259</v>
      </c>
      <c r="F30" s="9">
        <v>0.25</v>
      </c>
      <c r="G30" s="10">
        <f t="shared" si="7"/>
        <v>1</v>
      </c>
      <c r="H30" s="11">
        <f t="shared" si="1"/>
        <v>1795221.63</v>
      </c>
      <c r="I30" s="704">
        <v>1797189.71</v>
      </c>
      <c r="J30" s="11">
        <f t="shared" si="2"/>
        <v>1968.0800000000745</v>
      </c>
      <c r="K30" s="27">
        <f t="shared" si="3"/>
        <v>82.003333333336442</v>
      </c>
      <c r="L30" s="28"/>
    </row>
    <row r="31" spans="1:14">
      <c r="A31" s="12">
        <f t="shared" si="35"/>
        <v>25</v>
      </c>
      <c r="B31" s="8">
        <f t="shared" si="35"/>
        <v>46259</v>
      </c>
      <c r="C31" s="8">
        <f t="shared" si="5"/>
        <v>46259</v>
      </c>
      <c r="D31" s="9">
        <v>0.25</v>
      </c>
      <c r="E31" s="8">
        <f t="shared" si="6"/>
        <v>46260</v>
      </c>
      <c r="F31" s="9">
        <v>0.25</v>
      </c>
      <c r="G31" s="10">
        <f t="shared" si="7"/>
        <v>1</v>
      </c>
      <c r="H31" s="11">
        <f t="shared" si="1"/>
        <v>1797189.71</v>
      </c>
      <c r="I31" s="232">
        <v>1799031.25</v>
      </c>
      <c r="J31" s="11">
        <f t="shared" si="2"/>
        <v>1841.5400000000373</v>
      </c>
      <c r="K31" s="27">
        <f t="shared" si="3"/>
        <v>76.730833333334886</v>
      </c>
      <c r="L31" s="28"/>
    </row>
    <row r="32" spans="1:14">
      <c r="A32" s="12">
        <f t="shared" si="35"/>
        <v>26</v>
      </c>
      <c r="B32" s="8">
        <f t="shared" si="35"/>
        <v>46260</v>
      </c>
      <c r="C32" s="8">
        <f t="shared" si="5"/>
        <v>46260</v>
      </c>
      <c r="D32" s="9">
        <v>0.25</v>
      </c>
      <c r="E32" s="8">
        <f t="shared" si="6"/>
        <v>46261</v>
      </c>
      <c r="F32" s="9">
        <v>0.25</v>
      </c>
      <c r="G32" s="10">
        <f t="shared" si="7"/>
        <v>1</v>
      </c>
      <c r="H32" s="11">
        <f t="shared" si="1"/>
        <v>1799031.25</v>
      </c>
      <c r="I32" s="232">
        <v>1800956.1</v>
      </c>
      <c r="J32" s="11">
        <f t="shared" si="2"/>
        <v>1924.8500000000931</v>
      </c>
      <c r="K32" s="27">
        <f t="shared" si="3"/>
        <v>80.202083333337214</v>
      </c>
      <c r="L32" s="104"/>
    </row>
    <row r="33" spans="1:12">
      <c r="A33" s="12">
        <f t="shared" si="35"/>
        <v>27</v>
      </c>
      <c r="B33" s="8">
        <f t="shared" si="35"/>
        <v>46261</v>
      </c>
      <c r="C33" s="8">
        <f t="shared" si="5"/>
        <v>46261</v>
      </c>
      <c r="D33" s="9">
        <v>0.25</v>
      </c>
      <c r="E33" s="8">
        <f t="shared" si="6"/>
        <v>46262</v>
      </c>
      <c r="F33" s="9">
        <v>0.25</v>
      </c>
      <c r="G33" s="10">
        <f t="shared" si="7"/>
        <v>1</v>
      </c>
      <c r="H33" s="11">
        <f t="shared" si="1"/>
        <v>1800956.1</v>
      </c>
      <c r="I33" s="11">
        <v>1802602.91</v>
      </c>
      <c r="J33" s="11">
        <f t="shared" si="2"/>
        <v>1646.809999999823</v>
      </c>
      <c r="K33" s="27">
        <f t="shared" si="3"/>
        <v>68.617083333325965</v>
      </c>
      <c r="L33" s="28"/>
    </row>
    <row r="34" spans="1:12">
      <c r="A34" s="12">
        <f t="shared" si="35"/>
        <v>28</v>
      </c>
      <c r="B34" s="8">
        <f t="shared" si="35"/>
        <v>46262</v>
      </c>
      <c r="C34" s="8">
        <f t="shared" si="5"/>
        <v>46262</v>
      </c>
      <c r="D34" s="9">
        <v>0.25</v>
      </c>
      <c r="E34" s="8">
        <f t="shared" si="6"/>
        <v>46263</v>
      </c>
      <c r="F34" s="9">
        <v>0.25</v>
      </c>
      <c r="G34" s="10">
        <f t="shared" si="7"/>
        <v>1</v>
      </c>
      <c r="H34" s="11">
        <f t="shared" si="1"/>
        <v>1802602.91</v>
      </c>
      <c r="I34" s="11">
        <v>1803829.11</v>
      </c>
      <c r="J34" s="11">
        <f t="shared" si="2"/>
        <v>1226.2000000001863</v>
      </c>
      <c r="K34" s="27">
        <f t="shared" si="3"/>
        <v>51.091666666674428</v>
      </c>
      <c r="L34" s="28"/>
    </row>
    <row r="35" spans="1:12">
      <c r="A35" s="12">
        <f t="shared" ref="A35:B35" si="36">A34+1</f>
        <v>29</v>
      </c>
      <c r="B35" s="8">
        <f t="shared" si="36"/>
        <v>46263</v>
      </c>
      <c r="C35" s="8">
        <f t="shared" ref="C35:C37" si="37">B35</f>
        <v>46263</v>
      </c>
      <c r="D35" s="9">
        <v>0.25</v>
      </c>
      <c r="E35" s="8">
        <f t="shared" ref="E35:E37" si="38">C35+1</f>
        <v>46264</v>
      </c>
      <c r="F35" s="9">
        <v>0.25</v>
      </c>
      <c r="G35" s="10">
        <f t="shared" ref="G35:G37" si="39">IFERROR(((E35-C35)+(F35-D35)),"")</f>
        <v>1</v>
      </c>
      <c r="H35" s="11">
        <f t="shared" si="1"/>
        <v>1803829.11</v>
      </c>
      <c r="I35" s="11">
        <v>1805689.32</v>
      </c>
      <c r="J35" s="11">
        <f t="shared" ref="J35:J37" si="40">I35-H35</f>
        <v>1860.2099999999627</v>
      </c>
      <c r="K35" s="27">
        <f t="shared" ref="K35:K37" si="41">J35/24</f>
        <v>77.508749999998443</v>
      </c>
      <c r="L35" s="28"/>
    </row>
    <row r="36" spans="1:12">
      <c r="A36" s="12">
        <f t="shared" ref="A36:B36" si="42">A35+1</f>
        <v>30</v>
      </c>
      <c r="B36" s="8">
        <f t="shared" si="42"/>
        <v>46264</v>
      </c>
      <c r="C36" s="8">
        <f t="shared" si="37"/>
        <v>46264</v>
      </c>
      <c r="D36" s="9">
        <v>0.25</v>
      </c>
      <c r="E36" s="8">
        <f t="shared" si="38"/>
        <v>46265</v>
      </c>
      <c r="F36" s="9">
        <v>0.25</v>
      </c>
      <c r="G36" s="10">
        <f t="shared" si="39"/>
        <v>1</v>
      </c>
      <c r="H36" s="11">
        <f t="shared" si="1"/>
        <v>1805689.32</v>
      </c>
      <c r="I36" s="11">
        <v>1807507.37</v>
      </c>
      <c r="J36" s="11">
        <f t="shared" si="40"/>
        <v>1818.0500000000466</v>
      </c>
      <c r="K36" s="27">
        <f t="shared" si="41"/>
        <v>75.752083333335278</v>
      </c>
      <c r="L36" s="28"/>
    </row>
    <row r="37" spans="1:12">
      <c r="A37" s="12">
        <f t="shared" ref="A37:B37" si="43">A36+1</f>
        <v>31</v>
      </c>
      <c r="B37" s="8">
        <f t="shared" si="43"/>
        <v>46265</v>
      </c>
      <c r="C37" s="8">
        <f t="shared" si="37"/>
        <v>46265</v>
      </c>
      <c r="D37" s="9">
        <v>0.25</v>
      </c>
      <c r="E37" s="8">
        <f t="shared" si="38"/>
        <v>46266</v>
      </c>
      <c r="F37" s="9">
        <v>0.25</v>
      </c>
      <c r="G37" s="10">
        <f t="shared" si="39"/>
        <v>1</v>
      </c>
      <c r="H37" s="11">
        <f t="shared" si="1"/>
        <v>1807507.37</v>
      </c>
      <c r="I37" s="11">
        <v>1809517.98</v>
      </c>
      <c r="J37" s="11">
        <f t="shared" si="40"/>
        <v>2010.6099999998696</v>
      </c>
      <c r="K37" s="27">
        <f t="shared" si="41"/>
        <v>83.775416666661229</v>
      </c>
      <c r="L37" s="28"/>
    </row>
    <row r="38" spans="1:12">
      <c r="A38" s="12"/>
      <c r="B38" s="8"/>
      <c r="C38" s="8"/>
      <c r="D38" s="9"/>
      <c r="E38" s="8"/>
      <c r="F38" s="9"/>
      <c r="G38" s="10"/>
      <c r="H38" s="11"/>
      <c r="I38" s="11"/>
      <c r="J38" s="11"/>
      <c r="K38" s="27"/>
      <c r="L38" s="28"/>
    </row>
    <row r="39" spans="1:12">
      <c r="A39" s="17" t="s">
        <v>3</v>
      </c>
      <c r="B39" s="18"/>
      <c r="C39" s="18"/>
      <c r="D39" s="18"/>
      <c r="E39" s="18"/>
      <c r="F39" s="18"/>
      <c r="G39" s="19">
        <f>SUM(G7:G38)</f>
        <v>31</v>
      </c>
      <c r="H39" s="20"/>
      <c r="I39" s="20"/>
      <c r="J39" s="32">
        <f>SUM(J7:J38)</f>
        <v>54041.570000000065</v>
      </c>
      <c r="K39" s="32">
        <f>AVERAGE(K7:K38)</f>
        <v>72.636518817204404</v>
      </c>
      <c r="L39" s="33"/>
    </row>
    <row r="40" spans="1:12">
      <c r="A40" s="21" t="s">
        <v>117</v>
      </c>
      <c r="B40" s="22"/>
      <c r="C40" s="22"/>
      <c r="D40" s="22"/>
      <c r="E40" s="22"/>
      <c r="F40" s="22"/>
      <c r="G40" s="23">
        <f>G39/SUMPRODUCT((G7:G38&gt;0)*1)</f>
        <v>1</v>
      </c>
      <c r="H40" s="24"/>
      <c r="I40" s="24"/>
      <c r="J40" s="24"/>
      <c r="K40" s="24">
        <f>K39/SUMPRODUCT((K7:K38&gt;0)*1)</f>
        <v>2.4212172939068135</v>
      </c>
      <c r="L40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pageSetup paperSize="9" orientation="portrait" horizontalDpi="0" verticalDpi="0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zoomScale="90" zoomScaleNormal="90" workbookViewId="0">
      <pane ySplit="6" topLeftCell="A7" activePane="bottomLeft" state="frozen"/>
      <selection pane="bottomLeft" activeCell="I37" sqref="I37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4.140625" style="1" customWidth="1"/>
    <col min="9" max="9" width="13.7109375" style="1" customWidth="1"/>
    <col min="10" max="10" width="12.7109375" style="1" customWidth="1"/>
    <col min="11" max="11" width="9.140625" style="1"/>
    <col min="12" max="12" width="28.42578125" style="1" customWidth="1"/>
    <col min="13" max="16384" width="9.140625" style="1"/>
  </cols>
  <sheetData>
    <row r="1" spans="1:12">
      <c r="B1" s="2"/>
      <c r="C1" s="3" t="s">
        <v>131</v>
      </c>
      <c r="D1" s="2"/>
      <c r="E1" s="2"/>
      <c r="F1" s="2"/>
      <c r="G1" s="2"/>
      <c r="H1" s="2"/>
      <c r="I1" s="2"/>
      <c r="J1" s="2"/>
      <c r="K1" s="2"/>
      <c r="L1" s="2"/>
    </row>
    <row r="2" spans="1:12">
      <c r="B2" s="2"/>
      <c r="C2" s="3" t="s">
        <v>179</v>
      </c>
      <c r="D2" s="2"/>
      <c r="E2" s="2"/>
      <c r="F2" s="2"/>
      <c r="G2" s="2"/>
      <c r="H2" s="2"/>
      <c r="I2" s="2"/>
      <c r="J2" s="2"/>
      <c r="K2" s="2"/>
      <c r="L2" s="98" t="s">
        <v>133</v>
      </c>
    </row>
    <row r="3" spans="1:12">
      <c r="B3" s="2"/>
      <c r="C3" s="3" t="str">
        <f>SCI!C3</f>
        <v>Bulan Agustus 2026</v>
      </c>
      <c r="D3" s="2"/>
      <c r="E3" s="2"/>
      <c r="F3" s="2"/>
      <c r="G3" s="2"/>
      <c r="H3" s="2"/>
      <c r="I3" s="2"/>
      <c r="J3" s="2"/>
      <c r="K3" s="2"/>
      <c r="L3" s="2"/>
    </row>
    <row r="4" spans="1:12">
      <c r="B4" s="4"/>
      <c r="C4" s="76">
        <f>'Summary sales'!A4</f>
        <v>46235</v>
      </c>
      <c r="D4" s="2"/>
      <c r="E4" s="2"/>
      <c r="F4" s="2"/>
      <c r="G4" s="2"/>
      <c r="H4" s="2"/>
      <c r="I4" s="2"/>
      <c r="J4" s="2" t="s">
        <v>134</v>
      </c>
      <c r="K4" s="26">
        <f>MAX(K7:K38)</f>
        <v>276.020416666676</v>
      </c>
      <c r="L4" s="2"/>
    </row>
    <row r="5" spans="1:12">
      <c r="A5" s="934" t="s">
        <v>111</v>
      </c>
      <c r="B5" s="933" t="s">
        <v>112</v>
      </c>
      <c r="C5" s="933" t="s">
        <v>135</v>
      </c>
      <c r="D5" s="933"/>
      <c r="E5" s="933" t="s">
        <v>136</v>
      </c>
      <c r="F5" s="933"/>
      <c r="G5" s="937" t="s">
        <v>137</v>
      </c>
      <c r="H5" s="933" t="s">
        <v>138</v>
      </c>
      <c r="I5" s="933"/>
      <c r="J5" s="933" t="s">
        <v>139</v>
      </c>
      <c r="K5" s="937" t="s">
        <v>140</v>
      </c>
      <c r="L5" s="931" t="s">
        <v>141</v>
      </c>
    </row>
    <row r="6" spans="1:12" ht="33.75" customHeight="1">
      <c r="A6" s="935"/>
      <c r="B6" s="936"/>
      <c r="C6" s="5" t="s">
        <v>112</v>
      </c>
      <c r="D6" s="5" t="s">
        <v>142</v>
      </c>
      <c r="E6" s="5" t="s">
        <v>112</v>
      </c>
      <c r="F6" s="5" t="s">
        <v>142</v>
      </c>
      <c r="G6" s="938"/>
      <c r="H6" s="5" t="s">
        <v>135</v>
      </c>
      <c r="I6" s="5" t="s">
        <v>136</v>
      </c>
      <c r="J6" s="936"/>
      <c r="K6" s="938"/>
      <c r="L6" s="932"/>
    </row>
    <row r="7" spans="1:12">
      <c r="A7" s="6">
        <v>1</v>
      </c>
      <c r="B7" s="7">
        <f>C4</f>
        <v>46235</v>
      </c>
      <c r="C7" s="8">
        <f>B7</f>
        <v>46235</v>
      </c>
      <c r="D7" s="9">
        <v>0.29166666666666702</v>
      </c>
      <c r="E7" s="8">
        <f>C7+1</f>
        <v>46236</v>
      </c>
      <c r="F7" s="9">
        <v>0.29166666666666702</v>
      </c>
      <c r="G7" s="10">
        <f>IFERROR(((E7-C7)+(F7-D7)),"")</f>
        <v>1</v>
      </c>
      <c r="H7" s="11">
        <v>10050325.17</v>
      </c>
      <c r="I7" s="11">
        <v>10055582.32</v>
      </c>
      <c r="J7" s="11">
        <f t="shared" ref="J7" si="0">I7-H7</f>
        <v>5257.1500000003725</v>
      </c>
      <c r="K7" s="27">
        <f t="shared" ref="K7" si="1">J7/24</f>
        <v>219.0479166666822</v>
      </c>
      <c r="L7" s="569"/>
    </row>
    <row r="8" spans="1:12">
      <c r="A8" s="12">
        <f>A7+1</f>
        <v>2</v>
      </c>
      <c r="B8" s="8">
        <f>B7+1</f>
        <v>46236</v>
      </c>
      <c r="C8" s="8">
        <f>B8</f>
        <v>46236</v>
      </c>
      <c r="D8" s="9">
        <v>0.29166666666666702</v>
      </c>
      <c r="E8" s="8">
        <f>C8+1</f>
        <v>46237</v>
      </c>
      <c r="F8" s="9">
        <v>0.29166666666666702</v>
      </c>
      <c r="G8" s="10">
        <f>IFERROR(((E8-C8)+(F8-D8)),"")</f>
        <v>1</v>
      </c>
      <c r="H8" s="11">
        <f t="shared" ref="H8:H21" si="2">I7</f>
        <v>10055582.32</v>
      </c>
      <c r="I8" s="11">
        <v>10055582.32</v>
      </c>
      <c r="J8" s="11">
        <f t="shared" ref="J8" si="3">I8-H8</f>
        <v>0</v>
      </c>
      <c r="K8" s="27">
        <f t="shared" ref="K8" si="4">J8/24</f>
        <v>0</v>
      </c>
      <c r="L8" s="728" t="s">
        <v>156</v>
      </c>
    </row>
    <row r="9" spans="1:12">
      <c r="A9" s="12">
        <f t="shared" ref="A9:B24" si="5">A8+1</f>
        <v>3</v>
      </c>
      <c r="B9" s="8">
        <f t="shared" si="5"/>
        <v>46237</v>
      </c>
      <c r="C9" s="8">
        <f t="shared" ref="C9:C30" si="6">B9</f>
        <v>46237</v>
      </c>
      <c r="D9" s="9">
        <v>0.29166666666666702</v>
      </c>
      <c r="E9" s="8">
        <f t="shared" ref="E9:E30" si="7">C9+1</f>
        <v>46238</v>
      </c>
      <c r="F9" s="9">
        <v>0.29166666666666702</v>
      </c>
      <c r="G9" s="10">
        <f t="shared" ref="G9:G30" si="8">IFERROR(((E9-C9)+(F9-D9)),"")</f>
        <v>1</v>
      </c>
      <c r="H9" s="11">
        <f t="shared" si="2"/>
        <v>10055582.32</v>
      </c>
      <c r="I9" s="11">
        <v>10062206.810000001</v>
      </c>
      <c r="J9" s="11">
        <f t="shared" ref="J9" si="9">I9-H9</f>
        <v>6624.4900000002235</v>
      </c>
      <c r="K9" s="27">
        <f t="shared" ref="K9" si="10">J9/24</f>
        <v>276.020416666676</v>
      </c>
      <c r="L9" s="28"/>
    </row>
    <row r="10" spans="1:12">
      <c r="A10" s="12">
        <f t="shared" si="5"/>
        <v>4</v>
      </c>
      <c r="B10" s="8">
        <f t="shared" si="5"/>
        <v>46238</v>
      </c>
      <c r="C10" s="8">
        <f t="shared" si="6"/>
        <v>46238</v>
      </c>
      <c r="D10" s="9">
        <v>0.29166666666666702</v>
      </c>
      <c r="E10" s="8">
        <f t="shared" si="7"/>
        <v>46239</v>
      </c>
      <c r="F10" s="9">
        <v>0.29166666666666702</v>
      </c>
      <c r="G10" s="10">
        <f t="shared" si="8"/>
        <v>1</v>
      </c>
      <c r="H10" s="11">
        <f t="shared" si="2"/>
        <v>10062206.810000001</v>
      </c>
      <c r="I10" s="11">
        <v>10067939.880000001</v>
      </c>
      <c r="J10" s="11">
        <f t="shared" ref="J10" si="11">I10-H10</f>
        <v>5733.070000000298</v>
      </c>
      <c r="K10" s="27">
        <f t="shared" ref="K10" si="12">J10/24</f>
        <v>238.87791666667908</v>
      </c>
      <c r="L10" s="548"/>
    </row>
    <row r="11" spans="1:12">
      <c r="A11" s="12">
        <f t="shared" si="5"/>
        <v>5</v>
      </c>
      <c r="B11" s="8">
        <f t="shared" si="5"/>
        <v>46239</v>
      </c>
      <c r="C11" s="8">
        <f t="shared" si="6"/>
        <v>46239</v>
      </c>
      <c r="D11" s="9">
        <v>0.29166666666666702</v>
      </c>
      <c r="E11" s="8">
        <f t="shared" si="7"/>
        <v>46240</v>
      </c>
      <c r="F11" s="9">
        <v>0.29166666666666702</v>
      </c>
      <c r="G11" s="10">
        <f t="shared" si="8"/>
        <v>1</v>
      </c>
      <c r="H11" s="11">
        <f t="shared" si="2"/>
        <v>10067939.880000001</v>
      </c>
      <c r="I11" s="11">
        <v>10073903.869999999</v>
      </c>
      <c r="J11" s="11">
        <f t="shared" ref="J11" si="13">I11-H11</f>
        <v>5963.9899999983609</v>
      </c>
      <c r="K11" s="27">
        <f t="shared" ref="K11" si="14">J11/24</f>
        <v>248.49958333326504</v>
      </c>
      <c r="L11" s="687"/>
    </row>
    <row r="12" spans="1:12">
      <c r="A12" s="12">
        <f t="shared" si="5"/>
        <v>6</v>
      </c>
      <c r="B12" s="8">
        <f t="shared" si="5"/>
        <v>46240</v>
      </c>
      <c r="C12" s="8">
        <f t="shared" si="6"/>
        <v>46240</v>
      </c>
      <c r="D12" s="9">
        <v>0.29166666666666702</v>
      </c>
      <c r="E12" s="8">
        <f t="shared" si="7"/>
        <v>46241</v>
      </c>
      <c r="F12" s="9">
        <v>0.29166666666666702</v>
      </c>
      <c r="G12" s="10">
        <f t="shared" si="8"/>
        <v>1</v>
      </c>
      <c r="H12" s="11">
        <f t="shared" si="2"/>
        <v>10073903.869999999</v>
      </c>
      <c r="I12" s="11">
        <v>10080084.48</v>
      </c>
      <c r="J12" s="11">
        <f t="shared" ref="J12" si="15">I12-H12</f>
        <v>6180.6100000012666</v>
      </c>
      <c r="K12" s="27">
        <f t="shared" ref="K12" si="16">J12/24</f>
        <v>257.52541666671942</v>
      </c>
      <c r="L12" s="28"/>
    </row>
    <row r="13" spans="1:12">
      <c r="A13" s="12">
        <f t="shared" si="5"/>
        <v>7</v>
      </c>
      <c r="B13" s="8">
        <f t="shared" si="5"/>
        <v>46241</v>
      </c>
      <c r="C13" s="8">
        <f t="shared" si="6"/>
        <v>46241</v>
      </c>
      <c r="D13" s="9">
        <v>0.29166666666666702</v>
      </c>
      <c r="E13" s="8">
        <f t="shared" si="7"/>
        <v>46242</v>
      </c>
      <c r="F13" s="9">
        <v>0.29166666666666702</v>
      </c>
      <c r="G13" s="10">
        <f t="shared" si="8"/>
        <v>1</v>
      </c>
      <c r="H13" s="11">
        <f t="shared" si="2"/>
        <v>10080084.48</v>
      </c>
      <c r="I13" s="11">
        <v>10085487.859999999</v>
      </c>
      <c r="J13" s="11">
        <f t="shared" ref="J13:J14" si="17">I13-H13</f>
        <v>5403.3799999989569</v>
      </c>
      <c r="K13" s="27">
        <f t="shared" ref="K13" si="18">J13/24</f>
        <v>225.14083333328986</v>
      </c>
      <c r="L13" s="28"/>
    </row>
    <row r="14" spans="1:12">
      <c r="A14" s="12">
        <f t="shared" si="5"/>
        <v>8</v>
      </c>
      <c r="B14" s="8">
        <f t="shared" si="5"/>
        <v>46242</v>
      </c>
      <c r="C14" s="8">
        <f t="shared" si="6"/>
        <v>46242</v>
      </c>
      <c r="D14" s="9">
        <v>0.29166666666666702</v>
      </c>
      <c r="E14" s="8">
        <f t="shared" si="7"/>
        <v>46243</v>
      </c>
      <c r="F14" s="9">
        <v>0.29166666666666702</v>
      </c>
      <c r="G14" s="10">
        <f t="shared" si="8"/>
        <v>1</v>
      </c>
      <c r="H14" s="11">
        <f t="shared" si="2"/>
        <v>10085487.859999999</v>
      </c>
      <c r="I14" s="11">
        <v>10090576.25</v>
      </c>
      <c r="J14" s="11">
        <f t="shared" si="17"/>
        <v>5088.390000000596</v>
      </c>
      <c r="K14" s="27">
        <f t="shared" ref="K14" si="19">J14/24</f>
        <v>212.01625000002483</v>
      </c>
      <c r="L14" s="28"/>
    </row>
    <row r="15" spans="1:12">
      <c r="A15" s="12">
        <f t="shared" si="5"/>
        <v>9</v>
      </c>
      <c r="B15" s="8">
        <f t="shared" si="5"/>
        <v>46243</v>
      </c>
      <c r="C15" s="8">
        <f t="shared" si="6"/>
        <v>46243</v>
      </c>
      <c r="D15" s="9">
        <v>0.29166666666666702</v>
      </c>
      <c r="E15" s="8">
        <f t="shared" si="7"/>
        <v>46244</v>
      </c>
      <c r="F15" s="9">
        <v>0.29166666666666702</v>
      </c>
      <c r="G15" s="10">
        <f t="shared" si="8"/>
        <v>1</v>
      </c>
      <c r="H15" s="11">
        <f t="shared" si="2"/>
        <v>10090576.25</v>
      </c>
      <c r="I15" s="11">
        <v>10090576.25</v>
      </c>
      <c r="J15" s="11">
        <f t="shared" ref="J15" si="20">I15-H15</f>
        <v>0</v>
      </c>
      <c r="K15" s="27">
        <f t="shared" ref="K15" si="21">J15/24</f>
        <v>0</v>
      </c>
      <c r="L15" s="795" t="s">
        <v>156</v>
      </c>
    </row>
    <row r="16" spans="1:12">
      <c r="A16" s="12">
        <f t="shared" si="5"/>
        <v>10</v>
      </c>
      <c r="B16" s="8">
        <f t="shared" si="5"/>
        <v>46244</v>
      </c>
      <c r="C16" s="8">
        <f t="shared" si="6"/>
        <v>46244</v>
      </c>
      <c r="D16" s="9">
        <v>0.29166666666666702</v>
      </c>
      <c r="E16" s="8">
        <f t="shared" si="7"/>
        <v>46245</v>
      </c>
      <c r="F16" s="9">
        <v>0.29166666666666702</v>
      </c>
      <c r="G16" s="10">
        <f t="shared" si="8"/>
        <v>1</v>
      </c>
      <c r="H16" s="11">
        <f t="shared" si="2"/>
        <v>10090576.25</v>
      </c>
      <c r="I16" s="11">
        <v>10095813.720000001</v>
      </c>
      <c r="J16" s="11">
        <f t="shared" ref="J16" si="22">I16-H16</f>
        <v>5237.4700000006706</v>
      </c>
      <c r="K16" s="27">
        <f t="shared" ref="K16" si="23">J16/24</f>
        <v>218.2279166666946</v>
      </c>
      <c r="L16" s="28"/>
    </row>
    <row r="17" spans="1:14">
      <c r="A17" s="12">
        <f t="shared" si="5"/>
        <v>11</v>
      </c>
      <c r="B17" s="8">
        <f t="shared" si="5"/>
        <v>46245</v>
      </c>
      <c r="C17" s="8">
        <f t="shared" si="6"/>
        <v>46245</v>
      </c>
      <c r="D17" s="9">
        <v>0.29166666666666702</v>
      </c>
      <c r="E17" s="8">
        <f t="shared" si="7"/>
        <v>46246</v>
      </c>
      <c r="F17" s="9">
        <v>0.29166666666666702</v>
      </c>
      <c r="G17" s="10">
        <f t="shared" si="8"/>
        <v>1</v>
      </c>
      <c r="H17" s="11">
        <f t="shared" si="2"/>
        <v>10095813.720000001</v>
      </c>
      <c r="I17" s="11">
        <v>10101073.220000001</v>
      </c>
      <c r="J17" s="11">
        <f t="shared" ref="J17" si="24">I17-H17</f>
        <v>5259.5</v>
      </c>
      <c r="K17" s="27">
        <f t="shared" ref="K17" si="25">J17/24</f>
        <v>219.14583333333334</v>
      </c>
      <c r="L17" s="28"/>
    </row>
    <row r="18" spans="1:14">
      <c r="A18" s="12">
        <f t="shared" si="5"/>
        <v>12</v>
      </c>
      <c r="B18" s="8">
        <f t="shared" si="5"/>
        <v>46246</v>
      </c>
      <c r="C18" s="8">
        <f t="shared" si="6"/>
        <v>46246</v>
      </c>
      <c r="D18" s="9">
        <v>0.29166666666666702</v>
      </c>
      <c r="E18" s="8">
        <f t="shared" si="7"/>
        <v>46247</v>
      </c>
      <c r="F18" s="9">
        <v>0.29166666666666702</v>
      </c>
      <c r="G18" s="10">
        <f t="shared" si="8"/>
        <v>1</v>
      </c>
      <c r="H18" s="11">
        <f t="shared" si="2"/>
        <v>10101073.220000001</v>
      </c>
      <c r="I18" s="11">
        <v>10105982.9</v>
      </c>
      <c r="J18" s="11">
        <f t="shared" ref="J18" si="26">I18-H18</f>
        <v>4909.679999999702</v>
      </c>
      <c r="K18" s="27">
        <f t="shared" ref="K18" si="27">J18/24</f>
        <v>204.56999999998757</v>
      </c>
      <c r="L18" s="687"/>
      <c r="N18" s="29"/>
    </row>
    <row r="19" spans="1:14">
      <c r="A19" s="12">
        <f t="shared" si="5"/>
        <v>13</v>
      </c>
      <c r="B19" s="8">
        <f t="shared" si="5"/>
        <v>46247</v>
      </c>
      <c r="C19" s="8">
        <f t="shared" si="6"/>
        <v>46247</v>
      </c>
      <c r="D19" s="9">
        <v>0.29166666666666702</v>
      </c>
      <c r="E19" s="8">
        <f t="shared" si="7"/>
        <v>46248</v>
      </c>
      <c r="F19" s="9">
        <v>0.29166666666666702</v>
      </c>
      <c r="G19" s="10">
        <f t="shared" si="8"/>
        <v>1</v>
      </c>
      <c r="H19" s="11">
        <f t="shared" si="2"/>
        <v>10105982.9</v>
      </c>
      <c r="I19" s="11">
        <v>10111145.76</v>
      </c>
      <c r="J19" s="11">
        <f t="shared" ref="J19" si="28">I19-H19</f>
        <v>5162.859999999404</v>
      </c>
      <c r="K19" s="27">
        <f t="shared" ref="K19" si="29">J19/24</f>
        <v>215.11916666664183</v>
      </c>
      <c r="L19" s="28"/>
    </row>
    <row r="20" spans="1:14">
      <c r="A20" s="12">
        <f t="shared" si="5"/>
        <v>14</v>
      </c>
      <c r="B20" s="8">
        <f t="shared" si="5"/>
        <v>46248</v>
      </c>
      <c r="C20" s="8">
        <f t="shared" si="6"/>
        <v>46248</v>
      </c>
      <c r="D20" s="9">
        <v>0.29166666666666702</v>
      </c>
      <c r="E20" s="8">
        <f t="shared" si="7"/>
        <v>46249</v>
      </c>
      <c r="F20" s="9">
        <v>0.29166666666666702</v>
      </c>
      <c r="G20" s="10">
        <f t="shared" si="8"/>
        <v>1</v>
      </c>
      <c r="H20" s="11">
        <f t="shared" si="2"/>
        <v>10111145.76</v>
      </c>
      <c r="I20" s="11">
        <v>10114759.66</v>
      </c>
      <c r="J20" s="11">
        <f t="shared" ref="J20" si="30">I20-H20</f>
        <v>3613.9000000003725</v>
      </c>
      <c r="K20" s="27">
        <f t="shared" ref="K20" si="31">J20/24</f>
        <v>150.5791666666822</v>
      </c>
      <c r="L20" s="28"/>
    </row>
    <row r="21" spans="1:14">
      <c r="A21" s="12">
        <f t="shared" si="5"/>
        <v>15</v>
      </c>
      <c r="B21" s="8">
        <f t="shared" si="5"/>
        <v>46249</v>
      </c>
      <c r="C21" s="8">
        <f t="shared" si="6"/>
        <v>46249</v>
      </c>
      <c r="D21" s="9">
        <v>0.29166666666666702</v>
      </c>
      <c r="E21" s="8">
        <f t="shared" si="7"/>
        <v>46250</v>
      </c>
      <c r="F21" s="9">
        <v>0.29166666666666702</v>
      </c>
      <c r="G21" s="10">
        <f t="shared" si="8"/>
        <v>1</v>
      </c>
      <c r="H21" s="11">
        <f t="shared" si="2"/>
        <v>10114759.66</v>
      </c>
      <c r="I21" s="11">
        <v>10114759.66</v>
      </c>
      <c r="J21" s="11">
        <f t="shared" ref="J21" si="32">I21-H21</f>
        <v>0</v>
      </c>
      <c r="K21" s="27">
        <f t="shared" ref="K21" si="33">J21/24</f>
        <v>0</v>
      </c>
      <c r="L21" s="795" t="s">
        <v>156</v>
      </c>
    </row>
    <row r="22" spans="1:14">
      <c r="A22" s="12">
        <f t="shared" si="5"/>
        <v>16</v>
      </c>
      <c r="B22" s="8">
        <f t="shared" si="5"/>
        <v>46250</v>
      </c>
      <c r="C22" s="8">
        <f t="shared" si="6"/>
        <v>46250</v>
      </c>
      <c r="D22" s="9">
        <v>0.29166666666666702</v>
      </c>
      <c r="E22" s="8">
        <f t="shared" si="7"/>
        <v>46251</v>
      </c>
      <c r="F22" s="9">
        <v>0.29166666666666702</v>
      </c>
      <c r="G22" s="10">
        <f t="shared" si="8"/>
        <v>1</v>
      </c>
      <c r="H22" s="11">
        <f t="shared" ref="H22:H37" si="34">I21</f>
        <v>10114759.66</v>
      </c>
      <c r="I22" s="11">
        <v>10114759.66</v>
      </c>
      <c r="J22" s="11">
        <f t="shared" ref="J22" si="35">I22-H22</f>
        <v>0</v>
      </c>
      <c r="K22" s="27">
        <f t="shared" ref="K22" si="36">J22/24</f>
        <v>0</v>
      </c>
      <c r="L22" s="795" t="s">
        <v>156</v>
      </c>
    </row>
    <row r="23" spans="1:14">
      <c r="A23" s="12">
        <f t="shared" si="5"/>
        <v>17</v>
      </c>
      <c r="B23" s="8">
        <f t="shared" si="5"/>
        <v>46251</v>
      </c>
      <c r="C23" s="8">
        <f t="shared" si="6"/>
        <v>46251</v>
      </c>
      <c r="D23" s="9">
        <v>0.29166666666666702</v>
      </c>
      <c r="E23" s="8">
        <f t="shared" si="7"/>
        <v>46252</v>
      </c>
      <c r="F23" s="9">
        <v>0.29166666666666702</v>
      </c>
      <c r="G23" s="10">
        <f t="shared" si="8"/>
        <v>1</v>
      </c>
      <c r="H23" s="11">
        <f t="shared" si="34"/>
        <v>10114759.66</v>
      </c>
      <c r="I23" s="11">
        <v>10114759.66</v>
      </c>
      <c r="J23" s="11">
        <f t="shared" ref="J23" si="37">I23-H23</f>
        <v>0</v>
      </c>
      <c r="K23" s="27">
        <f t="shared" ref="K23" si="38">J23/24</f>
        <v>0</v>
      </c>
      <c r="L23" s="795" t="s">
        <v>156</v>
      </c>
    </row>
    <row r="24" spans="1:14">
      <c r="A24" s="12">
        <f t="shared" si="5"/>
        <v>18</v>
      </c>
      <c r="B24" s="8">
        <f t="shared" si="5"/>
        <v>46252</v>
      </c>
      <c r="C24" s="8">
        <f t="shared" si="6"/>
        <v>46252</v>
      </c>
      <c r="D24" s="9">
        <v>0.29166666666666702</v>
      </c>
      <c r="E24" s="8">
        <f t="shared" si="7"/>
        <v>46253</v>
      </c>
      <c r="F24" s="9">
        <v>0.29166666666666702</v>
      </c>
      <c r="G24" s="10">
        <f t="shared" si="8"/>
        <v>1</v>
      </c>
      <c r="H24" s="11">
        <f t="shared" si="34"/>
        <v>10114759.66</v>
      </c>
      <c r="I24" s="11">
        <v>10120017.02</v>
      </c>
      <c r="J24" s="11">
        <f t="shared" ref="J24" si="39">I24-H24</f>
        <v>5257.359999999404</v>
      </c>
      <c r="K24" s="27">
        <f t="shared" ref="K24" si="40">J24/24</f>
        <v>219.05666666664183</v>
      </c>
      <c r="L24" s="687"/>
    </row>
    <row r="25" spans="1:14">
      <c r="A25" s="12">
        <f t="shared" ref="A25:B30" si="41">A24+1</f>
        <v>19</v>
      </c>
      <c r="B25" s="8">
        <f>B24+1</f>
        <v>46253</v>
      </c>
      <c r="C25" s="8">
        <f t="shared" si="6"/>
        <v>46253</v>
      </c>
      <c r="D25" s="9">
        <v>0.29166666666666702</v>
      </c>
      <c r="E25" s="8">
        <f t="shared" si="7"/>
        <v>46254</v>
      </c>
      <c r="F25" s="9">
        <v>0.29166666666666702</v>
      </c>
      <c r="G25" s="10">
        <f t="shared" si="8"/>
        <v>1</v>
      </c>
      <c r="H25" s="11">
        <f t="shared" si="34"/>
        <v>10120017.02</v>
      </c>
      <c r="I25" s="11">
        <v>10125188.539999999</v>
      </c>
      <c r="J25" s="11">
        <f t="shared" ref="J25" si="42">I25-H25</f>
        <v>5171.519999999553</v>
      </c>
      <c r="K25" s="27">
        <f t="shared" ref="K25" si="43">J25/24</f>
        <v>215.47999999998137</v>
      </c>
      <c r="L25" s="687"/>
    </row>
    <row r="26" spans="1:14">
      <c r="A26" s="12">
        <f t="shared" si="41"/>
        <v>20</v>
      </c>
      <c r="B26" s="8">
        <f>B25+1</f>
        <v>46254</v>
      </c>
      <c r="C26" s="8">
        <f t="shared" si="6"/>
        <v>46254</v>
      </c>
      <c r="D26" s="9">
        <v>0.29166666666666702</v>
      </c>
      <c r="E26" s="8">
        <f t="shared" si="7"/>
        <v>46255</v>
      </c>
      <c r="F26" s="9">
        <v>0.29166666666666702</v>
      </c>
      <c r="G26" s="10">
        <f t="shared" si="8"/>
        <v>1</v>
      </c>
      <c r="H26" s="11">
        <f t="shared" si="34"/>
        <v>10125188.539999999</v>
      </c>
      <c r="I26" s="11">
        <v>10130756.689999999</v>
      </c>
      <c r="J26" s="11">
        <f t="shared" ref="J26:J28" si="44">I26-H26</f>
        <v>5568.1500000003725</v>
      </c>
      <c r="K26" s="27">
        <f t="shared" ref="K26:K28" si="45">J26/24</f>
        <v>232.00625000001551</v>
      </c>
      <c r="L26" s="28"/>
    </row>
    <row r="27" spans="1:14">
      <c r="A27" s="12">
        <f t="shared" si="41"/>
        <v>21</v>
      </c>
      <c r="B27" s="8">
        <f>B26+1</f>
        <v>46255</v>
      </c>
      <c r="C27" s="8">
        <f t="shared" si="6"/>
        <v>46255</v>
      </c>
      <c r="D27" s="9">
        <v>0.29166666666666702</v>
      </c>
      <c r="E27" s="8">
        <f t="shared" si="7"/>
        <v>46256</v>
      </c>
      <c r="F27" s="9">
        <v>0.29166666666666702</v>
      </c>
      <c r="G27" s="10">
        <f t="shared" si="8"/>
        <v>1</v>
      </c>
      <c r="H27" s="11">
        <f t="shared" si="34"/>
        <v>10130756.689999999</v>
      </c>
      <c r="I27" s="11">
        <v>10135704.01</v>
      </c>
      <c r="J27" s="11">
        <f t="shared" si="44"/>
        <v>4947.320000000298</v>
      </c>
      <c r="K27" s="27">
        <f t="shared" si="45"/>
        <v>206.13833333334574</v>
      </c>
      <c r="L27" s="28"/>
    </row>
    <row r="28" spans="1:14">
      <c r="A28" s="12">
        <f t="shared" si="41"/>
        <v>22</v>
      </c>
      <c r="B28" s="8">
        <f t="shared" si="41"/>
        <v>46256</v>
      </c>
      <c r="C28" s="8">
        <f t="shared" si="6"/>
        <v>46256</v>
      </c>
      <c r="D28" s="9">
        <v>0.29166666666666702</v>
      </c>
      <c r="E28" s="8">
        <f t="shared" si="7"/>
        <v>46257</v>
      </c>
      <c r="F28" s="9">
        <v>0.29166666666666702</v>
      </c>
      <c r="G28" s="10">
        <f t="shared" si="8"/>
        <v>1</v>
      </c>
      <c r="H28" s="11">
        <f t="shared" si="34"/>
        <v>10135704.01</v>
      </c>
      <c r="I28" s="11">
        <v>10139771.560000001</v>
      </c>
      <c r="J28" s="11">
        <f t="shared" si="44"/>
        <v>4067.5500000007451</v>
      </c>
      <c r="K28" s="27">
        <f t="shared" si="45"/>
        <v>169.48125000003105</v>
      </c>
      <c r="L28" s="28"/>
    </row>
    <row r="29" spans="1:14">
      <c r="A29" s="12">
        <f t="shared" si="41"/>
        <v>23</v>
      </c>
      <c r="B29" s="8">
        <f t="shared" si="41"/>
        <v>46257</v>
      </c>
      <c r="C29" s="8">
        <f t="shared" si="6"/>
        <v>46257</v>
      </c>
      <c r="D29" s="9">
        <v>0.29166666666666702</v>
      </c>
      <c r="E29" s="8">
        <f t="shared" si="7"/>
        <v>46258</v>
      </c>
      <c r="F29" s="9">
        <v>0.29166666666666702</v>
      </c>
      <c r="G29" s="10">
        <f t="shared" si="8"/>
        <v>1</v>
      </c>
      <c r="H29" s="11">
        <f t="shared" si="34"/>
        <v>10139771.560000001</v>
      </c>
      <c r="I29" s="11">
        <v>10139771.560000001</v>
      </c>
      <c r="J29" s="11">
        <f t="shared" ref="J29:J30" si="46">I29-H29</f>
        <v>0</v>
      </c>
      <c r="K29" s="27">
        <f t="shared" ref="K29:K30" si="47">J29/24</f>
        <v>0</v>
      </c>
      <c r="L29" s="795" t="s">
        <v>156</v>
      </c>
    </row>
    <row r="30" spans="1:14">
      <c r="A30" s="12">
        <f t="shared" si="41"/>
        <v>24</v>
      </c>
      <c r="B30" s="8">
        <f t="shared" si="41"/>
        <v>46258</v>
      </c>
      <c r="C30" s="8">
        <f t="shared" si="6"/>
        <v>46258</v>
      </c>
      <c r="D30" s="9">
        <v>0.29166666666666702</v>
      </c>
      <c r="E30" s="8">
        <f t="shared" si="7"/>
        <v>46259</v>
      </c>
      <c r="F30" s="9">
        <v>0.29166666666666702</v>
      </c>
      <c r="G30" s="10">
        <f t="shared" si="8"/>
        <v>1</v>
      </c>
      <c r="H30" s="11">
        <f t="shared" si="34"/>
        <v>10139771.560000001</v>
      </c>
      <c r="I30" s="11">
        <v>10139771.560000001</v>
      </c>
      <c r="J30" s="11">
        <f t="shared" si="46"/>
        <v>0</v>
      </c>
      <c r="K30" s="27">
        <f t="shared" si="47"/>
        <v>0</v>
      </c>
      <c r="L30" s="795" t="s">
        <v>156</v>
      </c>
    </row>
    <row r="31" spans="1:14">
      <c r="A31" s="12">
        <f t="shared" ref="A31:B34" si="48">A30+1</f>
        <v>25</v>
      </c>
      <c r="B31" s="8">
        <f t="shared" si="48"/>
        <v>46259</v>
      </c>
      <c r="C31" s="8">
        <f t="shared" ref="C31:C34" si="49">B31</f>
        <v>46259</v>
      </c>
      <c r="D31" s="9">
        <v>0.29166666666666702</v>
      </c>
      <c r="E31" s="8">
        <f t="shared" ref="E31:E34" si="50">C31+1</f>
        <v>46260</v>
      </c>
      <c r="F31" s="9">
        <v>0.29166666666666702</v>
      </c>
      <c r="G31" s="10">
        <f t="shared" ref="G31:G34" si="51">IFERROR(((E31-C31)+(F31-D31)),"")</f>
        <v>1</v>
      </c>
      <c r="H31" s="11">
        <f t="shared" si="34"/>
        <v>10139771.560000001</v>
      </c>
      <c r="I31" s="11">
        <v>10145096.859999999</v>
      </c>
      <c r="J31" s="11">
        <f t="shared" ref="J31" si="52">I31-H31</f>
        <v>5325.2999999988824</v>
      </c>
      <c r="K31" s="27">
        <f t="shared" ref="K31" si="53">J31/24</f>
        <v>221.88749999995343</v>
      </c>
      <c r="L31" s="548"/>
    </row>
    <row r="32" spans="1:14">
      <c r="A32" s="12">
        <f t="shared" si="48"/>
        <v>26</v>
      </c>
      <c r="B32" s="8">
        <f t="shared" si="48"/>
        <v>46260</v>
      </c>
      <c r="C32" s="8">
        <f t="shared" si="49"/>
        <v>46260</v>
      </c>
      <c r="D32" s="9">
        <v>0.29166666666666702</v>
      </c>
      <c r="E32" s="8">
        <f t="shared" si="50"/>
        <v>46261</v>
      </c>
      <c r="F32" s="9">
        <v>0.29166666666666702</v>
      </c>
      <c r="G32" s="10">
        <f t="shared" si="51"/>
        <v>1</v>
      </c>
      <c r="H32" s="11">
        <f t="shared" si="34"/>
        <v>10145096.859999999</v>
      </c>
      <c r="I32" s="11">
        <v>10149919.060000001</v>
      </c>
      <c r="J32" s="11">
        <f t="shared" ref="J32" si="54">I32-H32</f>
        <v>4822.2000000011176</v>
      </c>
      <c r="K32" s="27">
        <f t="shared" ref="K32" si="55">J32/24</f>
        <v>200.92500000004657</v>
      </c>
      <c r="L32" s="687"/>
    </row>
    <row r="33" spans="1:12">
      <c r="A33" s="12">
        <f t="shared" si="48"/>
        <v>27</v>
      </c>
      <c r="B33" s="8">
        <f t="shared" si="48"/>
        <v>46261</v>
      </c>
      <c r="C33" s="8">
        <f t="shared" si="49"/>
        <v>46261</v>
      </c>
      <c r="D33" s="9">
        <v>0.29166666666666702</v>
      </c>
      <c r="E33" s="8">
        <f t="shared" si="50"/>
        <v>46262</v>
      </c>
      <c r="F33" s="9">
        <v>0.29166666666666702</v>
      </c>
      <c r="G33" s="10">
        <f t="shared" si="51"/>
        <v>1</v>
      </c>
      <c r="H33" s="11">
        <f t="shared" si="34"/>
        <v>10149919.060000001</v>
      </c>
      <c r="I33" s="11">
        <v>10154849.15</v>
      </c>
      <c r="J33" s="11">
        <f t="shared" ref="J33" si="56">I33-H33</f>
        <v>4930.089999999851</v>
      </c>
      <c r="K33" s="27">
        <f t="shared" ref="K33" si="57">J33/24</f>
        <v>205.42041666666046</v>
      </c>
      <c r="L33" s="28"/>
    </row>
    <row r="34" spans="1:12">
      <c r="A34" s="12">
        <f t="shared" si="48"/>
        <v>28</v>
      </c>
      <c r="B34" s="8">
        <f t="shared" si="48"/>
        <v>46262</v>
      </c>
      <c r="C34" s="8">
        <f t="shared" si="49"/>
        <v>46262</v>
      </c>
      <c r="D34" s="9">
        <v>0.29166666666666702</v>
      </c>
      <c r="E34" s="8">
        <f t="shared" si="50"/>
        <v>46263</v>
      </c>
      <c r="F34" s="9">
        <v>0.29166666666666702</v>
      </c>
      <c r="G34" s="10">
        <f t="shared" si="51"/>
        <v>1</v>
      </c>
      <c r="H34" s="11">
        <f t="shared" si="34"/>
        <v>10154849.15</v>
      </c>
      <c r="I34" s="11">
        <v>10160139.73</v>
      </c>
      <c r="J34" s="11">
        <f t="shared" ref="J34" si="58">I34-H34</f>
        <v>5290.5800000000745</v>
      </c>
      <c r="K34" s="27">
        <f t="shared" ref="K34" si="59">J34/24</f>
        <v>220.44083333333643</v>
      </c>
      <c r="L34" s="28"/>
    </row>
    <row r="35" spans="1:12">
      <c r="A35" s="12">
        <f t="shared" ref="A35:B35" si="60">A34+1</f>
        <v>29</v>
      </c>
      <c r="B35" s="8">
        <f t="shared" si="60"/>
        <v>46263</v>
      </c>
      <c r="C35" s="8">
        <f t="shared" ref="C35:C37" si="61">B35</f>
        <v>46263</v>
      </c>
      <c r="D35" s="9">
        <v>0.29166666666666702</v>
      </c>
      <c r="E35" s="8">
        <f t="shared" ref="E35:E37" si="62">C35+1</f>
        <v>46264</v>
      </c>
      <c r="F35" s="9">
        <v>0.29166666666666702</v>
      </c>
      <c r="G35" s="10">
        <f t="shared" ref="G35:G37" si="63">IFERROR(((E35-C35)+(F35-D35)),"")</f>
        <v>1</v>
      </c>
      <c r="H35" s="11">
        <f t="shared" si="34"/>
        <v>10160139.73</v>
      </c>
      <c r="I35" s="11">
        <v>10164505.51</v>
      </c>
      <c r="J35" s="11">
        <f t="shared" ref="J35:J37" si="64">I35-H35</f>
        <v>4365.7799999993294</v>
      </c>
      <c r="K35" s="27">
        <f t="shared" ref="K35:K37" si="65">J35/24</f>
        <v>181.90749999997206</v>
      </c>
      <c r="L35" s="28"/>
    </row>
    <row r="36" spans="1:12">
      <c r="A36" s="12">
        <f t="shared" ref="A36:B36" si="66">A35+1</f>
        <v>30</v>
      </c>
      <c r="B36" s="8">
        <f t="shared" si="66"/>
        <v>46264</v>
      </c>
      <c r="C36" s="8">
        <f t="shared" si="61"/>
        <v>46264</v>
      </c>
      <c r="D36" s="9">
        <v>0.29166666666666702</v>
      </c>
      <c r="E36" s="8">
        <f t="shared" si="62"/>
        <v>46265</v>
      </c>
      <c r="F36" s="9">
        <v>0.29166666666666702</v>
      </c>
      <c r="G36" s="10">
        <f t="shared" si="63"/>
        <v>1</v>
      </c>
      <c r="H36" s="11">
        <f t="shared" si="34"/>
        <v>10164505.51</v>
      </c>
      <c r="I36" s="11">
        <v>10164505.51</v>
      </c>
      <c r="J36" s="11">
        <f t="shared" si="64"/>
        <v>0</v>
      </c>
      <c r="K36" s="27">
        <f t="shared" si="65"/>
        <v>0</v>
      </c>
      <c r="L36" s="28"/>
    </row>
    <row r="37" spans="1:12">
      <c r="A37" s="12">
        <f t="shared" ref="A37:B37" si="67">A36+1</f>
        <v>31</v>
      </c>
      <c r="B37" s="8">
        <f t="shared" si="67"/>
        <v>46265</v>
      </c>
      <c r="C37" s="8">
        <f t="shared" si="61"/>
        <v>46265</v>
      </c>
      <c r="D37" s="9">
        <v>0.29166666666666702</v>
      </c>
      <c r="E37" s="8">
        <f t="shared" si="62"/>
        <v>46266</v>
      </c>
      <c r="F37" s="9">
        <v>0.29166666666666702</v>
      </c>
      <c r="G37" s="10">
        <f t="shared" si="63"/>
        <v>1</v>
      </c>
      <c r="H37" s="11">
        <f t="shared" si="34"/>
        <v>10164505.51</v>
      </c>
      <c r="I37" s="11">
        <v>10170672.560000001</v>
      </c>
      <c r="J37" s="11">
        <f t="shared" si="64"/>
        <v>6167.0500000007451</v>
      </c>
      <c r="K37" s="27">
        <f t="shared" si="65"/>
        <v>256.96041666669771</v>
      </c>
      <c r="L37" s="28"/>
    </row>
    <row r="38" spans="1:12">
      <c r="A38" s="12"/>
      <c r="B38" s="8"/>
      <c r="C38" s="8"/>
      <c r="D38" s="9"/>
      <c r="E38" s="8"/>
      <c r="F38" s="9"/>
      <c r="G38" s="10"/>
      <c r="H38" s="11"/>
      <c r="I38" s="11"/>
      <c r="J38" s="11"/>
      <c r="K38" s="27"/>
      <c r="L38" s="28"/>
    </row>
    <row r="39" spans="1:12">
      <c r="A39" s="17" t="s">
        <v>3</v>
      </c>
      <c r="B39" s="18"/>
      <c r="C39" s="18"/>
      <c r="D39" s="18"/>
      <c r="E39" s="18"/>
      <c r="F39" s="18"/>
      <c r="G39" s="19">
        <f>SUM(G7:G38)</f>
        <v>31</v>
      </c>
      <c r="H39" s="20"/>
      <c r="I39" s="20"/>
      <c r="J39" s="32">
        <f>SUM(J7:J38)</f>
        <v>120347.3900000006</v>
      </c>
      <c r="K39" s="32">
        <f>AVERAGE(K7:K38)</f>
        <v>161.75724462365673</v>
      </c>
      <c r="L39" s="33"/>
    </row>
    <row r="40" spans="1:12">
      <c r="A40" s="21" t="s">
        <v>117</v>
      </c>
      <c r="B40" s="22"/>
      <c r="C40" s="22"/>
      <c r="D40" s="22"/>
      <c r="E40" s="22"/>
      <c r="F40" s="22"/>
      <c r="G40" s="23">
        <f>G39/SUMPRODUCT((G7:G38&gt;0)*1)</f>
        <v>1</v>
      </c>
      <c r="H40" s="24"/>
      <c r="I40" s="24"/>
      <c r="J40" s="24"/>
      <c r="K40" s="24">
        <f>K39/SUMPRODUCT((K7:K38&gt;0)*1)</f>
        <v>7.0329236792894232</v>
      </c>
      <c r="L40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pageSetup orientation="portrait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3"/>
  <sheetViews>
    <sheetView zoomScale="85" zoomScaleNormal="85" workbookViewId="0">
      <pane ySplit="7" topLeftCell="A8" activePane="bottomLeft" state="frozen"/>
      <selection activeCell="L30" sqref="L30"/>
      <selection pane="bottomLeft" activeCell="I37" sqref="I37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3" style="1" customWidth="1"/>
    <col min="9" max="9" width="14.140625" style="1" customWidth="1"/>
    <col min="10" max="10" width="13.7109375" style="1" customWidth="1"/>
    <col min="11" max="11" width="9.140625" style="1"/>
    <col min="12" max="12" width="40.28515625" style="1" customWidth="1"/>
    <col min="13" max="15" width="9.140625" style="1"/>
    <col min="16" max="16" width="11.140625" style="1" customWidth="1"/>
    <col min="17" max="16384" width="9.140625" style="1"/>
  </cols>
  <sheetData>
    <row r="1" spans="1:12">
      <c r="B1" s="2"/>
      <c r="C1" s="3" t="s">
        <v>131</v>
      </c>
      <c r="D1" s="2"/>
      <c r="E1" s="2"/>
      <c r="F1" s="2"/>
      <c r="G1" s="2"/>
      <c r="H1" s="2"/>
      <c r="I1" s="2"/>
      <c r="J1" s="2"/>
      <c r="K1" s="2"/>
      <c r="L1" s="2"/>
    </row>
    <row r="2" spans="1:12">
      <c r="B2" s="2"/>
      <c r="C2" s="3" t="s">
        <v>36</v>
      </c>
      <c r="D2" s="2"/>
      <c r="E2" s="2"/>
      <c r="F2" s="2"/>
      <c r="G2" s="2"/>
      <c r="H2" s="2"/>
      <c r="I2" s="2"/>
      <c r="J2" s="2"/>
      <c r="K2" s="2"/>
      <c r="L2" s="25" t="s">
        <v>133</v>
      </c>
    </row>
    <row r="3" spans="1:12">
      <c r="B3" s="2"/>
      <c r="C3" s="3" t="str">
        <f>SCI!C3</f>
        <v>Bulan Agustus 2026</v>
      </c>
      <c r="D3" s="2"/>
      <c r="E3" s="2"/>
      <c r="F3" s="2"/>
      <c r="G3" s="2"/>
      <c r="H3" s="2"/>
      <c r="I3" s="2"/>
      <c r="J3" s="2"/>
      <c r="K3" s="2"/>
      <c r="L3" s="2"/>
    </row>
    <row r="4" spans="1:12">
      <c r="B4" s="4"/>
      <c r="C4" s="4">
        <f>SCI!C4</f>
        <v>46235</v>
      </c>
      <c r="D4" s="2"/>
      <c r="E4" s="2"/>
      <c r="F4" s="2"/>
      <c r="G4" s="2"/>
      <c r="H4" s="2"/>
      <c r="I4" s="2"/>
      <c r="J4" s="2" t="s">
        <v>134</v>
      </c>
      <c r="K4" s="26">
        <f>MAX(K7:K34)</f>
        <v>514.49041666666744</v>
      </c>
      <c r="L4" s="2"/>
    </row>
    <row r="5" spans="1:12" ht="15.75" customHeight="1">
      <c r="A5" s="934" t="s">
        <v>111</v>
      </c>
      <c r="B5" s="933" t="s">
        <v>112</v>
      </c>
      <c r="C5" s="933" t="s">
        <v>135</v>
      </c>
      <c r="D5" s="933"/>
      <c r="E5" s="933" t="s">
        <v>136</v>
      </c>
      <c r="F5" s="933"/>
      <c r="G5" s="937" t="s">
        <v>137</v>
      </c>
      <c r="H5" s="933" t="s">
        <v>138</v>
      </c>
      <c r="I5" s="933"/>
      <c r="J5" s="933" t="s">
        <v>139</v>
      </c>
      <c r="K5" s="937" t="s">
        <v>140</v>
      </c>
      <c r="L5" s="931" t="s">
        <v>141</v>
      </c>
    </row>
    <row r="6" spans="1:12" ht="33.75" customHeight="1">
      <c r="A6" s="935"/>
      <c r="B6" s="936"/>
      <c r="C6" s="5" t="s">
        <v>112</v>
      </c>
      <c r="D6" s="5" t="s">
        <v>142</v>
      </c>
      <c r="E6" s="5" t="s">
        <v>112</v>
      </c>
      <c r="F6" s="5" t="s">
        <v>142</v>
      </c>
      <c r="G6" s="938"/>
      <c r="H6" s="5" t="s">
        <v>135</v>
      </c>
      <c r="I6" s="5" t="s">
        <v>136</v>
      </c>
      <c r="J6" s="936"/>
      <c r="K6" s="938"/>
      <c r="L6" s="932"/>
    </row>
    <row r="7" spans="1:12">
      <c r="A7" s="6">
        <v>1</v>
      </c>
      <c r="B7" s="7">
        <f>C4</f>
        <v>46235</v>
      </c>
      <c r="C7" s="8">
        <f>B7</f>
        <v>46235</v>
      </c>
      <c r="D7" s="9">
        <v>0.29166666666666702</v>
      </c>
      <c r="E7" s="8">
        <f>C7+1</f>
        <v>46236</v>
      </c>
      <c r="F7" s="9">
        <v>0.29166666666666702</v>
      </c>
      <c r="G7" s="10">
        <f>IFERROR(((E7-C7)+(F7-D7)),"")</f>
        <v>1</v>
      </c>
      <c r="H7" s="11">
        <v>3477427.94</v>
      </c>
      <c r="I7" s="11">
        <v>3484534.11</v>
      </c>
      <c r="J7" s="11">
        <f>I7-H7</f>
        <v>7106.1699999999255</v>
      </c>
      <c r="K7" s="27">
        <f>J7/24</f>
        <v>296.09041666666354</v>
      </c>
      <c r="L7" s="101"/>
    </row>
    <row r="8" spans="1:12">
      <c r="A8" s="12">
        <f>A7+1</f>
        <v>2</v>
      </c>
      <c r="B8" s="8">
        <f>B7+1</f>
        <v>46236</v>
      </c>
      <c r="C8" s="8">
        <f>B8</f>
        <v>46236</v>
      </c>
      <c r="D8" s="9">
        <f>D7</f>
        <v>0.29166666666666702</v>
      </c>
      <c r="E8" s="8">
        <f>C8+1</f>
        <v>46237</v>
      </c>
      <c r="F8" s="9">
        <f>F7</f>
        <v>0.29166666666666702</v>
      </c>
      <c r="G8" s="10">
        <f>IFERROR(((E8-C8)+(F8-D8)),"")</f>
        <v>1</v>
      </c>
      <c r="H8" s="11">
        <f t="shared" ref="H8:H37" si="0">I7</f>
        <v>3484534.11</v>
      </c>
      <c r="I8" s="11">
        <v>3489162.03</v>
      </c>
      <c r="J8" s="11">
        <f t="shared" ref="J8:J23" si="1">I8-H8</f>
        <v>4627.9199999999255</v>
      </c>
      <c r="K8" s="27">
        <f t="shared" ref="K8:K23" si="2">J8/24</f>
        <v>192.82999999999689</v>
      </c>
      <c r="L8" s="28"/>
    </row>
    <row r="9" spans="1:12">
      <c r="A9" s="12">
        <f t="shared" ref="A9:B24" si="3">A8+1</f>
        <v>3</v>
      </c>
      <c r="B9" s="8">
        <f t="shared" si="3"/>
        <v>46237</v>
      </c>
      <c r="C9" s="8">
        <f t="shared" ref="C9:C34" si="4">B9</f>
        <v>46237</v>
      </c>
      <c r="D9" s="9">
        <f t="shared" ref="D9:D37" si="5">D8</f>
        <v>0.29166666666666702</v>
      </c>
      <c r="E9" s="8">
        <f t="shared" ref="E9:E34" si="6">C9+1</f>
        <v>46238</v>
      </c>
      <c r="F9" s="9">
        <f t="shared" ref="F9:F37" si="7">F8</f>
        <v>0.29166666666666702</v>
      </c>
      <c r="G9" s="10">
        <f t="shared" ref="G9:G34" si="8">IFERROR(((E9-C9)+(F9-D9)),"")</f>
        <v>1</v>
      </c>
      <c r="H9" s="11">
        <f t="shared" si="0"/>
        <v>3489162.03</v>
      </c>
      <c r="I9" s="11">
        <v>3498360.1</v>
      </c>
      <c r="J9" s="11">
        <f t="shared" si="1"/>
        <v>9198.070000000298</v>
      </c>
      <c r="K9" s="27">
        <f t="shared" si="2"/>
        <v>383.25291666667908</v>
      </c>
      <c r="L9" s="28"/>
    </row>
    <row r="10" spans="1:12">
      <c r="A10" s="12">
        <f t="shared" si="3"/>
        <v>4</v>
      </c>
      <c r="B10" s="8">
        <f t="shared" si="3"/>
        <v>46238</v>
      </c>
      <c r="C10" s="8">
        <f t="shared" si="4"/>
        <v>46238</v>
      </c>
      <c r="D10" s="9">
        <f t="shared" si="5"/>
        <v>0.29166666666666702</v>
      </c>
      <c r="E10" s="8">
        <f t="shared" si="6"/>
        <v>46239</v>
      </c>
      <c r="F10" s="9">
        <f t="shared" si="7"/>
        <v>0.29166666666666702</v>
      </c>
      <c r="G10" s="10">
        <f t="shared" si="8"/>
        <v>1</v>
      </c>
      <c r="H10" s="11">
        <f t="shared" si="0"/>
        <v>3498360.1</v>
      </c>
      <c r="I10" s="11">
        <v>3508889.17</v>
      </c>
      <c r="J10" s="11">
        <f t="shared" si="1"/>
        <v>10529.069999999832</v>
      </c>
      <c r="K10" s="27">
        <f t="shared" si="2"/>
        <v>438.71124999999302</v>
      </c>
      <c r="L10" s="28"/>
    </row>
    <row r="11" spans="1:12">
      <c r="A11" s="12">
        <f t="shared" si="3"/>
        <v>5</v>
      </c>
      <c r="B11" s="8">
        <f t="shared" si="3"/>
        <v>46239</v>
      </c>
      <c r="C11" s="8">
        <f t="shared" si="4"/>
        <v>46239</v>
      </c>
      <c r="D11" s="9">
        <f t="shared" si="5"/>
        <v>0.29166666666666702</v>
      </c>
      <c r="E11" s="8">
        <f t="shared" si="6"/>
        <v>46240</v>
      </c>
      <c r="F11" s="9">
        <f t="shared" si="7"/>
        <v>0.29166666666666702</v>
      </c>
      <c r="G11" s="10">
        <f t="shared" si="8"/>
        <v>1</v>
      </c>
      <c r="H11" s="11">
        <f t="shared" si="0"/>
        <v>3508889.17</v>
      </c>
      <c r="I11" s="232">
        <v>3518852.43</v>
      </c>
      <c r="J11" s="11">
        <f t="shared" si="1"/>
        <v>9963.2600000002421</v>
      </c>
      <c r="K11" s="27">
        <f t="shared" si="2"/>
        <v>415.13583333334344</v>
      </c>
      <c r="L11" s="28"/>
    </row>
    <row r="12" spans="1:12">
      <c r="A12" s="12">
        <f t="shared" si="3"/>
        <v>6</v>
      </c>
      <c r="B12" s="8">
        <f t="shared" si="3"/>
        <v>46240</v>
      </c>
      <c r="C12" s="8">
        <f t="shared" si="4"/>
        <v>46240</v>
      </c>
      <c r="D12" s="9">
        <f t="shared" si="5"/>
        <v>0.29166666666666702</v>
      </c>
      <c r="E12" s="8">
        <f t="shared" si="6"/>
        <v>46241</v>
      </c>
      <c r="F12" s="9">
        <f t="shared" si="7"/>
        <v>0.29166666666666702</v>
      </c>
      <c r="G12" s="10">
        <f t="shared" si="8"/>
        <v>1</v>
      </c>
      <c r="H12" s="11">
        <f t="shared" si="0"/>
        <v>3518852.43</v>
      </c>
      <c r="I12" s="11">
        <v>3528440.84</v>
      </c>
      <c r="J12" s="11">
        <f t="shared" si="1"/>
        <v>9588.4099999996834</v>
      </c>
      <c r="K12" s="27">
        <f t="shared" si="2"/>
        <v>399.51708333332016</v>
      </c>
      <c r="L12" s="28"/>
    </row>
    <row r="13" spans="1:12">
      <c r="A13" s="12">
        <f t="shared" si="3"/>
        <v>7</v>
      </c>
      <c r="B13" s="8">
        <f t="shared" si="3"/>
        <v>46241</v>
      </c>
      <c r="C13" s="8">
        <f t="shared" si="4"/>
        <v>46241</v>
      </c>
      <c r="D13" s="9">
        <f t="shared" si="5"/>
        <v>0.29166666666666702</v>
      </c>
      <c r="E13" s="8">
        <f t="shared" si="6"/>
        <v>46242</v>
      </c>
      <c r="F13" s="9">
        <f t="shared" si="7"/>
        <v>0.29166666666666702</v>
      </c>
      <c r="G13" s="10">
        <f t="shared" si="8"/>
        <v>1</v>
      </c>
      <c r="H13" s="11">
        <f t="shared" si="0"/>
        <v>3528440.84</v>
      </c>
      <c r="I13" s="11">
        <v>3537510.43</v>
      </c>
      <c r="J13" s="11">
        <f t="shared" si="1"/>
        <v>9069.5900000003166</v>
      </c>
      <c r="K13" s="27">
        <f t="shared" si="2"/>
        <v>377.89958333334653</v>
      </c>
      <c r="L13" s="28"/>
    </row>
    <row r="14" spans="1:12">
      <c r="A14" s="12">
        <f t="shared" si="3"/>
        <v>8</v>
      </c>
      <c r="B14" s="8">
        <f t="shared" si="3"/>
        <v>46242</v>
      </c>
      <c r="C14" s="8">
        <f t="shared" si="4"/>
        <v>46242</v>
      </c>
      <c r="D14" s="9">
        <f t="shared" si="5"/>
        <v>0.29166666666666702</v>
      </c>
      <c r="E14" s="8">
        <f t="shared" si="6"/>
        <v>46243</v>
      </c>
      <c r="F14" s="9">
        <f t="shared" si="7"/>
        <v>0.29166666666666702</v>
      </c>
      <c r="G14" s="10">
        <f t="shared" si="8"/>
        <v>1</v>
      </c>
      <c r="H14" s="11">
        <f t="shared" si="0"/>
        <v>3537510.43</v>
      </c>
      <c r="I14" s="11">
        <v>3544409.42</v>
      </c>
      <c r="J14" s="11">
        <f t="shared" si="1"/>
        <v>6898.9899999997579</v>
      </c>
      <c r="K14" s="27">
        <f t="shared" si="2"/>
        <v>287.45791666665656</v>
      </c>
      <c r="L14" s="28"/>
    </row>
    <row r="15" spans="1:12">
      <c r="A15" s="12">
        <f t="shared" si="3"/>
        <v>9</v>
      </c>
      <c r="B15" s="8">
        <f t="shared" si="3"/>
        <v>46243</v>
      </c>
      <c r="C15" s="8">
        <f t="shared" si="4"/>
        <v>46243</v>
      </c>
      <c r="D15" s="9">
        <f t="shared" si="5"/>
        <v>0.29166666666666702</v>
      </c>
      <c r="E15" s="8">
        <f t="shared" si="6"/>
        <v>46244</v>
      </c>
      <c r="F15" s="9">
        <f t="shared" si="7"/>
        <v>0.29166666666666702</v>
      </c>
      <c r="G15" s="10">
        <f t="shared" si="8"/>
        <v>1</v>
      </c>
      <c r="H15" s="11">
        <f t="shared" si="0"/>
        <v>3544409.42</v>
      </c>
      <c r="I15" s="232">
        <v>3549176.52</v>
      </c>
      <c r="J15" s="11">
        <f t="shared" si="1"/>
        <v>4767.1000000000931</v>
      </c>
      <c r="K15" s="27">
        <f t="shared" si="2"/>
        <v>198.62916666667056</v>
      </c>
      <c r="L15" s="28"/>
    </row>
    <row r="16" spans="1:12">
      <c r="A16" s="12">
        <f t="shared" si="3"/>
        <v>10</v>
      </c>
      <c r="B16" s="8">
        <f t="shared" si="3"/>
        <v>46244</v>
      </c>
      <c r="C16" s="8">
        <f t="shared" si="4"/>
        <v>46244</v>
      </c>
      <c r="D16" s="9">
        <f t="shared" si="5"/>
        <v>0.29166666666666702</v>
      </c>
      <c r="E16" s="8">
        <f t="shared" si="6"/>
        <v>46245</v>
      </c>
      <c r="F16" s="9">
        <f t="shared" si="7"/>
        <v>0.29166666666666702</v>
      </c>
      <c r="G16" s="10">
        <f t="shared" si="8"/>
        <v>1</v>
      </c>
      <c r="H16" s="11">
        <f t="shared" si="0"/>
        <v>3549176.52</v>
      </c>
      <c r="I16" s="232">
        <v>3558740.66</v>
      </c>
      <c r="J16" s="11">
        <f t="shared" si="1"/>
        <v>9564.1400000001304</v>
      </c>
      <c r="K16" s="27">
        <f t="shared" si="2"/>
        <v>398.50583333333878</v>
      </c>
      <c r="L16" s="233"/>
    </row>
    <row r="17" spans="1:14">
      <c r="A17" s="12">
        <f t="shared" si="3"/>
        <v>11</v>
      </c>
      <c r="B17" s="8">
        <f t="shared" si="3"/>
        <v>46245</v>
      </c>
      <c r="C17" s="8">
        <f t="shared" si="4"/>
        <v>46245</v>
      </c>
      <c r="D17" s="9">
        <f t="shared" si="5"/>
        <v>0.29166666666666702</v>
      </c>
      <c r="E17" s="8">
        <f t="shared" si="6"/>
        <v>46246</v>
      </c>
      <c r="F17" s="9">
        <f t="shared" si="7"/>
        <v>0.29166666666666702</v>
      </c>
      <c r="G17" s="10">
        <f t="shared" si="8"/>
        <v>1</v>
      </c>
      <c r="H17" s="11">
        <f t="shared" si="0"/>
        <v>3558740.66</v>
      </c>
      <c r="I17" s="232">
        <v>3569250.08</v>
      </c>
      <c r="J17" s="11">
        <f t="shared" ref="J17:J18" si="9">I17-H17</f>
        <v>10509.419999999925</v>
      </c>
      <c r="K17" s="27">
        <f t="shared" ref="K17:K18" si="10">J17/24</f>
        <v>437.89249999999691</v>
      </c>
      <c r="L17" s="233"/>
    </row>
    <row r="18" spans="1:14">
      <c r="A18" s="12">
        <f t="shared" si="3"/>
        <v>12</v>
      </c>
      <c r="B18" s="8">
        <f t="shared" si="3"/>
        <v>46246</v>
      </c>
      <c r="C18" s="8">
        <f t="shared" si="4"/>
        <v>46246</v>
      </c>
      <c r="D18" s="9">
        <f t="shared" si="5"/>
        <v>0.29166666666666702</v>
      </c>
      <c r="E18" s="8">
        <f t="shared" si="6"/>
        <v>46247</v>
      </c>
      <c r="F18" s="9">
        <f t="shared" si="7"/>
        <v>0.29166666666666702</v>
      </c>
      <c r="G18" s="10">
        <f t="shared" si="8"/>
        <v>1</v>
      </c>
      <c r="H18" s="11">
        <f t="shared" si="0"/>
        <v>3569250.08</v>
      </c>
      <c r="I18" s="232">
        <v>3579795.33</v>
      </c>
      <c r="J18" s="11">
        <f t="shared" si="9"/>
        <v>10545.25</v>
      </c>
      <c r="K18" s="27">
        <f t="shared" si="10"/>
        <v>439.38541666666669</v>
      </c>
      <c r="L18" s="233"/>
      <c r="N18" s="29"/>
    </row>
    <row r="19" spans="1:14">
      <c r="A19" s="12">
        <f t="shared" si="3"/>
        <v>13</v>
      </c>
      <c r="B19" s="8">
        <f t="shared" si="3"/>
        <v>46247</v>
      </c>
      <c r="C19" s="8">
        <f t="shared" si="4"/>
        <v>46247</v>
      </c>
      <c r="D19" s="9">
        <f t="shared" si="5"/>
        <v>0.29166666666666702</v>
      </c>
      <c r="E19" s="8">
        <f t="shared" si="6"/>
        <v>46248</v>
      </c>
      <c r="F19" s="9">
        <f t="shared" si="7"/>
        <v>0.29166666666666702</v>
      </c>
      <c r="G19" s="10">
        <f t="shared" si="8"/>
        <v>1</v>
      </c>
      <c r="H19" s="11">
        <f t="shared" si="0"/>
        <v>3579795.33</v>
      </c>
      <c r="I19" s="232">
        <v>3590256.74</v>
      </c>
      <c r="J19" s="11">
        <f t="shared" si="1"/>
        <v>10461.410000000149</v>
      </c>
      <c r="K19" s="27">
        <f t="shared" si="2"/>
        <v>435.89208333333954</v>
      </c>
      <c r="L19" s="233"/>
    </row>
    <row r="20" spans="1:14">
      <c r="A20" s="12">
        <f t="shared" si="3"/>
        <v>14</v>
      </c>
      <c r="B20" s="8">
        <f t="shared" si="3"/>
        <v>46248</v>
      </c>
      <c r="C20" s="8">
        <f t="shared" si="4"/>
        <v>46248</v>
      </c>
      <c r="D20" s="9">
        <f t="shared" si="5"/>
        <v>0.29166666666666702</v>
      </c>
      <c r="E20" s="8">
        <f t="shared" si="6"/>
        <v>46249</v>
      </c>
      <c r="F20" s="9">
        <f t="shared" si="7"/>
        <v>0.29166666666666702</v>
      </c>
      <c r="G20" s="10">
        <f t="shared" si="8"/>
        <v>1</v>
      </c>
      <c r="H20" s="11">
        <f t="shared" si="0"/>
        <v>3590256.74</v>
      </c>
      <c r="I20" s="232">
        <v>3600554.82</v>
      </c>
      <c r="J20" s="11">
        <f t="shared" si="1"/>
        <v>10298.079999999609</v>
      </c>
      <c r="K20" s="27">
        <f t="shared" si="2"/>
        <v>429.08666666665039</v>
      </c>
      <c r="L20" s="233"/>
    </row>
    <row r="21" spans="1:14">
      <c r="A21" s="12">
        <f t="shared" si="3"/>
        <v>15</v>
      </c>
      <c r="B21" s="8">
        <f t="shared" si="3"/>
        <v>46249</v>
      </c>
      <c r="C21" s="8">
        <f t="shared" si="4"/>
        <v>46249</v>
      </c>
      <c r="D21" s="9">
        <f t="shared" si="5"/>
        <v>0.29166666666666702</v>
      </c>
      <c r="E21" s="8">
        <f t="shared" si="6"/>
        <v>46250</v>
      </c>
      <c r="F21" s="9">
        <f t="shared" si="7"/>
        <v>0.29166666666666702</v>
      </c>
      <c r="G21" s="10">
        <f t="shared" si="8"/>
        <v>1</v>
      </c>
      <c r="H21" s="11">
        <f t="shared" si="0"/>
        <v>3600554.82</v>
      </c>
      <c r="I21" s="11">
        <v>3607567.13</v>
      </c>
      <c r="J21" s="11">
        <f t="shared" si="1"/>
        <v>7012.3100000000559</v>
      </c>
      <c r="K21" s="27">
        <f t="shared" si="2"/>
        <v>292.17958333333564</v>
      </c>
      <c r="L21" s="233"/>
    </row>
    <row r="22" spans="1:14">
      <c r="A22" s="12">
        <f t="shared" si="3"/>
        <v>16</v>
      </c>
      <c r="B22" s="8">
        <f t="shared" si="3"/>
        <v>46250</v>
      </c>
      <c r="C22" s="8">
        <f t="shared" si="4"/>
        <v>46250</v>
      </c>
      <c r="D22" s="9">
        <f t="shared" si="5"/>
        <v>0.29166666666666702</v>
      </c>
      <c r="E22" s="8">
        <f t="shared" si="6"/>
        <v>46251</v>
      </c>
      <c r="F22" s="9">
        <f t="shared" si="7"/>
        <v>0.29166666666666702</v>
      </c>
      <c r="G22" s="10">
        <f t="shared" si="8"/>
        <v>1</v>
      </c>
      <c r="H22" s="11">
        <f t="shared" si="0"/>
        <v>3607567.13</v>
      </c>
      <c r="I22" s="11">
        <v>3612161.01</v>
      </c>
      <c r="J22" s="11">
        <f t="shared" si="1"/>
        <v>4593.8799999998882</v>
      </c>
      <c r="K22" s="27">
        <f t="shared" si="2"/>
        <v>191.411666666662</v>
      </c>
      <c r="L22" s="233"/>
    </row>
    <row r="23" spans="1:14">
      <c r="A23" s="12">
        <f t="shared" si="3"/>
        <v>17</v>
      </c>
      <c r="B23" s="8">
        <f t="shared" si="3"/>
        <v>46251</v>
      </c>
      <c r="C23" s="8">
        <f t="shared" si="4"/>
        <v>46251</v>
      </c>
      <c r="D23" s="9">
        <f t="shared" si="5"/>
        <v>0.29166666666666702</v>
      </c>
      <c r="E23" s="8">
        <f t="shared" si="6"/>
        <v>46252</v>
      </c>
      <c r="F23" s="9">
        <f t="shared" si="7"/>
        <v>0.29166666666666702</v>
      </c>
      <c r="G23" s="10">
        <f t="shared" si="8"/>
        <v>1</v>
      </c>
      <c r="H23" s="11">
        <f t="shared" si="0"/>
        <v>3612161.01</v>
      </c>
      <c r="I23" s="11">
        <v>3617349.11</v>
      </c>
      <c r="J23" s="11">
        <f t="shared" si="1"/>
        <v>5188.1000000000931</v>
      </c>
      <c r="K23" s="27">
        <f t="shared" si="2"/>
        <v>216.17083333333721</v>
      </c>
      <c r="L23" s="233"/>
    </row>
    <row r="24" spans="1:14">
      <c r="A24" s="12">
        <f t="shared" si="3"/>
        <v>18</v>
      </c>
      <c r="B24" s="8">
        <f t="shared" si="3"/>
        <v>46252</v>
      </c>
      <c r="C24" s="8">
        <f t="shared" si="4"/>
        <v>46252</v>
      </c>
      <c r="D24" s="9">
        <f t="shared" si="5"/>
        <v>0.29166666666666702</v>
      </c>
      <c r="E24" s="8">
        <f t="shared" si="6"/>
        <v>46253</v>
      </c>
      <c r="F24" s="9">
        <f t="shared" si="7"/>
        <v>0.29166666666666702</v>
      </c>
      <c r="G24" s="10">
        <f t="shared" si="8"/>
        <v>1</v>
      </c>
      <c r="H24" s="11">
        <f t="shared" si="0"/>
        <v>3617349.11</v>
      </c>
      <c r="I24" s="11">
        <v>3629696.88</v>
      </c>
      <c r="J24" s="11">
        <f t="shared" ref="J24" si="11">I24-H24</f>
        <v>12347.770000000019</v>
      </c>
      <c r="K24" s="27">
        <f t="shared" ref="K24" si="12">J24/24</f>
        <v>514.49041666666744</v>
      </c>
      <c r="L24" s="233"/>
    </row>
    <row r="25" spans="1:14">
      <c r="A25" s="12">
        <f t="shared" ref="A25:B34" si="13">A24+1</f>
        <v>19</v>
      </c>
      <c r="B25" s="8">
        <f>B24+1</f>
        <v>46253</v>
      </c>
      <c r="C25" s="8">
        <f t="shared" si="4"/>
        <v>46253</v>
      </c>
      <c r="D25" s="9">
        <f t="shared" si="5"/>
        <v>0.29166666666666702</v>
      </c>
      <c r="E25" s="8">
        <f t="shared" si="6"/>
        <v>46254</v>
      </c>
      <c r="F25" s="9">
        <f t="shared" si="7"/>
        <v>0.29166666666666702</v>
      </c>
      <c r="G25" s="10">
        <f t="shared" si="8"/>
        <v>1</v>
      </c>
      <c r="H25" s="11">
        <f t="shared" si="0"/>
        <v>3629696.88</v>
      </c>
      <c r="I25" s="11">
        <v>3640747.65</v>
      </c>
      <c r="J25" s="11">
        <f t="shared" ref="J25" si="14">I25-H25</f>
        <v>11050.770000000019</v>
      </c>
      <c r="K25" s="27">
        <f t="shared" ref="K25" si="15">J25/24</f>
        <v>460.44875000000076</v>
      </c>
      <c r="L25" s="233"/>
    </row>
    <row r="26" spans="1:14">
      <c r="A26" s="12">
        <f t="shared" si="13"/>
        <v>20</v>
      </c>
      <c r="B26" s="8">
        <f>B25+1</f>
        <v>46254</v>
      </c>
      <c r="C26" s="8">
        <f t="shared" si="4"/>
        <v>46254</v>
      </c>
      <c r="D26" s="9">
        <f t="shared" si="5"/>
        <v>0.29166666666666702</v>
      </c>
      <c r="E26" s="8">
        <f t="shared" si="6"/>
        <v>46255</v>
      </c>
      <c r="F26" s="9">
        <f t="shared" si="7"/>
        <v>0.29166666666666702</v>
      </c>
      <c r="G26" s="10">
        <f t="shared" si="8"/>
        <v>1</v>
      </c>
      <c r="H26" s="11">
        <f t="shared" si="0"/>
        <v>3640747.65</v>
      </c>
      <c r="I26" s="11">
        <v>3651369.06</v>
      </c>
      <c r="J26" s="11">
        <f t="shared" ref="J26" si="16">I26-H26</f>
        <v>10621.410000000149</v>
      </c>
      <c r="K26" s="27">
        <f t="shared" ref="K26" si="17">J26/24</f>
        <v>442.55875000000623</v>
      </c>
      <c r="L26" s="233"/>
    </row>
    <row r="27" spans="1:14">
      <c r="A27" s="12">
        <f t="shared" si="13"/>
        <v>21</v>
      </c>
      <c r="B27" s="8">
        <f>B26+1</f>
        <v>46255</v>
      </c>
      <c r="C27" s="8">
        <f t="shared" si="4"/>
        <v>46255</v>
      </c>
      <c r="D27" s="9">
        <f t="shared" si="5"/>
        <v>0.29166666666666702</v>
      </c>
      <c r="E27" s="8">
        <f t="shared" si="6"/>
        <v>46256</v>
      </c>
      <c r="F27" s="9">
        <f t="shared" si="7"/>
        <v>0.29166666666666702</v>
      </c>
      <c r="G27" s="10">
        <f t="shared" si="8"/>
        <v>1</v>
      </c>
      <c r="H27" s="11">
        <f t="shared" si="0"/>
        <v>3651369.06</v>
      </c>
      <c r="I27" s="11">
        <v>3662066.65</v>
      </c>
      <c r="J27" s="11">
        <f t="shared" ref="J27:J34" si="18">I27-H27</f>
        <v>10697.589999999851</v>
      </c>
      <c r="K27" s="27">
        <f t="shared" ref="K27:K34" si="19">J27/24</f>
        <v>445.73291666666046</v>
      </c>
      <c r="L27" s="233"/>
    </row>
    <row r="28" spans="1:14">
      <c r="A28" s="12">
        <f t="shared" si="13"/>
        <v>22</v>
      </c>
      <c r="B28" s="8">
        <f t="shared" si="13"/>
        <v>46256</v>
      </c>
      <c r="C28" s="8">
        <f t="shared" si="4"/>
        <v>46256</v>
      </c>
      <c r="D28" s="9">
        <f t="shared" si="5"/>
        <v>0.29166666666666702</v>
      </c>
      <c r="E28" s="8">
        <f t="shared" si="6"/>
        <v>46257</v>
      </c>
      <c r="F28" s="9">
        <f t="shared" si="7"/>
        <v>0.29166666666666702</v>
      </c>
      <c r="G28" s="10">
        <f t="shared" si="8"/>
        <v>1</v>
      </c>
      <c r="H28" s="11">
        <f t="shared" si="0"/>
        <v>3662066.65</v>
      </c>
      <c r="I28" s="11">
        <v>3669075.96</v>
      </c>
      <c r="J28" s="11">
        <f t="shared" si="18"/>
        <v>7009.3100000000559</v>
      </c>
      <c r="K28" s="27">
        <f t="shared" si="19"/>
        <v>292.05458333333564</v>
      </c>
      <c r="L28" s="233"/>
    </row>
    <row r="29" spans="1:14">
      <c r="A29" s="12">
        <f t="shared" si="13"/>
        <v>23</v>
      </c>
      <c r="B29" s="8">
        <f t="shared" si="13"/>
        <v>46257</v>
      </c>
      <c r="C29" s="8">
        <f t="shared" si="4"/>
        <v>46257</v>
      </c>
      <c r="D29" s="9">
        <f t="shared" si="5"/>
        <v>0.29166666666666702</v>
      </c>
      <c r="E29" s="8">
        <f t="shared" si="6"/>
        <v>46258</v>
      </c>
      <c r="F29" s="9">
        <f t="shared" si="7"/>
        <v>0.29166666666666702</v>
      </c>
      <c r="G29" s="10">
        <f t="shared" si="8"/>
        <v>1</v>
      </c>
      <c r="H29" s="11">
        <f t="shared" si="0"/>
        <v>3669075.96</v>
      </c>
      <c r="I29" s="11">
        <v>3673510.32</v>
      </c>
      <c r="J29" s="11">
        <f t="shared" si="18"/>
        <v>4434.3599999998696</v>
      </c>
      <c r="K29" s="27">
        <f t="shared" si="19"/>
        <v>184.76499999999456</v>
      </c>
      <c r="L29" s="233"/>
    </row>
    <row r="30" spans="1:14">
      <c r="A30" s="12">
        <f t="shared" si="13"/>
        <v>24</v>
      </c>
      <c r="B30" s="8">
        <f t="shared" si="13"/>
        <v>46258</v>
      </c>
      <c r="C30" s="8">
        <f t="shared" si="4"/>
        <v>46258</v>
      </c>
      <c r="D30" s="9">
        <f t="shared" si="5"/>
        <v>0.29166666666666702</v>
      </c>
      <c r="E30" s="8">
        <f t="shared" si="6"/>
        <v>46259</v>
      </c>
      <c r="F30" s="9">
        <f t="shared" si="7"/>
        <v>0.29166666666666702</v>
      </c>
      <c r="G30" s="10">
        <f t="shared" si="8"/>
        <v>1</v>
      </c>
      <c r="H30" s="11">
        <f t="shared" si="0"/>
        <v>3673510.32</v>
      </c>
      <c r="I30" s="11">
        <v>3681176.73</v>
      </c>
      <c r="J30" s="11">
        <f t="shared" si="18"/>
        <v>7666.410000000149</v>
      </c>
      <c r="K30" s="27">
        <f t="shared" si="19"/>
        <v>319.43375000000623</v>
      </c>
      <c r="L30" s="233"/>
    </row>
    <row r="31" spans="1:14">
      <c r="A31" s="12">
        <f t="shared" si="13"/>
        <v>25</v>
      </c>
      <c r="B31" s="8">
        <f t="shared" si="13"/>
        <v>46259</v>
      </c>
      <c r="C31" s="8">
        <f t="shared" si="4"/>
        <v>46259</v>
      </c>
      <c r="D31" s="9">
        <f t="shared" si="5"/>
        <v>0.29166666666666702</v>
      </c>
      <c r="E31" s="8">
        <f t="shared" si="6"/>
        <v>46260</v>
      </c>
      <c r="F31" s="9">
        <f t="shared" si="7"/>
        <v>0.29166666666666702</v>
      </c>
      <c r="G31" s="10">
        <f t="shared" si="8"/>
        <v>1</v>
      </c>
      <c r="H31" s="11">
        <f t="shared" si="0"/>
        <v>3681176.73</v>
      </c>
      <c r="I31" s="11">
        <v>3685696.83</v>
      </c>
      <c r="J31" s="11">
        <f t="shared" si="18"/>
        <v>4520.1000000000931</v>
      </c>
      <c r="K31" s="27">
        <f t="shared" si="19"/>
        <v>188.33750000000387</v>
      </c>
      <c r="L31" s="28"/>
    </row>
    <row r="32" spans="1:14">
      <c r="A32" s="12">
        <f t="shared" si="13"/>
        <v>26</v>
      </c>
      <c r="B32" s="8">
        <f t="shared" si="13"/>
        <v>46260</v>
      </c>
      <c r="C32" s="8">
        <f t="shared" si="4"/>
        <v>46260</v>
      </c>
      <c r="D32" s="9">
        <f t="shared" si="5"/>
        <v>0.29166666666666702</v>
      </c>
      <c r="E32" s="8">
        <f t="shared" si="6"/>
        <v>46261</v>
      </c>
      <c r="F32" s="9">
        <f t="shared" si="7"/>
        <v>0.29166666666666702</v>
      </c>
      <c r="G32" s="10">
        <f t="shared" si="8"/>
        <v>1</v>
      </c>
      <c r="H32" s="11">
        <f t="shared" si="0"/>
        <v>3685696.83</v>
      </c>
      <c r="I32" s="11">
        <v>3695083.74</v>
      </c>
      <c r="J32" s="11">
        <f t="shared" si="18"/>
        <v>9386.910000000149</v>
      </c>
      <c r="K32" s="27">
        <f t="shared" si="19"/>
        <v>391.12125000000623</v>
      </c>
      <c r="L32" s="28"/>
    </row>
    <row r="33" spans="1:12">
      <c r="A33" s="12">
        <f t="shared" si="13"/>
        <v>27</v>
      </c>
      <c r="B33" s="8">
        <f t="shared" si="13"/>
        <v>46261</v>
      </c>
      <c r="C33" s="8">
        <f t="shared" si="4"/>
        <v>46261</v>
      </c>
      <c r="D33" s="9">
        <f t="shared" si="5"/>
        <v>0.29166666666666702</v>
      </c>
      <c r="E33" s="8">
        <f t="shared" si="6"/>
        <v>46262</v>
      </c>
      <c r="F33" s="9">
        <f t="shared" si="7"/>
        <v>0.29166666666666702</v>
      </c>
      <c r="G33" s="10">
        <f t="shared" si="8"/>
        <v>1</v>
      </c>
      <c r="H33" s="11">
        <f t="shared" si="0"/>
        <v>3695083.74</v>
      </c>
      <c r="I33" s="11">
        <v>3704122.97</v>
      </c>
      <c r="J33" s="11">
        <f t="shared" si="18"/>
        <v>9039.2299999999814</v>
      </c>
      <c r="K33" s="27">
        <f t="shared" si="19"/>
        <v>376.63458333333256</v>
      </c>
      <c r="L33" s="28"/>
    </row>
    <row r="34" spans="1:12">
      <c r="A34" s="12">
        <f t="shared" si="13"/>
        <v>28</v>
      </c>
      <c r="B34" s="8">
        <f t="shared" si="13"/>
        <v>46262</v>
      </c>
      <c r="C34" s="8">
        <f t="shared" si="4"/>
        <v>46262</v>
      </c>
      <c r="D34" s="9">
        <f t="shared" si="5"/>
        <v>0.29166666666666702</v>
      </c>
      <c r="E34" s="8">
        <f t="shared" si="6"/>
        <v>46263</v>
      </c>
      <c r="F34" s="9">
        <f t="shared" si="7"/>
        <v>0.29166666666666702</v>
      </c>
      <c r="G34" s="10">
        <f t="shared" si="8"/>
        <v>1</v>
      </c>
      <c r="H34" s="11">
        <f t="shared" si="0"/>
        <v>3704122.97</v>
      </c>
      <c r="I34" s="11">
        <v>3712090.47</v>
      </c>
      <c r="J34" s="11">
        <f t="shared" si="18"/>
        <v>7967.5</v>
      </c>
      <c r="K34" s="27">
        <f t="shared" si="19"/>
        <v>331.97916666666669</v>
      </c>
      <c r="L34" s="28"/>
    </row>
    <row r="35" spans="1:12">
      <c r="A35" s="12">
        <f t="shared" ref="A35:B35" si="20">A34+1</f>
        <v>29</v>
      </c>
      <c r="B35" s="8">
        <f t="shared" si="20"/>
        <v>46263</v>
      </c>
      <c r="C35" s="8">
        <f t="shared" ref="C35:C36" si="21">B35</f>
        <v>46263</v>
      </c>
      <c r="D35" s="9">
        <f t="shared" si="5"/>
        <v>0.29166666666666702</v>
      </c>
      <c r="E35" s="8">
        <f t="shared" ref="E35:E36" si="22">C35+1</f>
        <v>46264</v>
      </c>
      <c r="F35" s="9">
        <f t="shared" si="7"/>
        <v>0.29166666666666702</v>
      </c>
      <c r="G35" s="10">
        <f t="shared" ref="G35:G36" si="23">IFERROR(((E35-C35)+(F35-D35)),"")</f>
        <v>1</v>
      </c>
      <c r="H35" s="11">
        <f t="shared" si="0"/>
        <v>3712090.47</v>
      </c>
      <c r="I35" s="11">
        <v>3717635.14</v>
      </c>
      <c r="J35" s="11">
        <f t="shared" ref="J35:J36" si="24">I35-H35</f>
        <v>5544.6699999999255</v>
      </c>
      <c r="K35" s="27">
        <f t="shared" ref="K35:K36" si="25">J35/24</f>
        <v>231.02791666666357</v>
      </c>
      <c r="L35" s="28"/>
    </row>
    <row r="36" spans="1:12">
      <c r="A36" s="12">
        <f t="shared" ref="A36:B37" si="26">A35+1</f>
        <v>30</v>
      </c>
      <c r="B36" s="8">
        <f t="shared" si="26"/>
        <v>46264</v>
      </c>
      <c r="C36" s="8">
        <f t="shared" si="21"/>
        <v>46264</v>
      </c>
      <c r="D36" s="9">
        <f t="shared" si="5"/>
        <v>0.29166666666666702</v>
      </c>
      <c r="E36" s="8">
        <f t="shared" si="22"/>
        <v>46265</v>
      </c>
      <c r="F36" s="9">
        <f t="shared" si="7"/>
        <v>0.29166666666666702</v>
      </c>
      <c r="G36" s="10">
        <f t="shared" si="23"/>
        <v>1</v>
      </c>
      <c r="H36" s="11">
        <f t="shared" si="0"/>
        <v>3717635.14</v>
      </c>
      <c r="I36" s="11">
        <v>3722056.22</v>
      </c>
      <c r="J36" s="11">
        <f t="shared" si="24"/>
        <v>4421.0800000000745</v>
      </c>
      <c r="K36" s="27">
        <f t="shared" si="25"/>
        <v>184.21166666666977</v>
      </c>
      <c r="L36" s="28"/>
    </row>
    <row r="37" spans="1:12">
      <c r="A37" s="12">
        <f t="shared" si="26"/>
        <v>31</v>
      </c>
      <c r="B37" s="8">
        <f t="shared" si="26"/>
        <v>46265</v>
      </c>
      <c r="C37" s="8">
        <f t="shared" ref="C37" si="27">B37</f>
        <v>46265</v>
      </c>
      <c r="D37" s="9">
        <f t="shared" si="5"/>
        <v>0.29166666666666702</v>
      </c>
      <c r="E37" s="8">
        <f t="shared" ref="E37" si="28">C37+1</f>
        <v>46266</v>
      </c>
      <c r="F37" s="9">
        <f t="shared" si="7"/>
        <v>0.29166666666666702</v>
      </c>
      <c r="G37" s="10">
        <f t="shared" ref="G37" si="29">IFERROR(((E37-C37)+(F37-D37)),"")</f>
        <v>1</v>
      </c>
      <c r="H37" s="11">
        <f t="shared" si="0"/>
        <v>3722056.22</v>
      </c>
      <c r="I37" s="11">
        <v>3729827.29</v>
      </c>
      <c r="J37" s="11">
        <f t="shared" ref="J37" si="30">I37-H37</f>
        <v>7771.0699999998324</v>
      </c>
      <c r="K37" s="27">
        <f t="shared" ref="K37" si="31">J37/24</f>
        <v>323.79458333332633</v>
      </c>
      <c r="L37" s="28"/>
    </row>
    <row r="38" spans="1:12">
      <c r="A38" s="12"/>
      <c r="B38" s="8"/>
      <c r="C38" s="8"/>
      <c r="D38" s="9"/>
      <c r="E38" s="8"/>
      <c r="F38" s="9"/>
      <c r="G38" s="10"/>
      <c r="H38" s="11"/>
      <c r="I38" s="11"/>
      <c r="J38" s="11"/>
      <c r="K38" s="27"/>
      <c r="L38" s="28"/>
    </row>
    <row r="39" spans="1:12">
      <c r="A39" s="12"/>
      <c r="B39" s="8"/>
      <c r="C39" s="8"/>
      <c r="D39" s="9"/>
      <c r="E39" s="8"/>
      <c r="F39" s="9"/>
      <c r="G39" s="10"/>
      <c r="H39" s="11"/>
      <c r="I39" s="11"/>
      <c r="J39" s="11"/>
      <c r="K39" s="27"/>
      <c r="L39" s="28"/>
    </row>
    <row r="40" spans="1:12">
      <c r="A40" s="12"/>
      <c r="B40" s="8"/>
      <c r="C40" s="8"/>
      <c r="D40" s="9"/>
      <c r="E40" s="8"/>
      <c r="F40" s="9"/>
      <c r="G40" s="10"/>
      <c r="H40" s="11"/>
      <c r="I40" s="11"/>
      <c r="J40" s="11"/>
      <c r="K40" s="27"/>
      <c r="L40" s="28"/>
    </row>
    <row r="41" spans="1:12">
      <c r="A41" s="12"/>
      <c r="B41" s="8"/>
      <c r="C41" s="8"/>
      <c r="D41" s="9"/>
      <c r="E41" s="8"/>
      <c r="F41" s="9"/>
      <c r="G41" s="10"/>
      <c r="H41" s="11"/>
      <c r="I41" s="11"/>
      <c r="J41" s="11"/>
      <c r="K41" s="27"/>
      <c r="L41" s="28"/>
    </row>
    <row r="42" spans="1:12">
      <c r="A42" s="17" t="s">
        <v>3</v>
      </c>
      <c r="B42" s="18"/>
      <c r="C42" s="18"/>
      <c r="D42" s="18"/>
      <c r="E42" s="18"/>
      <c r="F42" s="18"/>
      <c r="G42" s="19">
        <f>SUM(G7:G41)</f>
        <v>31</v>
      </c>
      <c r="H42" s="20"/>
      <c r="I42" s="20"/>
      <c r="J42" s="32">
        <f>SUM(J7:J41)</f>
        <v>252399.35000000009</v>
      </c>
      <c r="K42" s="32">
        <f>AVERAGE(K7:K41)</f>
        <v>339.24643817204316</v>
      </c>
      <c r="L42" s="33"/>
    </row>
    <row r="43" spans="1:12">
      <c r="A43" s="21" t="s">
        <v>117</v>
      </c>
      <c r="B43" s="22"/>
      <c r="C43" s="22"/>
      <c r="D43" s="22"/>
      <c r="E43" s="22"/>
      <c r="F43" s="22"/>
      <c r="G43" s="23">
        <f>G42/SUMPRODUCT((G7:G41&gt;0)*1)</f>
        <v>1</v>
      </c>
      <c r="H43" s="24"/>
      <c r="I43" s="24"/>
      <c r="J43" s="24"/>
      <c r="K43" s="24">
        <f>K42/SUMPRODUCT((K7:K41&gt;0)*1)</f>
        <v>10.943433489420746</v>
      </c>
      <c r="L43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conditionalFormatting sqref="D11:D20">
    <cfRule type="cellIs" dxfId="3" priority="1" operator="equal">
      <formula>"APC"</formula>
    </cfRule>
  </conditionalFormatting>
  <hyperlinks>
    <hyperlink ref="L2" location="'Summary sales'!A1" display="SUMMARY"/>
  </hyperlinks>
  <pageMargins left="0.7" right="0.7" top="0.75" bottom="0.75" header="0.3" footer="0.3"/>
  <pageSetup orientation="portrait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1"/>
  <sheetViews>
    <sheetView workbookViewId="0">
      <pane ySplit="6" topLeftCell="A19" activePane="bottomLeft" state="frozen"/>
      <selection pane="bottomLeft" activeCell="I37" sqref="I37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5.5703125" style="1" customWidth="1"/>
    <col min="9" max="9" width="13.140625" style="1" customWidth="1"/>
    <col min="10" max="10" width="13.42578125" style="1" customWidth="1"/>
    <col min="11" max="11" width="10.5703125" style="1" customWidth="1"/>
    <col min="12" max="12" width="32.140625" style="1" customWidth="1"/>
    <col min="13" max="15" width="9.140625" style="1"/>
    <col min="16" max="16" width="11.140625" style="1" customWidth="1"/>
    <col min="17" max="16384" width="9.140625" style="1"/>
  </cols>
  <sheetData>
    <row r="1" spans="1:12">
      <c r="B1" s="2"/>
      <c r="C1" s="3" t="s">
        <v>131</v>
      </c>
      <c r="D1" s="2"/>
      <c r="E1" s="2"/>
      <c r="F1" s="2"/>
    </row>
    <row r="2" spans="1:12">
      <c r="B2" s="2"/>
      <c r="C2" s="3" t="s">
        <v>159</v>
      </c>
      <c r="D2" s="2"/>
      <c r="E2" s="2"/>
      <c r="F2" s="2"/>
      <c r="L2" s="25" t="s">
        <v>133</v>
      </c>
    </row>
    <row r="3" spans="1:12">
      <c r="B3" s="2"/>
      <c r="C3" s="3" t="str">
        <f>SCI!C3</f>
        <v>Bulan Agustus 2026</v>
      </c>
      <c r="D3" s="2"/>
      <c r="E3" s="2"/>
      <c r="F3" s="2"/>
    </row>
    <row r="4" spans="1:12">
      <c r="B4" s="4"/>
      <c r="C4" s="76">
        <f>'Summary sales'!A4</f>
        <v>46235</v>
      </c>
      <c r="D4" s="4"/>
      <c r="E4" s="2"/>
      <c r="F4" s="2"/>
      <c r="J4" s="2" t="s">
        <v>134</v>
      </c>
      <c r="K4" s="26">
        <f>MAX(K7:K39)</f>
        <v>162.93041666666977</v>
      </c>
    </row>
    <row r="5" spans="1:12">
      <c r="A5" s="934" t="s">
        <v>111</v>
      </c>
      <c r="B5" s="933" t="s">
        <v>112</v>
      </c>
      <c r="C5" s="933" t="s">
        <v>135</v>
      </c>
      <c r="D5" s="933"/>
      <c r="E5" s="933" t="s">
        <v>136</v>
      </c>
      <c r="F5" s="933"/>
      <c r="G5" s="937" t="s">
        <v>137</v>
      </c>
      <c r="H5" s="933" t="s">
        <v>138</v>
      </c>
      <c r="I5" s="933"/>
      <c r="J5" s="933" t="s">
        <v>139</v>
      </c>
      <c r="K5" s="937" t="s">
        <v>140</v>
      </c>
      <c r="L5" s="931" t="s">
        <v>141</v>
      </c>
    </row>
    <row r="6" spans="1:12" ht="33.75" customHeight="1">
      <c r="A6" s="935"/>
      <c r="B6" s="936"/>
      <c r="C6" s="5" t="s">
        <v>112</v>
      </c>
      <c r="D6" s="5" t="s">
        <v>142</v>
      </c>
      <c r="E6" s="5" t="s">
        <v>112</v>
      </c>
      <c r="F6" s="5" t="s">
        <v>142</v>
      </c>
      <c r="G6" s="938"/>
      <c r="H6" s="5" t="s">
        <v>135</v>
      </c>
      <c r="I6" s="5" t="s">
        <v>136</v>
      </c>
      <c r="J6" s="936"/>
      <c r="K6" s="938"/>
      <c r="L6" s="932"/>
    </row>
    <row r="7" spans="1:12">
      <c r="A7" s="6">
        <v>1</v>
      </c>
      <c r="B7" s="7">
        <f>C4</f>
        <v>46235</v>
      </c>
      <c r="C7" s="7">
        <f>C4</f>
        <v>46235</v>
      </c>
      <c r="D7" s="270">
        <v>0.29166666666666702</v>
      </c>
      <c r="E7" s="8">
        <f>C7+1</f>
        <v>46236</v>
      </c>
      <c r="F7" s="9">
        <v>0.29166666666666702</v>
      </c>
      <c r="G7" s="10">
        <f>IFERROR(((E7-C7)+(F7-D7)),"")</f>
        <v>1</v>
      </c>
      <c r="H7" s="11">
        <v>1187042.6200000001</v>
      </c>
      <c r="I7" s="11">
        <v>1187996.23</v>
      </c>
      <c r="J7" s="11">
        <f t="shared" ref="J7:J8" si="0">I7-H7</f>
        <v>953.60999999986961</v>
      </c>
      <c r="K7" s="27">
        <f t="shared" ref="K7:K11" si="1">J7/24</f>
        <v>39.733749999994565</v>
      </c>
      <c r="L7" s="28"/>
    </row>
    <row r="8" spans="1:12">
      <c r="A8" s="12">
        <f>A7+1</f>
        <v>2</v>
      </c>
      <c r="B8" s="8">
        <f>B7+1</f>
        <v>46236</v>
      </c>
      <c r="C8" s="8">
        <f t="shared" ref="C8:C33" si="2">B8</f>
        <v>46236</v>
      </c>
      <c r="D8" s="9">
        <v>0.29166666666666702</v>
      </c>
      <c r="E8" s="8">
        <f>C8+1</f>
        <v>46237</v>
      </c>
      <c r="F8" s="9">
        <v>0.29166666666666702</v>
      </c>
      <c r="G8" s="10">
        <f>IFERROR(((E8-C8)+(F8-D8)),"")</f>
        <v>1</v>
      </c>
      <c r="H8" s="11">
        <f t="shared" ref="H8:H21" si="3">I7</f>
        <v>1187996.23</v>
      </c>
      <c r="I8" s="11">
        <v>1188397.5900000001</v>
      </c>
      <c r="J8" s="11">
        <f t="shared" si="0"/>
        <v>401.36000000010245</v>
      </c>
      <c r="K8" s="27">
        <f t="shared" si="1"/>
        <v>16.723333333337603</v>
      </c>
      <c r="L8" s="28"/>
    </row>
    <row r="9" spans="1:12">
      <c r="A9" s="12">
        <f t="shared" ref="A9:B24" si="4">A8+1</f>
        <v>3</v>
      </c>
      <c r="B9" s="8">
        <f t="shared" si="4"/>
        <v>46237</v>
      </c>
      <c r="C9" s="8">
        <f t="shared" si="2"/>
        <v>46237</v>
      </c>
      <c r="D9" s="9">
        <v>0.29166666666666702</v>
      </c>
      <c r="E9" s="8">
        <f t="shared" ref="E9:E33" si="5">C9+1</f>
        <v>46238</v>
      </c>
      <c r="F9" s="9">
        <v>0.29166666666666702</v>
      </c>
      <c r="G9" s="10">
        <f>IFERROR(((E9-C9)+(F9-D9)),"")</f>
        <v>1</v>
      </c>
      <c r="H9" s="11">
        <f t="shared" si="3"/>
        <v>1188397.5900000001</v>
      </c>
      <c r="I9" s="11">
        <v>1191437.05</v>
      </c>
      <c r="J9" s="11">
        <f t="shared" ref="J9" si="6">I9-H9</f>
        <v>3039.4599999999627</v>
      </c>
      <c r="K9" s="27">
        <f t="shared" si="1"/>
        <v>126.64416666666511</v>
      </c>
      <c r="L9" s="28"/>
    </row>
    <row r="10" spans="1:12">
      <c r="A10" s="12">
        <f t="shared" si="4"/>
        <v>4</v>
      </c>
      <c r="B10" s="8">
        <f t="shared" si="4"/>
        <v>46238</v>
      </c>
      <c r="C10" s="8">
        <f t="shared" si="2"/>
        <v>46238</v>
      </c>
      <c r="D10" s="9">
        <v>0.29166666666666702</v>
      </c>
      <c r="E10" s="8">
        <f t="shared" si="5"/>
        <v>46239</v>
      </c>
      <c r="F10" s="9">
        <v>0.29166666666666702</v>
      </c>
      <c r="G10" s="10">
        <f>IFERROR(((E10-C10)+(F10-D10)),"")</f>
        <v>1</v>
      </c>
      <c r="H10" s="11">
        <f t="shared" si="3"/>
        <v>1191437.05</v>
      </c>
      <c r="I10" s="11">
        <v>1194807.97</v>
      </c>
      <c r="J10" s="11">
        <f t="shared" ref="J10" si="7">I10-H10</f>
        <v>3370.9199999999255</v>
      </c>
      <c r="K10" s="27">
        <f t="shared" si="1"/>
        <v>140.45499999999689</v>
      </c>
      <c r="L10" s="28"/>
    </row>
    <row r="11" spans="1:12">
      <c r="A11" s="12">
        <f t="shared" si="4"/>
        <v>5</v>
      </c>
      <c r="B11" s="8">
        <f t="shared" si="4"/>
        <v>46239</v>
      </c>
      <c r="C11" s="8">
        <f t="shared" si="2"/>
        <v>46239</v>
      </c>
      <c r="D11" s="9">
        <v>0.29166666666666702</v>
      </c>
      <c r="E11" s="8">
        <f t="shared" si="5"/>
        <v>46240</v>
      </c>
      <c r="F11" s="9">
        <v>0.29166666666666702</v>
      </c>
      <c r="G11" s="10">
        <f t="shared" ref="G11:G33" si="8">IFERROR(((E11-C11)+(F11-D11)),"")</f>
        <v>1</v>
      </c>
      <c r="H11" s="11">
        <f t="shared" si="3"/>
        <v>1194807.97</v>
      </c>
      <c r="I11" s="11">
        <v>1197832.98</v>
      </c>
      <c r="J11" s="11">
        <f t="shared" ref="J11" si="9">I11-H11</f>
        <v>3025.0100000000093</v>
      </c>
      <c r="K11" s="27">
        <f t="shared" si="1"/>
        <v>126.04208333333372</v>
      </c>
      <c r="L11" s="28"/>
    </row>
    <row r="12" spans="1:12">
      <c r="A12" s="12">
        <f t="shared" si="4"/>
        <v>6</v>
      </c>
      <c r="B12" s="8">
        <f t="shared" si="4"/>
        <v>46240</v>
      </c>
      <c r="C12" s="8">
        <f t="shared" si="2"/>
        <v>46240</v>
      </c>
      <c r="D12" s="9">
        <v>0.29166666666666702</v>
      </c>
      <c r="E12" s="8">
        <f t="shared" si="5"/>
        <v>46241</v>
      </c>
      <c r="F12" s="9">
        <v>0.29166666666666702</v>
      </c>
      <c r="G12" s="10">
        <f t="shared" si="8"/>
        <v>1</v>
      </c>
      <c r="H12" s="11">
        <f t="shared" si="3"/>
        <v>1197832.98</v>
      </c>
      <c r="I12" s="11">
        <v>1200926.24</v>
      </c>
      <c r="J12" s="11">
        <f t="shared" ref="J12" si="10">I12-H12</f>
        <v>3093.2600000000093</v>
      </c>
      <c r="K12" s="27">
        <f t="shared" ref="K12" si="11">J12/24</f>
        <v>128.88583333333372</v>
      </c>
      <c r="L12" s="28"/>
    </row>
    <row r="13" spans="1:12">
      <c r="A13" s="12">
        <f t="shared" si="4"/>
        <v>7</v>
      </c>
      <c r="B13" s="8">
        <f t="shared" si="4"/>
        <v>46241</v>
      </c>
      <c r="C13" s="8">
        <f t="shared" si="2"/>
        <v>46241</v>
      </c>
      <c r="D13" s="9">
        <v>0.29166666666666702</v>
      </c>
      <c r="E13" s="8">
        <f t="shared" si="5"/>
        <v>46242</v>
      </c>
      <c r="F13" s="9">
        <v>0.29166666666666702</v>
      </c>
      <c r="G13" s="10">
        <f t="shared" si="8"/>
        <v>1</v>
      </c>
      <c r="H13" s="11">
        <f t="shared" si="3"/>
        <v>1200926.24</v>
      </c>
      <c r="I13" s="11">
        <v>1202157.1200000001</v>
      </c>
      <c r="J13" s="11">
        <f t="shared" ref="J13:J33" si="12">I13-H13</f>
        <v>1230.8800000001211</v>
      </c>
      <c r="K13" s="27">
        <f t="shared" ref="K13:K33" si="13">J13/24</f>
        <v>51.286666666671714</v>
      </c>
      <c r="L13" s="28"/>
    </row>
    <row r="14" spans="1:12">
      <c r="A14" s="12">
        <f t="shared" si="4"/>
        <v>8</v>
      </c>
      <c r="B14" s="8">
        <f t="shared" si="4"/>
        <v>46242</v>
      </c>
      <c r="C14" s="8">
        <f t="shared" si="2"/>
        <v>46242</v>
      </c>
      <c r="D14" s="9">
        <v>0.29166666666666702</v>
      </c>
      <c r="E14" s="8">
        <f t="shared" si="5"/>
        <v>46243</v>
      </c>
      <c r="F14" s="9">
        <v>0.29166666666666702</v>
      </c>
      <c r="G14" s="10">
        <f t="shared" si="8"/>
        <v>1</v>
      </c>
      <c r="H14" s="11">
        <f t="shared" si="3"/>
        <v>1202157.1200000001</v>
      </c>
      <c r="I14" s="11">
        <v>1202523.77</v>
      </c>
      <c r="J14" s="11">
        <f t="shared" si="12"/>
        <v>366.64999999990687</v>
      </c>
      <c r="K14" s="27">
        <f t="shared" si="13"/>
        <v>15.277083333329452</v>
      </c>
      <c r="L14" s="28"/>
    </row>
    <row r="15" spans="1:12">
      <c r="A15" s="12">
        <f t="shared" si="4"/>
        <v>9</v>
      </c>
      <c r="B15" s="8">
        <f t="shared" si="4"/>
        <v>46243</v>
      </c>
      <c r="C15" s="8">
        <f t="shared" si="2"/>
        <v>46243</v>
      </c>
      <c r="D15" s="9">
        <v>0.29166666666666702</v>
      </c>
      <c r="E15" s="8">
        <f t="shared" si="5"/>
        <v>46244</v>
      </c>
      <c r="F15" s="9">
        <v>0.29166666666666702</v>
      </c>
      <c r="G15" s="10">
        <f t="shared" si="8"/>
        <v>1</v>
      </c>
      <c r="H15" s="11">
        <f t="shared" si="3"/>
        <v>1202523.77</v>
      </c>
      <c r="I15" s="11">
        <v>1202607.81</v>
      </c>
      <c r="J15" s="11">
        <f t="shared" si="12"/>
        <v>84.040000000037253</v>
      </c>
      <c r="K15" s="27">
        <f t="shared" si="13"/>
        <v>3.501666666668219</v>
      </c>
      <c r="L15" s="802" t="s">
        <v>156</v>
      </c>
    </row>
    <row r="16" spans="1:12">
      <c r="A16" s="12">
        <f t="shared" si="4"/>
        <v>10</v>
      </c>
      <c r="B16" s="8">
        <f t="shared" si="4"/>
        <v>46244</v>
      </c>
      <c r="C16" s="8">
        <f t="shared" si="2"/>
        <v>46244</v>
      </c>
      <c r="D16" s="9">
        <v>0.29166666666666702</v>
      </c>
      <c r="E16" s="8">
        <f t="shared" si="5"/>
        <v>46245</v>
      </c>
      <c r="F16" s="9">
        <v>0.29166666666666702</v>
      </c>
      <c r="G16" s="10">
        <f t="shared" si="8"/>
        <v>1</v>
      </c>
      <c r="H16" s="11">
        <f t="shared" si="3"/>
        <v>1202607.81</v>
      </c>
      <c r="I16" s="11">
        <v>1203583.3799999999</v>
      </c>
      <c r="J16" s="11">
        <f t="shared" si="12"/>
        <v>975.56999999983236</v>
      </c>
      <c r="K16" s="27">
        <f t="shared" si="13"/>
        <v>40.648749999993015</v>
      </c>
      <c r="L16" s="28"/>
    </row>
    <row r="17" spans="1:14">
      <c r="A17" s="12">
        <f t="shared" si="4"/>
        <v>11</v>
      </c>
      <c r="B17" s="8">
        <f t="shared" si="4"/>
        <v>46245</v>
      </c>
      <c r="C17" s="8">
        <f t="shared" si="2"/>
        <v>46245</v>
      </c>
      <c r="D17" s="9">
        <v>0.29166666666666702</v>
      </c>
      <c r="E17" s="8">
        <f t="shared" si="5"/>
        <v>46246</v>
      </c>
      <c r="F17" s="9">
        <v>0.29166666666666702</v>
      </c>
      <c r="G17" s="10">
        <f t="shared" si="8"/>
        <v>1</v>
      </c>
      <c r="H17" s="11">
        <f t="shared" si="3"/>
        <v>1203583.3799999999</v>
      </c>
      <c r="I17" s="11">
        <v>1206405.31</v>
      </c>
      <c r="J17" s="11">
        <f t="shared" ref="J17" si="14">I17-H17</f>
        <v>2821.9300000001676</v>
      </c>
      <c r="K17" s="27">
        <f t="shared" ref="K17" si="15">J17/24</f>
        <v>117.58041666667366</v>
      </c>
      <c r="L17" s="28"/>
    </row>
    <row r="18" spans="1:14">
      <c r="A18" s="12">
        <f t="shared" si="4"/>
        <v>12</v>
      </c>
      <c r="B18" s="8">
        <f t="shared" si="4"/>
        <v>46246</v>
      </c>
      <c r="C18" s="8">
        <f t="shared" si="2"/>
        <v>46246</v>
      </c>
      <c r="D18" s="9">
        <v>0.29166666666666702</v>
      </c>
      <c r="E18" s="8">
        <f t="shared" si="5"/>
        <v>46247</v>
      </c>
      <c r="F18" s="9">
        <v>0.29166666666666702</v>
      </c>
      <c r="G18" s="10">
        <f t="shared" si="8"/>
        <v>1</v>
      </c>
      <c r="H18" s="11">
        <f t="shared" si="3"/>
        <v>1206405.31</v>
      </c>
      <c r="I18" s="11">
        <v>1209450.48</v>
      </c>
      <c r="J18" s="11">
        <f t="shared" si="12"/>
        <v>3045.1699999999255</v>
      </c>
      <c r="K18" s="27">
        <f t="shared" si="13"/>
        <v>126.88208333333023</v>
      </c>
      <c r="L18" s="28"/>
      <c r="N18" s="29"/>
    </row>
    <row r="19" spans="1:14">
      <c r="A19" s="12">
        <f t="shared" si="4"/>
        <v>13</v>
      </c>
      <c r="B19" s="8">
        <f t="shared" si="4"/>
        <v>46247</v>
      </c>
      <c r="C19" s="8">
        <f t="shared" si="2"/>
        <v>46247</v>
      </c>
      <c r="D19" s="9">
        <v>0.29166666666666702</v>
      </c>
      <c r="E19" s="8">
        <f t="shared" si="5"/>
        <v>46248</v>
      </c>
      <c r="F19" s="9">
        <v>0.29166666666666702</v>
      </c>
      <c r="G19" s="10">
        <f t="shared" si="8"/>
        <v>1</v>
      </c>
      <c r="H19" s="11">
        <f t="shared" si="3"/>
        <v>1209450.48</v>
      </c>
      <c r="I19" s="11">
        <v>1211834.3999999999</v>
      </c>
      <c r="J19" s="11">
        <f t="shared" si="12"/>
        <v>2383.9199999999255</v>
      </c>
      <c r="K19" s="27">
        <f t="shared" si="13"/>
        <v>99.3299999999969</v>
      </c>
      <c r="L19" s="28"/>
    </row>
    <row r="20" spans="1:14">
      <c r="A20" s="12">
        <f t="shared" si="4"/>
        <v>14</v>
      </c>
      <c r="B20" s="8">
        <f t="shared" si="4"/>
        <v>46248</v>
      </c>
      <c r="C20" s="8">
        <f t="shared" si="2"/>
        <v>46248</v>
      </c>
      <c r="D20" s="9">
        <v>0.29166666666666702</v>
      </c>
      <c r="E20" s="8">
        <f t="shared" si="5"/>
        <v>46249</v>
      </c>
      <c r="F20" s="9">
        <v>0.29166666666666702</v>
      </c>
      <c r="G20" s="10">
        <f t="shared" si="8"/>
        <v>1</v>
      </c>
      <c r="H20" s="11">
        <f t="shared" si="3"/>
        <v>1211834.3999999999</v>
      </c>
      <c r="I20" s="11">
        <v>1213833.24</v>
      </c>
      <c r="J20" s="11">
        <f t="shared" si="12"/>
        <v>1998.8400000000838</v>
      </c>
      <c r="K20" s="27">
        <f t="shared" si="13"/>
        <v>83.285000000003492</v>
      </c>
      <c r="L20" s="28"/>
    </row>
    <row r="21" spans="1:14">
      <c r="A21" s="12">
        <f t="shared" si="4"/>
        <v>15</v>
      </c>
      <c r="B21" s="8">
        <f t="shared" si="4"/>
        <v>46249</v>
      </c>
      <c r="C21" s="8">
        <f t="shared" si="2"/>
        <v>46249</v>
      </c>
      <c r="D21" s="9">
        <v>0.29166666666666702</v>
      </c>
      <c r="E21" s="8">
        <f t="shared" si="5"/>
        <v>46250</v>
      </c>
      <c r="F21" s="9">
        <v>0.29166666666666702</v>
      </c>
      <c r="G21" s="10">
        <f t="shared" si="8"/>
        <v>1</v>
      </c>
      <c r="H21" s="11">
        <f t="shared" si="3"/>
        <v>1213833.24</v>
      </c>
      <c r="I21" s="11">
        <v>1214665.6599999999</v>
      </c>
      <c r="J21" s="11">
        <f t="shared" ref="J21" si="16">I21-H21</f>
        <v>832.41999999992549</v>
      </c>
      <c r="K21" s="27">
        <f t="shared" ref="K21" si="17">J21/24</f>
        <v>34.684166666663565</v>
      </c>
      <c r="L21" s="28"/>
    </row>
    <row r="22" spans="1:14">
      <c r="A22" s="12">
        <f t="shared" si="4"/>
        <v>16</v>
      </c>
      <c r="B22" s="8">
        <f t="shared" si="4"/>
        <v>46250</v>
      </c>
      <c r="C22" s="8">
        <f t="shared" si="2"/>
        <v>46250</v>
      </c>
      <c r="D22" s="9">
        <v>0.29166666666666702</v>
      </c>
      <c r="E22" s="8">
        <f t="shared" si="5"/>
        <v>46251</v>
      </c>
      <c r="F22" s="9">
        <v>0.29166666666666702</v>
      </c>
      <c r="G22" s="10">
        <f t="shared" si="8"/>
        <v>1</v>
      </c>
      <c r="H22" s="11">
        <f t="shared" ref="H22:H37" si="18">I21</f>
        <v>1214665.6599999999</v>
      </c>
      <c r="I22" s="11">
        <v>1214665.6599999999</v>
      </c>
      <c r="J22" s="11">
        <f t="shared" ref="J22" si="19">I22-H22</f>
        <v>0</v>
      </c>
      <c r="K22" s="27">
        <f t="shared" ref="K22" si="20">J22/24</f>
        <v>0</v>
      </c>
      <c r="L22" s="802" t="s">
        <v>156</v>
      </c>
    </row>
    <row r="23" spans="1:14">
      <c r="A23" s="12">
        <f t="shared" si="4"/>
        <v>17</v>
      </c>
      <c r="B23" s="8">
        <f t="shared" si="4"/>
        <v>46251</v>
      </c>
      <c r="C23" s="8">
        <f t="shared" si="2"/>
        <v>46251</v>
      </c>
      <c r="D23" s="9">
        <v>0.29166666666666702</v>
      </c>
      <c r="E23" s="8">
        <f t="shared" si="5"/>
        <v>46252</v>
      </c>
      <c r="F23" s="9">
        <v>0.29166666666666702</v>
      </c>
      <c r="G23" s="10">
        <f t="shared" si="8"/>
        <v>1</v>
      </c>
      <c r="H23" s="11">
        <f t="shared" si="18"/>
        <v>1214665.6599999999</v>
      </c>
      <c r="I23" s="11">
        <v>1214756.33</v>
      </c>
      <c r="J23" s="11">
        <f t="shared" si="12"/>
        <v>90.670000000158325</v>
      </c>
      <c r="K23" s="27">
        <f t="shared" si="13"/>
        <v>3.7779166666732635</v>
      </c>
      <c r="L23" s="28"/>
    </row>
    <row r="24" spans="1:14">
      <c r="A24" s="12">
        <f t="shared" si="4"/>
        <v>18</v>
      </c>
      <c r="B24" s="8">
        <f t="shared" si="4"/>
        <v>46252</v>
      </c>
      <c r="C24" s="8">
        <f t="shared" si="2"/>
        <v>46252</v>
      </c>
      <c r="D24" s="9">
        <v>0.29166666666666702</v>
      </c>
      <c r="E24" s="8">
        <f t="shared" si="5"/>
        <v>46253</v>
      </c>
      <c r="F24" s="9">
        <v>0.29166666666666702</v>
      </c>
      <c r="G24" s="10">
        <f t="shared" si="8"/>
        <v>1</v>
      </c>
      <c r="H24" s="11">
        <f t="shared" si="18"/>
        <v>1214756.33</v>
      </c>
      <c r="I24" s="11">
        <v>1215622</v>
      </c>
      <c r="J24" s="11">
        <f t="shared" si="12"/>
        <v>865.66999999992549</v>
      </c>
      <c r="K24" s="27">
        <f t="shared" si="13"/>
        <v>36.069583333330229</v>
      </c>
      <c r="L24" s="28"/>
    </row>
    <row r="25" spans="1:14">
      <c r="A25" s="12">
        <f t="shared" ref="A25:B33" si="21">A24+1</f>
        <v>19</v>
      </c>
      <c r="B25" s="8">
        <f t="shared" si="21"/>
        <v>46253</v>
      </c>
      <c r="C25" s="8">
        <f t="shared" si="2"/>
        <v>46253</v>
      </c>
      <c r="D25" s="9">
        <v>0.29166666666666702</v>
      </c>
      <c r="E25" s="8">
        <f t="shared" si="5"/>
        <v>46254</v>
      </c>
      <c r="F25" s="9">
        <v>0.29166666666666702</v>
      </c>
      <c r="G25" s="10">
        <f t="shared" si="8"/>
        <v>1</v>
      </c>
      <c r="H25" s="11">
        <f t="shared" si="18"/>
        <v>1215622</v>
      </c>
      <c r="I25" s="11">
        <v>1217930.72</v>
      </c>
      <c r="J25" s="11">
        <f t="shared" si="12"/>
        <v>2308.7199999999721</v>
      </c>
      <c r="K25" s="27">
        <f t="shared" si="13"/>
        <v>96.196666666665507</v>
      </c>
      <c r="L25" s="28"/>
    </row>
    <row r="26" spans="1:14">
      <c r="A26" s="12">
        <f t="shared" si="21"/>
        <v>20</v>
      </c>
      <c r="B26" s="8">
        <f t="shared" si="21"/>
        <v>46254</v>
      </c>
      <c r="C26" s="8">
        <f t="shared" si="2"/>
        <v>46254</v>
      </c>
      <c r="D26" s="9">
        <v>0.29166666666666702</v>
      </c>
      <c r="E26" s="8">
        <f t="shared" si="5"/>
        <v>46255</v>
      </c>
      <c r="F26" s="9">
        <v>0.29166666666666702</v>
      </c>
      <c r="G26" s="10">
        <f t="shared" si="8"/>
        <v>1</v>
      </c>
      <c r="H26" s="11">
        <f t="shared" si="18"/>
        <v>1217930.72</v>
      </c>
      <c r="I26" s="11">
        <v>1221841.05</v>
      </c>
      <c r="J26" s="11">
        <f t="shared" ref="J26:J27" si="22">I26-H26</f>
        <v>3910.3300000000745</v>
      </c>
      <c r="K26" s="27">
        <f t="shared" ref="K26:K27" si="23">J26/24</f>
        <v>162.93041666666977</v>
      </c>
      <c r="L26" s="28"/>
    </row>
    <row r="27" spans="1:14">
      <c r="A27" s="12">
        <f t="shared" si="21"/>
        <v>21</v>
      </c>
      <c r="B27" s="8">
        <f t="shared" si="21"/>
        <v>46255</v>
      </c>
      <c r="C27" s="8">
        <f t="shared" si="2"/>
        <v>46255</v>
      </c>
      <c r="D27" s="9">
        <v>0.29166666666666702</v>
      </c>
      <c r="E27" s="8">
        <f t="shared" si="5"/>
        <v>46256</v>
      </c>
      <c r="F27" s="9">
        <v>0.29166666666666702</v>
      </c>
      <c r="G27" s="10">
        <f t="shared" si="8"/>
        <v>1</v>
      </c>
      <c r="H27" s="11">
        <f t="shared" si="18"/>
        <v>1221841.05</v>
      </c>
      <c r="I27" s="232">
        <v>1224658.3500000001</v>
      </c>
      <c r="J27" s="11">
        <f t="shared" si="22"/>
        <v>2817.3000000000466</v>
      </c>
      <c r="K27" s="27">
        <f t="shared" si="23"/>
        <v>117.38750000000194</v>
      </c>
      <c r="L27" s="28"/>
    </row>
    <row r="28" spans="1:14">
      <c r="A28" s="12">
        <f t="shared" si="21"/>
        <v>22</v>
      </c>
      <c r="B28" s="8">
        <f t="shared" si="21"/>
        <v>46256</v>
      </c>
      <c r="C28" s="8">
        <f t="shared" si="2"/>
        <v>46256</v>
      </c>
      <c r="D28" s="9">
        <v>0.29166666666666702</v>
      </c>
      <c r="E28" s="8">
        <f t="shared" si="5"/>
        <v>46257</v>
      </c>
      <c r="F28" s="9">
        <v>0.29166666666666702</v>
      </c>
      <c r="G28" s="10">
        <f t="shared" si="8"/>
        <v>1</v>
      </c>
      <c r="H28" s="11">
        <f t="shared" si="18"/>
        <v>1224658.3500000001</v>
      </c>
      <c r="I28" s="11">
        <v>1224769.19</v>
      </c>
      <c r="J28" s="11">
        <f t="shared" si="12"/>
        <v>110.83999999985099</v>
      </c>
      <c r="K28" s="27">
        <f t="shared" si="13"/>
        <v>4.6183333333271248</v>
      </c>
      <c r="L28" s="28"/>
    </row>
    <row r="29" spans="1:14">
      <c r="A29" s="12">
        <f t="shared" si="21"/>
        <v>23</v>
      </c>
      <c r="B29" s="8">
        <f t="shared" si="21"/>
        <v>46257</v>
      </c>
      <c r="C29" s="8">
        <f t="shared" si="2"/>
        <v>46257</v>
      </c>
      <c r="D29" s="9">
        <v>0.29166666666666702</v>
      </c>
      <c r="E29" s="8">
        <f t="shared" si="5"/>
        <v>46258</v>
      </c>
      <c r="F29" s="9">
        <v>0.29166666666666702</v>
      </c>
      <c r="G29" s="10">
        <f t="shared" si="8"/>
        <v>1</v>
      </c>
      <c r="H29" s="11">
        <f t="shared" si="18"/>
        <v>1224769.19</v>
      </c>
      <c r="I29" s="11">
        <v>1224769.19</v>
      </c>
      <c r="J29" s="11">
        <f t="shared" si="12"/>
        <v>0</v>
      </c>
      <c r="K29" s="27">
        <f t="shared" si="13"/>
        <v>0</v>
      </c>
      <c r="L29" s="802" t="s">
        <v>156</v>
      </c>
    </row>
    <row r="30" spans="1:14">
      <c r="A30" s="12">
        <f t="shared" si="21"/>
        <v>24</v>
      </c>
      <c r="B30" s="8">
        <f t="shared" si="21"/>
        <v>46258</v>
      </c>
      <c r="C30" s="8">
        <f t="shared" si="2"/>
        <v>46258</v>
      </c>
      <c r="D30" s="9">
        <v>0.29166666666666702</v>
      </c>
      <c r="E30" s="8">
        <f t="shared" si="5"/>
        <v>46259</v>
      </c>
      <c r="F30" s="9">
        <v>0.29166666666666702</v>
      </c>
      <c r="G30" s="10">
        <f t="shared" si="8"/>
        <v>1</v>
      </c>
      <c r="H30" s="11">
        <f t="shared" si="18"/>
        <v>1224769.19</v>
      </c>
      <c r="I30" s="11">
        <v>1224780.3500000001</v>
      </c>
      <c r="J30" s="11">
        <f t="shared" si="12"/>
        <v>11.160000000149012</v>
      </c>
      <c r="K30" s="27">
        <f t="shared" si="13"/>
        <v>0.46500000000620884</v>
      </c>
      <c r="L30" s="28"/>
    </row>
    <row r="31" spans="1:14">
      <c r="A31" s="12">
        <f t="shared" si="21"/>
        <v>25</v>
      </c>
      <c r="B31" s="8">
        <f t="shared" si="21"/>
        <v>46259</v>
      </c>
      <c r="C31" s="8">
        <f t="shared" si="2"/>
        <v>46259</v>
      </c>
      <c r="D31" s="9">
        <v>0.29166666666666702</v>
      </c>
      <c r="E31" s="8">
        <f t="shared" si="5"/>
        <v>46260</v>
      </c>
      <c r="F31" s="9">
        <v>0.29166666666666702</v>
      </c>
      <c r="G31" s="10">
        <f t="shared" si="8"/>
        <v>1</v>
      </c>
      <c r="H31" s="11">
        <f t="shared" si="18"/>
        <v>1224780.3500000001</v>
      </c>
      <c r="I31" s="11">
        <v>1225412.21</v>
      </c>
      <c r="J31" s="11">
        <f t="shared" si="12"/>
        <v>631.85999999986961</v>
      </c>
      <c r="K31" s="27">
        <f t="shared" si="13"/>
        <v>26.327499999994568</v>
      </c>
      <c r="L31" s="28"/>
    </row>
    <row r="32" spans="1:14">
      <c r="A32" s="12">
        <f t="shared" si="21"/>
        <v>26</v>
      </c>
      <c r="B32" s="8">
        <f t="shared" si="21"/>
        <v>46260</v>
      </c>
      <c r="C32" s="8">
        <f t="shared" si="2"/>
        <v>46260</v>
      </c>
      <c r="D32" s="9">
        <v>0.29166666666666702</v>
      </c>
      <c r="E32" s="8">
        <f t="shared" si="5"/>
        <v>46261</v>
      </c>
      <c r="F32" s="9">
        <v>0.29166666666666702</v>
      </c>
      <c r="G32" s="10">
        <f t="shared" si="8"/>
        <v>1</v>
      </c>
      <c r="H32" s="11">
        <f t="shared" si="18"/>
        <v>1225412.21</v>
      </c>
      <c r="I32" s="11">
        <v>1227923.1299999999</v>
      </c>
      <c r="J32" s="11">
        <f t="shared" ref="J32" si="24">I32-H32</f>
        <v>2510.9199999999255</v>
      </c>
      <c r="K32" s="27">
        <f t="shared" ref="K32" si="25">J32/24</f>
        <v>104.62166666666356</v>
      </c>
      <c r="L32" s="28"/>
    </row>
    <row r="33" spans="1:12">
      <c r="A33" s="12">
        <f t="shared" si="21"/>
        <v>27</v>
      </c>
      <c r="B33" s="8">
        <f t="shared" si="21"/>
        <v>46261</v>
      </c>
      <c r="C33" s="8">
        <f t="shared" si="2"/>
        <v>46261</v>
      </c>
      <c r="D33" s="9">
        <v>0.29166666666666702</v>
      </c>
      <c r="E33" s="8">
        <f t="shared" si="5"/>
        <v>46262</v>
      </c>
      <c r="F33" s="9">
        <v>0.29166666666666702</v>
      </c>
      <c r="G33" s="10">
        <f t="shared" si="8"/>
        <v>1</v>
      </c>
      <c r="H33" s="11">
        <f t="shared" si="18"/>
        <v>1227923.1299999999</v>
      </c>
      <c r="I33" s="11">
        <v>1230312.3799999999</v>
      </c>
      <c r="J33" s="11">
        <f t="shared" si="12"/>
        <v>2389.25</v>
      </c>
      <c r="K33" s="27">
        <f t="shared" si="13"/>
        <v>99.552083333333329</v>
      </c>
      <c r="L33" s="28"/>
    </row>
    <row r="34" spans="1:12">
      <c r="A34" s="12">
        <f t="shared" ref="A34:B34" si="26">A33+1</f>
        <v>28</v>
      </c>
      <c r="B34" s="8">
        <f t="shared" si="26"/>
        <v>46262</v>
      </c>
      <c r="C34" s="8">
        <f t="shared" ref="C34" si="27">B34</f>
        <v>46262</v>
      </c>
      <c r="D34" s="9">
        <v>0.29166666666666702</v>
      </c>
      <c r="E34" s="8">
        <f t="shared" ref="E34" si="28">C34+1</f>
        <v>46263</v>
      </c>
      <c r="F34" s="9">
        <v>0.29166666666666702</v>
      </c>
      <c r="G34" s="10">
        <f t="shared" ref="G34" si="29">IFERROR(((E34-C34)+(F34-D34)),"")</f>
        <v>1</v>
      </c>
      <c r="H34" s="11">
        <f t="shared" si="18"/>
        <v>1230312.3799999999</v>
      </c>
      <c r="I34" s="11">
        <v>1231977.56</v>
      </c>
      <c r="J34" s="11">
        <f t="shared" ref="J34" si="30">I34-H34</f>
        <v>1665.1800000001676</v>
      </c>
      <c r="K34" s="27">
        <f t="shared" ref="K34" si="31">J34/24</f>
        <v>69.382500000006985</v>
      </c>
      <c r="L34" s="28"/>
    </row>
    <row r="35" spans="1:12">
      <c r="A35" s="12">
        <f t="shared" ref="A35:B35" si="32">A34+1</f>
        <v>29</v>
      </c>
      <c r="B35" s="8">
        <f t="shared" si="32"/>
        <v>46263</v>
      </c>
      <c r="C35" s="8">
        <f t="shared" ref="C35:C36" si="33">B35</f>
        <v>46263</v>
      </c>
      <c r="D35" s="9">
        <v>0.29166666666666702</v>
      </c>
      <c r="E35" s="8">
        <f t="shared" ref="E35:E36" si="34">C35+1</f>
        <v>46264</v>
      </c>
      <c r="F35" s="9">
        <v>0.29166666666666702</v>
      </c>
      <c r="G35" s="10">
        <f t="shared" ref="G35:G36" si="35">IFERROR(((E35-C35)+(F35-D35)),"")</f>
        <v>1</v>
      </c>
      <c r="H35" s="11">
        <f t="shared" si="18"/>
        <v>1231977.56</v>
      </c>
      <c r="I35" s="11">
        <v>1232302.1200000001</v>
      </c>
      <c r="J35" s="11">
        <f t="shared" ref="J35:J36" si="36">I35-H35</f>
        <v>324.56000000005588</v>
      </c>
      <c r="K35" s="27">
        <f t="shared" ref="K35:K36" si="37">J35/24</f>
        <v>13.523333333335662</v>
      </c>
      <c r="L35" s="28"/>
    </row>
    <row r="36" spans="1:12">
      <c r="A36" s="12">
        <f t="shared" ref="A36:B37" si="38">A35+1</f>
        <v>30</v>
      </c>
      <c r="B36" s="8">
        <f t="shared" si="38"/>
        <v>46264</v>
      </c>
      <c r="C36" s="8">
        <f t="shared" si="33"/>
        <v>46264</v>
      </c>
      <c r="D36" s="9">
        <v>0.29166666666666702</v>
      </c>
      <c r="E36" s="8">
        <f t="shared" si="34"/>
        <v>46265</v>
      </c>
      <c r="F36" s="9">
        <v>0.29166666666666702</v>
      </c>
      <c r="G36" s="10">
        <f t="shared" si="35"/>
        <v>1</v>
      </c>
      <c r="H36" s="11">
        <f t="shared" si="18"/>
        <v>1232302.1200000001</v>
      </c>
      <c r="I36" s="11">
        <v>1232384.6299999999</v>
      </c>
      <c r="J36" s="11">
        <f t="shared" si="36"/>
        <v>82.509999999776483</v>
      </c>
      <c r="K36" s="27">
        <f t="shared" si="37"/>
        <v>3.4379166666573533</v>
      </c>
      <c r="L36" s="28"/>
    </row>
    <row r="37" spans="1:12">
      <c r="A37" s="12">
        <f t="shared" si="38"/>
        <v>31</v>
      </c>
      <c r="B37" s="8">
        <f t="shared" si="38"/>
        <v>46265</v>
      </c>
      <c r="C37" s="8">
        <f t="shared" ref="C37" si="39">B37</f>
        <v>46265</v>
      </c>
      <c r="D37" s="9">
        <v>0.29166666666666702</v>
      </c>
      <c r="E37" s="8">
        <f t="shared" ref="E37" si="40">C37+1</f>
        <v>46266</v>
      </c>
      <c r="F37" s="9">
        <v>0.29166666666666702</v>
      </c>
      <c r="G37" s="10">
        <f t="shared" ref="G37" si="41">IFERROR(((E37-C37)+(F37-D37)),"")</f>
        <v>1</v>
      </c>
      <c r="H37" s="11">
        <f t="shared" si="18"/>
        <v>1232384.6299999999</v>
      </c>
      <c r="I37" s="11">
        <v>1234601.6000000001</v>
      </c>
      <c r="J37" s="11">
        <f t="shared" ref="J37" si="42">I37-H37</f>
        <v>2216.9700000002049</v>
      </c>
      <c r="K37" s="27">
        <f t="shared" ref="K37" si="43">J37/24</f>
        <v>92.373750000008542</v>
      </c>
      <c r="L37" s="28"/>
    </row>
    <row r="38" spans="1:12">
      <c r="A38" s="12"/>
      <c r="B38" s="8"/>
      <c r="C38" s="8"/>
      <c r="D38" s="9"/>
      <c r="E38" s="8"/>
      <c r="F38" s="9"/>
      <c r="G38" s="10"/>
      <c r="H38" s="11"/>
      <c r="I38" s="11"/>
      <c r="J38" s="11"/>
      <c r="K38" s="27"/>
      <c r="L38" s="28"/>
    </row>
    <row r="39" spans="1:12">
      <c r="A39" s="12"/>
      <c r="B39" s="8"/>
      <c r="C39" s="8"/>
      <c r="D39" s="9"/>
      <c r="E39" s="8"/>
      <c r="F39" s="9"/>
      <c r="G39" s="10"/>
      <c r="H39" s="11"/>
      <c r="I39" s="11"/>
      <c r="J39" s="11"/>
      <c r="K39" s="27"/>
      <c r="L39" s="28"/>
    </row>
    <row r="40" spans="1:12">
      <c r="A40" s="17" t="s">
        <v>3</v>
      </c>
      <c r="B40" s="18"/>
      <c r="C40" s="18"/>
      <c r="D40" s="18"/>
      <c r="E40" s="18"/>
      <c r="F40" s="18"/>
      <c r="G40" s="19">
        <f>SUM(G7:G39)</f>
        <v>31</v>
      </c>
      <c r="H40" s="20"/>
      <c r="I40" s="20"/>
      <c r="J40" s="32">
        <f>SUM(J7:J39)</f>
        <v>47558.979999999981</v>
      </c>
      <c r="K40" s="32">
        <f>AVERAGE(K7:K39)</f>
        <v>63.923360215053741</v>
      </c>
      <c r="L40" s="33"/>
    </row>
    <row r="41" spans="1:12">
      <c r="A41" s="21" t="s">
        <v>117</v>
      </c>
      <c r="B41" s="22"/>
      <c r="C41" s="22"/>
      <c r="D41" s="22"/>
      <c r="E41" s="22"/>
      <c r="F41" s="22"/>
      <c r="G41" s="23">
        <f>G40/SUMPRODUCT((G7:G39&gt;0)*1)</f>
        <v>1</v>
      </c>
      <c r="H41" s="24"/>
      <c r="I41" s="24"/>
      <c r="J41" s="24"/>
      <c r="K41" s="24">
        <f>K40/SUMPRODUCT((K7:K39&gt;0)*1)</f>
        <v>2.2042538005190946</v>
      </c>
      <c r="L41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pageSetup orientation="portrait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zoomScale="80" zoomScaleNormal="80" workbookViewId="0">
      <pane xSplit="3" ySplit="6" topLeftCell="D7" activePane="bottomRight" state="frozen"/>
      <selection pane="topRight"/>
      <selection pane="bottomLeft"/>
      <selection pane="bottomRight" activeCell="A7" sqref="A7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5.5703125" style="1" customWidth="1"/>
    <col min="9" max="9" width="13.140625" style="1" customWidth="1"/>
    <col min="10" max="10" width="13.42578125" style="1" customWidth="1"/>
    <col min="11" max="11" width="10.5703125" style="1" customWidth="1"/>
    <col min="12" max="12" width="32.140625" style="1" customWidth="1"/>
    <col min="13" max="15" width="9.140625" style="1"/>
    <col min="16" max="16" width="11.140625" style="1" customWidth="1"/>
    <col min="17" max="16384" width="9.140625" style="1"/>
  </cols>
  <sheetData>
    <row r="1" spans="1:12">
      <c r="B1" s="2"/>
      <c r="C1" s="3" t="s">
        <v>131</v>
      </c>
      <c r="D1" s="2"/>
      <c r="E1" s="2"/>
      <c r="F1" s="2"/>
    </row>
    <row r="2" spans="1:12">
      <c r="B2" s="2"/>
      <c r="C2" s="3" t="s">
        <v>160</v>
      </c>
      <c r="D2" s="2"/>
      <c r="E2" s="2"/>
      <c r="F2" s="2"/>
      <c r="L2" s="25" t="s">
        <v>133</v>
      </c>
    </row>
    <row r="3" spans="1:12">
      <c r="B3" s="2"/>
      <c r="C3" s="3" t="s">
        <v>161</v>
      </c>
      <c r="D3" s="2"/>
      <c r="E3" s="2"/>
      <c r="F3" s="2"/>
    </row>
    <row r="4" spans="1:12">
      <c r="B4" s="4"/>
      <c r="C4" s="76">
        <f>CLIN!C4</f>
        <v>46235</v>
      </c>
      <c r="D4" s="4"/>
      <c r="E4" s="2"/>
      <c r="F4" s="2"/>
      <c r="J4" s="2" t="s">
        <v>134</v>
      </c>
      <c r="K4" s="26">
        <f>MAX(K7:K38)</f>
        <v>0</v>
      </c>
    </row>
    <row r="5" spans="1:12" ht="15.75" customHeight="1">
      <c r="A5" s="934" t="s">
        <v>111</v>
      </c>
      <c r="B5" s="933" t="s">
        <v>112</v>
      </c>
      <c r="C5" s="933" t="s">
        <v>135</v>
      </c>
      <c r="D5" s="933"/>
      <c r="E5" s="933" t="s">
        <v>136</v>
      </c>
      <c r="F5" s="933"/>
      <c r="G5" s="937" t="s">
        <v>137</v>
      </c>
      <c r="H5" s="933" t="s">
        <v>138</v>
      </c>
      <c r="I5" s="933"/>
      <c r="J5" s="933" t="s">
        <v>139</v>
      </c>
      <c r="K5" s="937" t="s">
        <v>140</v>
      </c>
      <c r="L5" s="931" t="s">
        <v>141</v>
      </c>
    </row>
    <row r="6" spans="1:12">
      <c r="A6" s="935"/>
      <c r="B6" s="936"/>
      <c r="C6" s="5" t="s">
        <v>112</v>
      </c>
      <c r="D6" s="5" t="s">
        <v>142</v>
      </c>
      <c r="E6" s="5" t="s">
        <v>112</v>
      </c>
      <c r="F6" s="5" t="s">
        <v>142</v>
      </c>
      <c r="G6" s="938"/>
      <c r="H6" s="5" t="s">
        <v>135</v>
      </c>
      <c r="I6" s="5" t="s">
        <v>136</v>
      </c>
      <c r="J6" s="936"/>
      <c r="K6" s="938"/>
      <c r="L6" s="932"/>
    </row>
    <row r="7" spans="1:12">
      <c r="A7" s="6">
        <v>1</v>
      </c>
      <c r="B7" s="7">
        <f>C4</f>
        <v>46235</v>
      </c>
      <c r="C7" s="7">
        <f>C4</f>
        <v>46235</v>
      </c>
      <c r="D7" s="270">
        <v>0</v>
      </c>
      <c r="E7" s="7">
        <f>C7+1</f>
        <v>46236</v>
      </c>
      <c r="F7" s="270">
        <v>0</v>
      </c>
      <c r="G7" s="10">
        <f>IFERROR(((E7-C7)+(F7-D7)),"")</f>
        <v>1</v>
      </c>
      <c r="H7" s="11"/>
      <c r="I7" s="11"/>
      <c r="J7" s="11">
        <f t="shared" ref="J7:J12" si="0">I7-H7</f>
        <v>0</v>
      </c>
      <c r="K7" s="27">
        <f t="shared" ref="K7:K12" si="1">J7/24</f>
        <v>0</v>
      </c>
      <c r="L7" s="101"/>
    </row>
    <row r="8" spans="1:12">
      <c r="A8" s="12">
        <f>A7+1</f>
        <v>2</v>
      </c>
      <c r="B8" s="8">
        <f>B7+1</f>
        <v>46236</v>
      </c>
      <c r="C8" s="8">
        <f t="shared" ref="C8:C35" si="2">B8</f>
        <v>46236</v>
      </c>
      <c r="D8" s="9">
        <f>D7</f>
        <v>0</v>
      </c>
      <c r="E8" s="8">
        <f>C8+1</f>
        <v>46237</v>
      </c>
      <c r="F8" s="9">
        <v>0</v>
      </c>
      <c r="G8" s="10">
        <f>IFERROR(((E8-C8)+(F8-D8)),"")</f>
        <v>1</v>
      </c>
      <c r="H8" s="11"/>
      <c r="I8" s="11"/>
      <c r="J8" s="11">
        <f t="shared" si="0"/>
        <v>0</v>
      </c>
      <c r="K8" s="27">
        <f t="shared" si="1"/>
        <v>0</v>
      </c>
      <c r="L8" s="28"/>
    </row>
    <row r="9" spans="1:12">
      <c r="A9" s="12">
        <f t="shared" ref="A9:B24" si="3">A8+1</f>
        <v>3</v>
      </c>
      <c r="B9" s="8">
        <f t="shared" si="3"/>
        <v>46237</v>
      </c>
      <c r="C9" s="8">
        <f t="shared" si="2"/>
        <v>46237</v>
      </c>
      <c r="D9" s="9">
        <f t="shared" ref="D9:D37" si="4">D8</f>
        <v>0</v>
      </c>
      <c r="E9" s="8">
        <f>C9+1</f>
        <v>46238</v>
      </c>
      <c r="F9" s="9">
        <f t="shared" ref="F9:F37" si="5">F8</f>
        <v>0</v>
      </c>
      <c r="G9" s="10">
        <f>IFERROR(((E9-C9)+(F9-D9)),"")</f>
        <v>1</v>
      </c>
      <c r="H9" s="11"/>
      <c r="I9" s="11"/>
      <c r="J9" s="11">
        <f t="shared" si="0"/>
        <v>0</v>
      </c>
      <c r="K9" s="27">
        <f t="shared" si="1"/>
        <v>0</v>
      </c>
      <c r="L9" s="28"/>
    </row>
    <row r="10" spans="1:12">
      <c r="A10" s="12">
        <f t="shared" si="3"/>
        <v>4</v>
      </c>
      <c r="B10" s="8">
        <f t="shared" si="3"/>
        <v>46238</v>
      </c>
      <c r="C10" s="8">
        <f t="shared" si="2"/>
        <v>46238</v>
      </c>
      <c r="D10" s="9">
        <f t="shared" si="4"/>
        <v>0</v>
      </c>
      <c r="E10" s="8">
        <f>C10+1</f>
        <v>46239</v>
      </c>
      <c r="F10" s="9">
        <f t="shared" si="5"/>
        <v>0</v>
      </c>
      <c r="G10" s="10">
        <f>IFERROR(((E10-C10)+(F10-D10)),"")</f>
        <v>1</v>
      </c>
      <c r="H10" s="11"/>
      <c r="I10" s="11"/>
      <c r="J10" s="11">
        <f t="shared" si="0"/>
        <v>0</v>
      </c>
      <c r="K10" s="27">
        <f t="shared" si="1"/>
        <v>0</v>
      </c>
      <c r="L10" s="28"/>
    </row>
    <row r="11" spans="1:12">
      <c r="A11" s="12">
        <f t="shared" si="3"/>
        <v>5</v>
      </c>
      <c r="B11" s="8">
        <f t="shared" si="3"/>
        <v>46239</v>
      </c>
      <c r="C11" s="8">
        <f t="shared" si="2"/>
        <v>46239</v>
      </c>
      <c r="D11" s="9">
        <f t="shared" si="4"/>
        <v>0</v>
      </c>
      <c r="E11" s="8">
        <f t="shared" ref="E11:E37" si="6">C11+1</f>
        <v>46240</v>
      </c>
      <c r="F11" s="9">
        <f t="shared" si="5"/>
        <v>0</v>
      </c>
      <c r="G11" s="10">
        <f t="shared" ref="G11:G37" si="7">IFERROR(((E11-C11)+(F11-D11)),"")</f>
        <v>1</v>
      </c>
      <c r="H11" s="11"/>
      <c r="I11" s="11"/>
      <c r="J11" s="11">
        <f t="shared" si="0"/>
        <v>0</v>
      </c>
      <c r="K11" s="27">
        <f t="shared" si="1"/>
        <v>0</v>
      </c>
      <c r="L11" s="28"/>
    </row>
    <row r="12" spans="1:12">
      <c r="A12" s="12">
        <f t="shared" si="3"/>
        <v>6</v>
      </c>
      <c r="B12" s="8">
        <f t="shared" si="3"/>
        <v>46240</v>
      </c>
      <c r="C12" s="8">
        <f t="shared" si="2"/>
        <v>46240</v>
      </c>
      <c r="D12" s="9">
        <f t="shared" si="4"/>
        <v>0</v>
      </c>
      <c r="E12" s="8">
        <f t="shared" si="6"/>
        <v>46241</v>
      </c>
      <c r="F12" s="9">
        <f t="shared" si="5"/>
        <v>0</v>
      </c>
      <c r="G12" s="10">
        <f t="shared" si="7"/>
        <v>1</v>
      </c>
      <c r="H12" s="11"/>
      <c r="I12" s="11"/>
      <c r="J12" s="11">
        <f t="shared" si="0"/>
        <v>0</v>
      </c>
      <c r="K12" s="27">
        <f t="shared" si="1"/>
        <v>0</v>
      </c>
      <c r="L12" s="28"/>
    </row>
    <row r="13" spans="1:12">
      <c r="A13" s="12">
        <f t="shared" si="3"/>
        <v>7</v>
      </c>
      <c r="B13" s="8">
        <f t="shared" si="3"/>
        <v>46241</v>
      </c>
      <c r="C13" s="8">
        <f t="shared" si="2"/>
        <v>46241</v>
      </c>
      <c r="D13" s="9">
        <f t="shared" si="4"/>
        <v>0</v>
      </c>
      <c r="E13" s="8">
        <f t="shared" si="6"/>
        <v>46242</v>
      </c>
      <c r="F13" s="9">
        <f t="shared" si="5"/>
        <v>0</v>
      </c>
      <c r="G13" s="10">
        <f t="shared" si="7"/>
        <v>1</v>
      </c>
      <c r="H13" s="11"/>
      <c r="I13" s="11"/>
      <c r="J13" s="11">
        <f t="shared" ref="J13" si="8">I13-H13</f>
        <v>0</v>
      </c>
      <c r="K13" s="27">
        <f t="shared" ref="K13" si="9">J13/24</f>
        <v>0</v>
      </c>
      <c r="L13" s="28"/>
    </row>
    <row r="14" spans="1:12">
      <c r="A14" s="12">
        <f t="shared" si="3"/>
        <v>8</v>
      </c>
      <c r="B14" s="8">
        <f t="shared" si="3"/>
        <v>46242</v>
      </c>
      <c r="C14" s="8">
        <f t="shared" si="2"/>
        <v>46242</v>
      </c>
      <c r="D14" s="9">
        <f t="shared" si="4"/>
        <v>0</v>
      </c>
      <c r="E14" s="8">
        <f t="shared" si="6"/>
        <v>46243</v>
      </c>
      <c r="F14" s="9">
        <f t="shared" si="5"/>
        <v>0</v>
      </c>
      <c r="G14" s="10">
        <f t="shared" si="7"/>
        <v>1</v>
      </c>
      <c r="H14" s="11"/>
      <c r="I14" s="11"/>
      <c r="J14" s="11">
        <f t="shared" ref="J14" si="10">I14-H14</f>
        <v>0</v>
      </c>
      <c r="K14" s="27">
        <f t="shared" ref="K14" si="11">J14/24</f>
        <v>0</v>
      </c>
      <c r="L14" s="28"/>
    </row>
    <row r="15" spans="1:12">
      <c r="A15" s="12">
        <f t="shared" si="3"/>
        <v>9</v>
      </c>
      <c r="B15" s="8">
        <f t="shared" si="3"/>
        <v>46243</v>
      </c>
      <c r="C15" s="8">
        <f t="shared" si="2"/>
        <v>46243</v>
      </c>
      <c r="D15" s="9">
        <f t="shared" si="4"/>
        <v>0</v>
      </c>
      <c r="E15" s="8">
        <f t="shared" si="6"/>
        <v>46244</v>
      </c>
      <c r="F15" s="9">
        <f t="shared" si="5"/>
        <v>0</v>
      </c>
      <c r="G15" s="10">
        <f t="shared" si="7"/>
        <v>1</v>
      </c>
      <c r="H15" s="11"/>
      <c r="I15" s="11"/>
      <c r="J15" s="11">
        <f t="shared" ref="J15" si="12">I15-H15</f>
        <v>0</v>
      </c>
      <c r="K15" s="27">
        <f t="shared" ref="K15" si="13">J15/24</f>
        <v>0</v>
      </c>
      <c r="L15" s="28"/>
    </row>
    <row r="16" spans="1:12">
      <c r="A16" s="12">
        <f t="shared" si="3"/>
        <v>10</v>
      </c>
      <c r="B16" s="8">
        <f t="shared" si="3"/>
        <v>46244</v>
      </c>
      <c r="C16" s="8">
        <f t="shared" si="2"/>
        <v>46244</v>
      </c>
      <c r="D16" s="9">
        <f t="shared" si="4"/>
        <v>0</v>
      </c>
      <c r="E16" s="8">
        <f t="shared" si="6"/>
        <v>46245</v>
      </c>
      <c r="F16" s="9">
        <f t="shared" si="5"/>
        <v>0</v>
      </c>
      <c r="G16" s="10">
        <f t="shared" si="7"/>
        <v>1</v>
      </c>
      <c r="H16" s="11"/>
      <c r="I16" s="11"/>
      <c r="J16" s="11">
        <f t="shared" ref="J16" si="14">I16-H16</f>
        <v>0</v>
      </c>
      <c r="K16" s="27">
        <f t="shared" ref="K16" si="15">J16/24</f>
        <v>0</v>
      </c>
      <c r="L16" s="28"/>
    </row>
    <row r="17" spans="1:14">
      <c r="A17" s="12">
        <f t="shared" si="3"/>
        <v>11</v>
      </c>
      <c r="B17" s="8">
        <f t="shared" si="3"/>
        <v>46245</v>
      </c>
      <c r="C17" s="8">
        <f t="shared" si="2"/>
        <v>46245</v>
      </c>
      <c r="D17" s="9">
        <f t="shared" si="4"/>
        <v>0</v>
      </c>
      <c r="E17" s="8">
        <f t="shared" si="6"/>
        <v>46246</v>
      </c>
      <c r="F17" s="9">
        <f t="shared" si="5"/>
        <v>0</v>
      </c>
      <c r="G17" s="10">
        <f t="shared" si="7"/>
        <v>1</v>
      </c>
      <c r="H17" s="11"/>
      <c r="I17" s="11"/>
      <c r="J17" s="11">
        <f t="shared" ref="J17" si="16">I17-H17</f>
        <v>0</v>
      </c>
      <c r="K17" s="27">
        <f t="shared" ref="K17" si="17">J17/24</f>
        <v>0</v>
      </c>
      <c r="L17" s="28"/>
    </row>
    <row r="18" spans="1:14">
      <c r="A18" s="12">
        <f t="shared" si="3"/>
        <v>12</v>
      </c>
      <c r="B18" s="8">
        <f t="shared" si="3"/>
        <v>46246</v>
      </c>
      <c r="C18" s="8">
        <f t="shared" si="2"/>
        <v>46246</v>
      </c>
      <c r="D18" s="9">
        <f t="shared" si="4"/>
        <v>0</v>
      </c>
      <c r="E18" s="8">
        <f t="shared" si="6"/>
        <v>46247</v>
      </c>
      <c r="F18" s="9">
        <f t="shared" si="5"/>
        <v>0</v>
      </c>
      <c r="G18" s="10">
        <f t="shared" si="7"/>
        <v>1</v>
      </c>
      <c r="H18" s="11"/>
      <c r="I18" s="11"/>
      <c r="J18" s="11">
        <f t="shared" ref="J18" si="18">I18-H18</f>
        <v>0</v>
      </c>
      <c r="K18" s="27">
        <f t="shared" ref="K18" si="19">J18/24</f>
        <v>0</v>
      </c>
      <c r="L18" s="28"/>
      <c r="N18" s="29"/>
    </row>
    <row r="19" spans="1:14">
      <c r="A19" s="12">
        <f t="shared" si="3"/>
        <v>13</v>
      </c>
      <c r="B19" s="8">
        <f t="shared" si="3"/>
        <v>46247</v>
      </c>
      <c r="C19" s="8">
        <f t="shared" si="2"/>
        <v>46247</v>
      </c>
      <c r="D19" s="9">
        <f t="shared" si="4"/>
        <v>0</v>
      </c>
      <c r="E19" s="8">
        <f t="shared" si="6"/>
        <v>46248</v>
      </c>
      <c r="F19" s="9">
        <f t="shared" si="5"/>
        <v>0</v>
      </c>
      <c r="G19" s="10">
        <f t="shared" si="7"/>
        <v>1</v>
      </c>
      <c r="H19" s="11"/>
      <c r="I19" s="11"/>
      <c r="J19" s="11">
        <f t="shared" ref="J19" si="20">I19-H19</f>
        <v>0</v>
      </c>
      <c r="K19" s="27">
        <f t="shared" ref="K19" si="21">J19/24</f>
        <v>0</v>
      </c>
      <c r="L19" s="28"/>
    </row>
    <row r="20" spans="1:14">
      <c r="A20" s="12">
        <f t="shared" si="3"/>
        <v>14</v>
      </c>
      <c r="B20" s="8">
        <f t="shared" si="3"/>
        <v>46248</v>
      </c>
      <c r="C20" s="8">
        <f t="shared" si="2"/>
        <v>46248</v>
      </c>
      <c r="D20" s="9">
        <f t="shared" si="4"/>
        <v>0</v>
      </c>
      <c r="E20" s="8">
        <f t="shared" si="6"/>
        <v>46249</v>
      </c>
      <c r="F20" s="9">
        <f t="shared" si="5"/>
        <v>0</v>
      </c>
      <c r="G20" s="10">
        <f t="shared" si="7"/>
        <v>1</v>
      </c>
      <c r="H20" s="11"/>
      <c r="I20" s="11"/>
      <c r="J20" s="11">
        <f t="shared" ref="J20" si="22">I20-H20</f>
        <v>0</v>
      </c>
      <c r="K20" s="27">
        <f t="shared" ref="K20" si="23">J20/24</f>
        <v>0</v>
      </c>
      <c r="L20" s="28"/>
    </row>
    <row r="21" spans="1:14">
      <c r="A21" s="12">
        <f t="shared" si="3"/>
        <v>15</v>
      </c>
      <c r="B21" s="8">
        <f t="shared" si="3"/>
        <v>46249</v>
      </c>
      <c r="C21" s="8">
        <f t="shared" si="2"/>
        <v>46249</v>
      </c>
      <c r="D21" s="9">
        <f t="shared" si="4"/>
        <v>0</v>
      </c>
      <c r="E21" s="8">
        <f t="shared" si="6"/>
        <v>46250</v>
      </c>
      <c r="F21" s="9">
        <f t="shared" si="5"/>
        <v>0</v>
      </c>
      <c r="G21" s="10">
        <f t="shared" si="7"/>
        <v>1</v>
      </c>
      <c r="H21" s="11"/>
      <c r="I21" s="11"/>
      <c r="J21" s="11">
        <f t="shared" ref="J21" si="24">I21-H21</f>
        <v>0</v>
      </c>
      <c r="K21" s="27">
        <f t="shared" ref="K21" si="25">J21/24</f>
        <v>0</v>
      </c>
      <c r="L21" s="28"/>
    </row>
    <row r="22" spans="1:14">
      <c r="A22" s="12">
        <f t="shared" si="3"/>
        <v>16</v>
      </c>
      <c r="B22" s="8">
        <f t="shared" si="3"/>
        <v>46250</v>
      </c>
      <c r="C22" s="8">
        <f t="shared" si="2"/>
        <v>46250</v>
      </c>
      <c r="D22" s="9">
        <f t="shared" si="4"/>
        <v>0</v>
      </c>
      <c r="E22" s="8">
        <f t="shared" si="6"/>
        <v>46251</v>
      </c>
      <c r="F22" s="9">
        <f t="shared" si="5"/>
        <v>0</v>
      </c>
      <c r="G22" s="10">
        <f t="shared" si="7"/>
        <v>1</v>
      </c>
      <c r="H22" s="11"/>
      <c r="I22" s="11"/>
      <c r="J22" s="11">
        <f t="shared" ref="J22" si="26">I22-H22</f>
        <v>0</v>
      </c>
      <c r="K22" s="27">
        <f t="shared" ref="K22" si="27">J22/24</f>
        <v>0</v>
      </c>
      <c r="L22" s="28"/>
    </row>
    <row r="23" spans="1:14">
      <c r="A23" s="12">
        <f t="shared" si="3"/>
        <v>17</v>
      </c>
      <c r="B23" s="8">
        <f t="shared" si="3"/>
        <v>46251</v>
      </c>
      <c r="C23" s="8">
        <f t="shared" si="2"/>
        <v>46251</v>
      </c>
      <c r="D23" s="9">
        <f t="shared" si="4"/>
        <v>0</v>
      </c>
      <c r="E23" s="8">
        <f t="shared" si="6"/>
        <v>46252</v>
      </c>
      <c r="F23" s="9">
        <f t="shared" si="5"/>
        <v>0</v>
      </c>
      <c r="G23" s="10">
        <f t="shared" si="7"/>
        <v>1</v>
      </c>
      <c r="H23" s="11"/>
      <c r="I23" s="11"/>
      <c r="J23" s="11">
        <f t="shared" ref="J23" si="28">I23-H23</f>
        <v>0</v>
      </c>
      <c r="K23" s="27">
        <f t="shared" ref="K23" si="29">J23/24</f>
        <v>0</v>
      </c>
      <c r="L23" s="28"/>
    </row>
    <row r="24" spans="1:14">
      <c r="A24" s="12">
        <f t="shared" si="3"/>
        <v>18</v>
      </c>
      <c r="B24" s="8">
        <f t="shared" si="3"/>
        <v>46252</v>
      </c>
      <c r="C24" s="8">
        <f t="shared" si="2"/>
        <v>46252</v>
      </c>
      <c r="D24" s="9">
        <f t="shared" si="4"/>
        <v>0</v>
      </c>
      <c r="E24" s="8">
        <f t="shared" si="6"/>
        <v>46253</v>
      </c>
      <c r="F24" s="9">
        <f t="shared" si="5"/>
        <v>0</v>
      </c>
      <c r="G24" s="10">
        <f t="shared" si="7"/>
        <v>1</v>
      </c>
      <c r="H24" s="11"/>
      <c r="I24" s="11"/>
      <c r="J24" s="11">
        <f t="shared" ref="J24" si="30">I24-H24</f>
        <v>0</v>
      </c>
      <c r="K24" s="27">
        <f t="shared" ref="K24" si="31">J24/24</f>
        <v>0</v>
      </c>
      <c r="L24" s="28"/>
    </row>
    <row r="25" spans="1:14">
      <c r="A25" s="12">
        <f t="shared" ref="A25:B37" si="32">A24+1</f>
        <v>19</v>
      </c>
      <c r="B25" s="8">
        <f t="shared" si="32"/>
        <v>46253</v>
      </c>
      <c r="C25" s="8">
        <f t="shared" si="2"/>
        <v>46253</v>
      </c>
      <c r="D25" s="9">
        <f t="shared" si="4"/>
        <v>0</v>
      </c>
      <c r="E25" s="8">
        <f t="shared" si="6"/>
        <v>46254</v>
      </c>
      <c r="F25" s="9">
        <f t="shared" si="5"/>
        <v>0</v>
      </c>
      <c r="G25" s="10">
        <f t="shared" si="7"/>
        <v>1</v>
      </c>
      <c r="H25" s="11"/>
      <c r="I25" s="11"/>
      <c r="J25" s="11">
        <f t="shared" ref="J25" si="33">I25-H25</f>
        <v>0</v>
      </c>
      <c r="K25" s="27">
        <f t="shared" ref="K25" si="34">J25/24</f>
        <v>0</v>
      </c>
      <c r="L25" s="28"/>
    </row>
    <row r="26" spans="1:14">
      <c r="A26" s="12">
        <f t="shared" si="32"/>
        <v>20</v>
      </c>
      <c r="B26" s="8">
        <f t="shared" si="32"/>
        <v>46254</v>
      </c>
      <c r="C26" s="8">
        <f t="shared" si="2"/>
        <v>46254</v>
      </c>
      <c r="D26" s="9">
        <f t="shared" si="4"/>
        <v>0</v>
      </c>
      <c r="E26" s="8">
        <f t="shared" si="6"/>
        <v>46255</v>
      </c>
      <c r="F26" s="9">
        <f t="shared" si="5"/>
        <v>0</v>
      </c>
      <c r="G26" s="10">
        <f t="shared" si="7"/>
        <v>1</v>
      </c>
      <c r="H26" s="11"/>
      <c r="I26" s="11"/>
      <c r="J26" s="11">
        <f t="shared" ref="J26" si="35">I26-H26</f>
        <v>0</v>
      </c>
      <c r="K26" s="27">
        <f t="shared" ref="K26" si="36">J26/24</f>
        <v>0</v>
      </c>
      <c r="L26" s="28"/>
    </row>
    <row r="27" spans="1:14">
      <c r="A27" s="12">
        <f t="shared" si="32"/>
        <v>21</v>
      </c>
      <c r="B27" s="8">
        <f t="shared" si="32"/>
        <v>46255</v>
      </c>
      <c r="C27" s="8">
        <f t="shared" si="2"/>
        <v>46255</v>
      </c>
      <c r="D27" s="9">
        <f t="shared" si="4"/>
        <v>0</v>
      </c>
      <c r="E27" s="8">
        <f t="shared" si="6"/>
        <v>46256</v>
      </c>
      <c r="F27" s="9">
        <f t="shared" si="5"/>
        <v>0</v>
      </c>
      <c r="G27" s="10">
        <f t="shared" si="7"/>
        <v>1</v>
      </c>
      <c r="H27" s="11"/>
      <c r="I27" s="11"/>
      <c r="J27" s="11">
        <f t="shared" ref="J27" si="37">I27-H27</f>
        <v>0</v>
      </c>
      <c r="K27" s="27">
        <f t="shared" ref="K27" si="38">J27/24</f>
        <v>0</v>
      </c>
      <c r="L27" s="28"/>
    </row>
    <row r="28" spans="1:14">
      <c r="A28" s="12">
        <f t="shared" si="32"/>
        <v>22</v>
      </c>
      <c r="B28" s="8">
        <f t="shared" si="32"/>
        <v>46256</v>
      </c>
      <c r="C28" s="8">
        <f t="shared" si="2"/>
        <v>46256</v>
      </c>
      <c r="D28" s="9">
        <f t="shared" si="4"/>
        <v>0</v>
      </c>
      <c r="E28" s="8">
        <f t="shared" si="6"/>
        <v>46257</v>
      </c>
      <c r="F28" s="9">
        <f t="shared" si="5"/>
        <v>0</v>
      </c>
      <c r="G28" s="10">
        <f t="shared" si="7"/>
        <v>1</v>
      </c>
      <c r="H28" s="11"/>
      <c r="I28" s="11"/>
      <c r="J28" s="11">
        <f t="shared" ref="J28" si="39">I28-H28</f>
        <v>0</v>
      </c>
      <c r="K28" s="27">
        <f t="shared" ref="K28" si="40">J28/24</f>
        <v>0</v>
      </c>
      <c r="L28" s="28"/>
    </row>
    <row r="29" spans="1:14">
      <c r="A29" s="12">
        <f t="shared" si="32"/>
        <v>23</v>
      </c>
      <c r="B29" s="8">
        <f t="shared" si="32"/>
        <v>46257</v>
      </c>
      <c r="C29" s="8">
        <f t="shared" si="2"/>
        <v>46257</v>
      </c>
      <c r="D29" s="9">
        <f t="shared" si="4"/>
        <v>0</v>
      </c>
      <c r="E29" s="8">
        <f t="shared" si="6"/>
        <v>46258</v>
      </c>
      <c r="F29" s="9">
        <f t="shared" si="5"/>
        <v>0</v>
      </c>
      <c r="G29" s="10">
        <f t="shared" si="7"/>
        <v>1</v>
      </c>
      <c r="H29" s="11"/>
      <c r="I29" s="11"/>
      <c r="J29" s="11">
        <f t="shared" ref="J29" si="41">I29-H29</f>
        <v>0</v>
      </c>
      <c r="K29" s="27">
        <f t="shared" ref="K29" si="42">J29/24</f>
        <v>0</v>
      </c>
      <c r="L29" s="28"/>
    </row>
    <row r="30" spans="1:14">
      <c r="A30" s="12">
        <f t="shared" si="32"/>
        <v>24</v>
      </c>
      <c r="B30" s="8">
        <f t="shared" si="32"/>
        <v>46258</v>
      </c>
      <c r="C30" s="8">
        <f t="shared" si="2"/>
        <v>46258</v>
      </c>
      <c r="D30" s="9">
        <f t="shared" si="4"/>
        <v>0</v>
      </c>
      <c r="E30" s="8">
        <f t="shared" si="6"/>
        <v>46259</v>
      </c>
      <c r="F30" s="9">
        <f t="shared" si="5"/>
        <v>0</v>
      </c>
      <c r="G30" s="10">
        <f t="shared" si="7"/>
        <v>1</v>
      </c>
      <c r="H30" s="11"/>
      <c r="I30" s="11"/>
      <c r="J30" s="11">
        <f t="shared" ref="J30" si="43">I30-H30</f>
        <v>0</v>
      </c>
      <c r="K30" s="27">
        <f t="shared" ref="K30" si="44">J30/24</f>
        <v>0</v>
      </c>
      <c r="L30" s="28"/>
    </row>
    <row r="31" spans="1:14">
      <c r="A31" s="12">
        <f t="shared" si="32"/>
        <v>25</v>
      </c>
      <c r="B31" s="8">
        <f t="shared" si="32"/>
        <v>46259</v>
      </c>
      <c r="C31" s="8">
        <f t="shared" si="2"/>
        <v>46259</v>
      </c>
      <c r="D31" s="9">
        <f t="shared" si="4"/>
        <v>0</v>
      </c>
      <c r="E31" s="8">
        <f t="shared" si="6"/>
        <v>46260</v>
      </c>
      <c r="F31" s="9">
        <f t="shared" si="5"/>
        <v>0</v>
      </c>
      <c r="G31" s="10">
        <f t="shared" si="7"/>
        <v>1</v>
      </c>
      <c r="H31" s="11"/>
      <c r="I31" s="11"/>
      <c r="J31" s="11">
        <f t="shared" ref="J31:J36" si="45">I31-H31</f>
        <v>0</v>
      </c>
      <c r="K31" s="27">
        <f t="shared" ref="K31:K35" si="46">J31/24</f>
        <v>0</v>
      </c>
      <c r="L31" s="28"/>
    </row>
    <row r="32" spans="1:14">
      <c r="A32" s="12">
        <f t="shared" si="32"/>
        <v>26</v>
      </c>
      <c r="B32" s="8">
        <f t="shared" si="32"/>
        <v>46260</v>
      </c>
      <c r="C32" s="8">
        <f t="shared" si="2"/>
        <v>46260</v>
      </c>
      <c r="D32" s="9">
        <f t="shared" si="4"/>
        <v>0</v>
      </c>
      <c r="E32" s="8">
        <f t="shared" si="6"/>
        <v>46261</v>
      </c>
      <c r="F32" s="9">
        <f t="shared" si="5"/>
        <v>0</v>
      </c>
      <c r="G32" s="10">
        <f t="shared" si="7"/>
        <v>1</v>
      </c>
      <c r="H32" s="11"/>
      <c r="I32" s="11"/>
      <c r="J32" s="11">
        <f t="shared" si="45"/>
        <v>0</v>
      </c>
      <c r="K32" s="27">
        <f t="shared" si="46"/>
        <v>0</v>
      </c>
      <c r="L32" s="28"/>
    </row>
    <row r="33" spans="1:12">
      <c r="A33" s="12">
        <f t="shared" si="32"/>
        <v>27</v>
      </c>
      <c r="B33" s="8">
        <f t="shared" si="32"/>
        <v>46261</v>
      </c>
      <c r="C33" s="8">
        <f t="shared" si="2"/>
        <v>46261</v>
      </c>
      <c r="D33" s="9">
        <f t="shared" si="4"/>
        <v>0</v>
      </c>
      <c r="E33" s="8">
        <f t="shared" si="6"/>
        <v>46262</v>
      </c>
      <c r="F33" s="9">
        <f t="shared" si="5"/>
        <v>0</v>
      </c>
      <c r="G33" s="10">
        <f t="shared" si="7"/>
        <v>1</v>
      </c>
      <c r="H33" s="11"/>
      <c r="I33" s="11"/>
      <c r="J33" s="11">
        <f t="shared" si="45"/>
        <v>0</v>
      </c>
      <c r="K33" s="27">
        <f t="shared" si="46"/>
        <v>0</v>
      </c>
      <c r="L33" s="28"/>
    </row>
    <row r="34" spans="1:12">
      <c r="A34" s="12">
        <f t="shared" si="32"/>
        <v>28</v>
      </c>
      <c r="B34" s="8">
        <f t="shared" si="32"/>
        <v>46262</v>
      </c>
      <c r="C34" s="8">
        <f t="shared" si="2"/>
        <v>46262</v>
      </c>
      <c r="D34" s="9">
        <f t="shared" si="4"/>
        <v>0</v>
      </c>
      <c r="E34" s="8">
        <f t="shared" si="6"/>
        <v>46263</v>
      </c>
      <c r="F34" s="9">
        <f t="shared" si="5"/>
        <v>0</v>
      </c>
      <c r="G34" s="10">
        <f t="shared" si="7"/>
        <v>1</v>
      </c>
      <c r="H34" s="11"/>
      <c r="I34" s="11"/>
      <c r="J34" s="11">
        <f t="shared" si="45"/>
        <v>0</v>
      </c>
      <c r="K34" s="27">
        <f t="shared" si="46"/>
        <v>0</v>
      </c>
      <c r="L34" s="28"/>
    </row>
    <row r="35" spans="1:12">
      <c r="A35" s="12">
        <f t="shared" si="32"/>
        <v>29</v>
      </c>
      <c r="B35" s="8">
        <f t="shared" si="32"/>
        <v>46263</v>
      </c>
      <c r="C35" s="8">
        <f t="shared" si="2"/>
        <v>46263</v>
      </c>
      <c r="D35" s="9">
        <f t="shared" si="4"/>
        <v>0</v>
      </c>
      <c r="E35" s="8">
        <f t="shared" si="6"/>
        <v>46264</v>
      </c>
      <c r="F35" s="9">
        <f t="shared" si="5"/>
        <v>0</v>
      </c>
      <c r="G35" s="10">
        <f t="shared" si="7"/>
        <v>1</v>
      </c>
      <c r="H35" s="11"/>
      <c r="I35" s="11"/>
      <c r="J35" s="11">
        <f t="shared" si="45"/>
        <v>0</v>
      </c>
      <c r="K35" s="27">
        <f t="shared" si="46"/>
        <v>0</v>
      </c>
      <c r="L35" s="28"/>
    </row>
    <row r="36" spans="1:12">
      <c r="A36" s="12">
        <f t="shared" si="32"/>
        <v>30</v>
      </c>
      <c r="B36" s="8">
        <f t="shared" si="32"/>
        <v>46264</v>
      </c>
      <c r="C36" s="8">
        <f t="shared" ref="C36" si="47">B36</f>
        <v>46264</v>
      </c>
      <c r="D36" s="9">
        <f t="shared" si="4"/>
        <v>0</v>
      </c>
      <c r="E36" s="8">
        <f t="shared" si="6"/>
        <v>46265</v>
      </c>
      <c r="F36" s="9">
        <f t="shared" si="5"/>
        <v>0</v>
      </c>
      <c r="G36" s="10">
        <f t="shared" si="7"/>
        <v>1</v>
      </c>
      <c r="H36" s="11"/>
      <c r="I36" s="11"/>
      <c r="J36" s="11">
        <f t="shared" si="45"/>
        <v>0</v>
      </c>
      <c r="K36" s="27">
        <f t="shared" ref="K36" si="48">J36/24</f>
        <v>0</v>
      </c>
      <c r="L36" s="28"/>
    </row>
    <row r="37" spans="1:12">
      <c r="A37" s="12">
        <f t="shared" si="32"/>
        <v>31</v>
      </c>
      <c r="B37" s="8">
        <f t="shared" si="32"/>
        <v>46265</v>
      </c>
      <c r="C37" s="8">
        <f t="shared" ref="C37" si="49">B37</f>
        <v>46265</v>
      </c>
      <c r="D37" s="9">
        <f t="shared" si="4"/>
        <v>0</v>
      </c>
      <c r="E37" s="8">
        <f t="shared" si="6"/>
        <v>46266</v>
      </c>
      <c r="F37" s="9">
        <f t="shared" si="5"/>
        <v>0</v>
      </c>
      <c r="G37" s="10">
        <f t="shared" si="7"/>
        <v>1</v>
      </c>
      <c r="H37" s="11"/>
      <c r="I37" s="11"/>
      <c r="J37" s="11">
        <f t="shared" ref="J37" si="50">I37-H37</f>
        <v>0</v>
      </c>
      <c r="K37" s="27">
        <f t="shared" ref="K37" si="51">J37/24</f>
        <v>0</v>
      </c>
      <c r="L37" s="28"/>
    </row>
    <row r="38" spans="1:12">
      <c r="A38" s="13"/>
      <c r="B38" s="14"/>
      <c r="C38" s="14"/>
      <c r="D38" s="15"/>
      <c r="E38" s="14"/>
      <c r="F38" s="15"/>
      <c r="G38" s="15"/>
      <c r="H38" s="16"/>
      <c r="I38" s="16"/>
      <c r="J38" s="16"/>
      <c r="K38" s="30"/>
      <c r="L38" s="31"/>
    </row>
    <row r="39" spans="1:12">
      <c r="A39" s="17" t="s">
        <v>3</v>
      </c>
      <c r="B39" s="18"/>
      <c r="C39" s="18"/>
      <c r="D39" s="18"/>
      <c r="E39" s="18"/>
      <c r="F39" s="18"/>
      <c r="G39" s="19">
        <f>SUM(G7:G37)</f>
        <v>31</v>
      </c>
      <c r="H39" s="20"/>
      <c r="I39" s="20"/>
      <c r="J39" s="32">
        <f>SUM(J7:J38)</f>
        <v>0</v>
      </c>
      <c r="K39" s="32">
        <f>AVERAGE(K7:K37)</f>
        <v>0</v>
      </c>
      <c r="L39" s="33"/>
    </row>
    <row r="40" spans="1:12">
      <c r="A40" s="21" t="s">
        <v>117</v>
      </c>
      <c r="B40" s="22"/>
      <c r="C40" s="22"/>
      <c r="D40" s="22"/>
      <c r="E40" s="22"/>
      <c r="F40" s="22"/>
      <c r="G40" s="23">
        <f>G39/SUMPRODUCT((G7:G37&gt;0)*1)</f>
        <v>1</v>
      </c>
      <c r="H40" s="24"/>
      <c r="I40" s="24"/>
      <c r="J40" s="24"/>
      <c r="K40" s="24" t="e">
        <f>K39/SUMPRODUCT((K7:K37&gt;0)*1)</f>
        <v>#DIV/0!</v>
      </c>
      <c r="L40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workbookViewId="0">
      <pane ySplit="6" topLeftCell="A7" activePane="bottomLeft" state="frozen"/>
      <selection pane="bottomLeft" activeCell="H11" sqref="H11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5.5703125" style="1" customWidth="1"/>
    <col min="9" max="9" width="13.140625" style="1" customWidth="1"/>
    <col min="10" max="10" width="13.42578125" style="1" customWidth="1"/>
    <col min="11" max="11" width="11.42578125" style="1" customWidth="1"/>
    <col min="12" max="12" width="32.140625" style="1" customWidth="1"/>
    <col min="13" max="15" width="9.140625" style="1"/>
    <col min="16" max="16" width="11.140625" style="1" customWidth="1"/>
    <col min="17" max="16384" width="9.140625" style="1"/>
  </cols>
  <sheetData>
    <row r="1" spans="1:12">
      <c r="B1" s="2"/>
      <c r="C1" s="3" t="s">
        <v>131</v>
      </c>
      <c r="D1" s="2"/>
      <c r="E1" s="2"/>
      <c r="F1" s="2"/>
    </row>
    <row r="2" spans="1:12">
      <c r="B2" s="2"/>
      <c r="C2" s="3" t="s">
        <v>162</v>
      </c>
      <c r="D2" s="2"/>
      <c r="E2" s="2"/>
      <c r="F2" s="2"/>
      <c r="L2" s="25" t="s">
        <v>133</v>
      </c>
    </row>
    <row r="3" spans="1:12">
      <c r="B3" s="2"/>
      <c r="C3" s="3" t="str">
        <f>SCI!C3</f>
        <v>Bulan Agustus 2026</v>
      </c>
      <c r="D3" s="2"/>
      <c r="E3" s="2"/>
      <c r="F3" s="2"/>
    </row>
    <row r="4" spans="1:12">
      <c r="B4" s="4"/>
      <c r="C4" s="76">
        <f>'Summary sales'!A4</f>
        <v>46235</v>
      </c>
      <c r="D4" s="4"/>
      <c r="E4" s="2"/>
      <c r="F4" s="2"/>
      <c r="J4" s="2" t="s">
        <v>134</v>
      </c>
      <c r="K4" s="26">
        <f>MAX(K7:K38)</f>
        <v>0</v>
      </c>
    </row>
    <row r="5" spans="1:12">
      <c r="A5" s="934" t="s">
        <v>111</v>
      </c>
      <c r="B5" s="933" t="s">
        <v>112</v>
      </c>
      <c r="C5" s="933" t="s">
        <v>135</v>
      </c>
      <c r="D5" s="933"/>
      <c r="E5" s="933" t="s">
        <v>136</v>
      </c>
      <c r="F5" s="933"/>
      <c r="G5" s="937" t="s">
        <v>137</v>
      </c>
      <c r="H5" s="933" t="s">
        <v>138</v>
      </c>
      <c r="I5" s="933"/>
      <c r="J5" s="933" t="s">
        <v>139</v>
      </c>
      <c r="K5" s="937" t="s">
        <v>140</v>
      </c>
      <c r="L5" s="931" t="s">
        <v>141</v>
      </c>
    </row>
    <row r="6" spans="1:12" ht="33.75" customHeight="1">
      <c r="A6" s="935"/>
      <c r="B6" s="936"/>
      <c r="C6" s="5" t="s">
        <v>112</v>
      </c>
      <c r="D6" s="5" t="s">
        <v>142</v>
      </c>
      <c r="E6" s="5" t="s">
        <v>112</v>
      </c>
      <c r="F6" s="5" t="s">
        <v>142</v>
      </c>
      <c r="G6" s="938"/>
      <c r="H6" s="5" t="s">
        <v>135</v>
      </c>
      <c r="I6" s="5" t="s">
        <v>136</v>
      </c>
      <c r="J6" s="936"/>
      <c r="K6" s="938"/>
      <c r="L6" s="932"/>
    </row>
    <row r="7" spans="1:12">
      <c r="A7" s="6">
        <v>1</v>
      </c>
      <c r="B7" s="7">
        <f>C4</f>
        <v>46235</v>
      </c>
      <c r="C7" s="7">
        <f>C4</f>
        <v>46235</v>
      </c>
      <c r="D7" s="9">
        <v>0.29166666666666702</v>
      </c>
      <c r="E7" s="8">
        <f t="shared" ref="E7:E10" si="0">C7+1</f>
        <v>46236</v>
      </c>
      <c r="F7" s="9">
        <v>0.29166666666666702</v>
      </c>
      <c r="G7" s="10">
        <f>IFERROR(((E7-C7)+(F7-D7)),"")</f>
        <v>1</v>
      </c>
      <c r="H7" s="11">
        <v>0</v>
      </c>
      <c r="I7" s="11">
        <v>0</v>
      </c>
      <c r="J7" s="11">
        <f t="shared" ref="J7" si="1">I7-H7</f>
        <v>0</v>
      </c>
      <c r="K7" s="27">
        <f t="shared" ref="K7" si="2">J7/24</f>
        <v>0</v>
      </c>
      <c r="L7" s="101" t="s">
        <v>144</v>
      </c>
    </row>
    <row r="8" spans="1:12">
      <c r="A8" s="12">
        <f>A7+1</f>
        <v>2</v>
      </c>
      <c r="B8" s="8">
        <f>B7+1</f>
        <v>46236</v>
      </c>
      <c r="C8" s="8">
        <f t="shared" ref="C8:C35" si="3">B8</f>
        <v>46236</v>
      </c>
      <c r="D8" s="9">
        <v>0.29166666666666702</v>
      </c>
      <c r="E8" s="8">
        <f t="shared" si="0"/>
        <v>46237</v>
      </c>
      <c r="F8" s="9">
        <v>0.29166666666666702</v>
      </c>
      <c r="G8" s="10">
        <f>IFERROR(((E8-C8)+(F8-D8)),"")</f>
        <v>1</v>
      </c>
      <c r="H8" s="11">
        <v>0</v>
      </c>
      <c r="I8" s="11">
        <v>0</v>
      </c>
      <c r="J8" s="11">
        <v>0</v>
      </c>
      <c r="K8" s="27">
        <v>0</v>
      </c>
      <c r="L8" s="28" t="s">
        <v>144</v>
      </c>
    </row>
    <row r="9" spans="1:12">
      <c r="A9" s="12">
        <f t="shared" ref="A9:B24" si="4">A8+1</f>
        <v>3</v>
      </c>
      <c r="B9" s="8">
        <f t="shared" si="4"/>
        <v>46237</v>
      </c>
      <c r="C9" s="8">
        <f t="shared" si="3"/>
        <v>46237</v>
      </c>
      <c r="D9" s="9">
        <v>0.29166666666666702</v>
      </c>
      <c r="E9" s="8">
        <f t="shared" si="0"/>
        <v>46238</v>
      </c>
      <c r="F9" s="9">
        <v>0.29166666666666702</v>
      </c>
      <c r="G9" s="10">
        <f>IFERROR(((E9-C9)+(F9-D9)),"")</f>
        <v>1</v>
      </c>
      <c r="H9" s="11">
        <v>0</v>
      </c>
      <c r="I9" s="11">
        <v>0</v>
      </c>
      <c r="J9" s="11">
        <v>0</v>
      </c>
      <c r="K9" s="27">
        <v>0</v>
      </c>
      <c r="L9" s="28" t="s">
        <v>144</v>
      </c>
    </row>
    <row r="10" spans="1:12">
      <c r="A10" s="12">
        <f t="shared" si="4"/>
        <v>4</v>
      </c>
      <c r="B10" s="8">
        <f t="shared" si="4"/>
        <v>46238</v>
      </c>
      <c r="C10" s="8">
        <f t="shared" si="3"/>
        <v>46238</v>
      </c>
      <c r="D10" s="9">
        <v>0.29166666666666702</v>
      </c>
      <c r="E10" s="8">
        <f t="shared" si="0"/>
        <v>46239</v>
      </c>
      <c r="F10" s="9">
        <v>0.29166666666666702</v>
      </c>
      <c r="G10" s="10">
        <f>IFERROR(((E10-C10)+(F10-D10)),"")</f>
        <v>1</v>
      </c>
      <c r="H10" s="11">
        <v>0</v>
      </c>
      <c r="I10" s="11">
        <v>0</v>
      </c>
      <c r="J10" s="11">
        <v>0</v>
      </c>
      <c r="K10" s="27">
        <v>0</v>
      </c>
      <c r="L10" s="28" t="s">
        <v>144</v>
      </c>
    </row>
    <row r="11" spans="1:12">
      <c r="A11" s="12">
        <f t="shared" si="4"/>
        <v>5</v>
      </c>
      <c r="B11" s="8">
        <f t="shared" si="4"/>
        <v>46239</v>
      </c>
      <c r="C11" s="8">
        <f t="shared" si="3"/>
        <v>46239</v>
      </c>
      <c r="D11" s="9">
        <v>0.29166666666666702</v>
      </c>
      <c r="E11" s="8">
        <f t="shared" ref="E11:E15" si="5">C11+1</f>
        <v>46240</v>
      </c>
      <c r="F11" s="9">
        <v>0.29166666666666702</v>
      </c>
      <c r="G11" s="10">
        <f t="shared" ref="G11:G35" si="6">IFERROR(((E11-C11)+(F11-D11)),"")</f>
        <v>1</v>
      </c>
      <c r="H11" s="11"/>
      <c r="I11" s="11"/>
      <c r="J11" s="11">
        <f t="shared" ref="J11" si="7">I11-H11</f>
        <v>0</v>
      </c>
      <c r="K11" s="27">
        <f t="shared" ref="K11" si="8">J11/24</f>
        <v>0</v>
      </c>
      <c r="L11" s="28"/>
    </row>
    <row r="12" spans="1:12">
      <c r="A12" s="12">
        <f t="shared" si="4"/>
        <v>6</v>
      </c>
      <c r="B12" s="8">
        <f t="shared" si="4"/>
        <v>46240</v>
      </c>
      <c r="C12" s="8">
        <f t="shared" si="3"/>
        <v>46240</v>
      </c>
      <c r="D12" s="9">
        <v>0.29166666666666702</v>
      </c>
      <c r="E12" s="8">
        <f t="shared" si="5"/>
        <v>46241</v>
      </c>
      <c r="F12" s="9">
        <v>0.29166666666666702</v>
      </c>
      <c r="G12" s="10">
        <f t="shared" si="6"/>
        <v>1</v>
      </c>
      <c r="H12" s="11"/>
      <c r="I12" s="11"/>
      <c r="J12" s="11">
        <f t="shared" ref="J12" si="9">I12-H12</f>
        <v>0</v>
      </c>
      <c r="K12" s="27">
        <f t="shared" ref="K12" si="10">J12/24</f>
        <v>0</v>
      </c>
      <c r="L12" s="28"/>
    </row>
    <row r="13" spans="1:12">
      <c r="A13" s="12">
        <f t="shared" si="4"/>
        <v>7</v>
      </c>
      <c r="B13" s="8">
        <f t="shared" si="4"/>
        <v>46241</v>
      </c>
      <c r="C13" s="8">
        <f t="shared" si="3"/>
        <v>46241</v>
      </c>
      <c r="D13" s="9">
        <v>0.29166666666666702</v>
      </c>
      <c r="E13" s="8">
        <f t="shared" si="5"/>
        <v>46242</v>
      </c>
      <c r="F13" s="9">
        <v>0.29166666666666702</v>
      </c>
      <c r="G13" s="10">
        <f t="shared" si="6"/>
        <v>1</v>
      </c>
      <c r="H13" s="11"/>
      <c r="I13" s="11"/>
      <c r="J13" s="11">
        <f t="shared" ref="J13" si="11">I13-H13</f>
        <v>0</v>
      </c>
      <c r="K13" s="27">
        <f t="shared" ref="K13" si="12">J13/24</f>
        <v>0</v>
      </c>
      <c r="L13" s="28"/>
    </row>
    <row r="14" spans="1:12">
      <c r="A14" s="12">
        <f t="shared" si="4"/>
        <v>8</v>
      </c>
      <c r="B14" s="8">
        <f t="shared" si="4"/>
        <v>46242</v>
      </c>
      <c r="C14" s="8">
        <f t="shared" si="3"/>
        <v>46242</v>
      </c>
      <c r="D14" s="9">
        <v>0.29166666666666702</v>
      </c>
      <c r="E14" s="8">
        <f t="shared" si="5"/>
        <v>46243</v>
      </c>
      <c r="F14" s="9">
        <v>0.29166666666666702</v>
      </c>
      <c r="G14" s="10">
        <f t="shared" si="6"/>
        <v>1</v>
      </c>
      <c r="H14" s="11"/>
      <c r="I14" s="11"/>
      <c r="J14" s="11">
        <f t="shared" ref="J14" si="13">I14-H14</f>
        <v>0</v>
      </c>
      <c r="K14" s="27">
        <f t="shared" ref="K14" si="14">J14/24</f>
        <v>0</v>
      </c>
      <c r="L14" s="28"/>
    </row>
    <row r="15" spans="1:12">
      <c r="A15" s="12">
        <f t="shared" si="4"/>
        <v>9</v>
      </c>
      <c r="B15" s="8">
        <f t="shared" si="4"/>
        <v>46243</v>
      </c>
      <c r="C15" s="8">
        <f t="shared" si="3"/>
        <v>46243</v>
      </c>
      <c r="D15" s="9">
        <v>0.29166666666666702</v>
      </c>
      <c r="E15" s="8">
        <f t="shared" si="5"/>
        <v>46244</v>
      </c>
      <c r="F15" s="9">
        <v>0.29166666666666702</v>
      </c>
      <c r="G15" s="10">
        <f t="shared" si="6"/>
        <v>1</v>
      </c>
      <c r="H15" s="11"/>
      <c r="I15" s="11"/>
      <c r="J15" s="11">
        <f t="shared" ref="J15" si="15">I15-H15</f>
        <v>0</v>
      </c>
      <c r="K15" s="27">
        <f t="shared" ref="K15" si="16">J15/24</f>
        <v>0</v>
      </c>
      <c r="L15" s="28"/>
    </row>
    <row r="16" spans="1:12">
      <c r="A16" s="12">
        <f t="shared" si="4"/>
        <v>10</v>
      </c>
      <c r="B16" s="8">
        <f t="shared" si="4"/>
        <v>46244</v>
      </c>
      <c r="C16" s="8">
        <f t="shared" si="3"/>
        <v>46244</v>
      </c>
      <c r="D16" s="9">
        <v>0.29166666666666702</v>
      </c>
      <c r="E16" s="8">
        <f t="shared" ref="E16" si="17">C16+1</f>
        <v>46245</v>
      </c>
      <c r="F16" s="9">
        <v>0.29166666666666702</v>
      </c>
      <c r="G16" s="10">
        <f t="shared" ref="G16" si="18">IFERROR(((E16-C16)+(F16-D16)),"")</f>
        <v>1</v>
      </c>
      <c r="H16" s="11"/>
      <c r="I16" s="11"/>
      <c r="J16" s="11">
        <f t="shared" ref="J16" si="19">I16-H16</f>
        <v>0</v>
      </c>
      <c r="K16" s="27">
        <f t="shared" ref="K16" si="20">J16/24</f>
        <v>0</v>
      </c>
      <c r="L16" s="28"/>
    </row>
    <row r="17" spans="1:14">
      <c r="A17" s="12">
        <f t="shared" si="4"/>
        <v>11</v>
      </c>
      <c r="B17" s="8">
        <f t="shared" si="4"/>
        <v>46245</v>
      </c>
      <c r="C17" s="8">
        <f t="shared" si="3"/>
        <v>46245</v>
      </c>
      <c r="D17" s="9">
        <v>0.29166666666666702</v>
      </c>
      <c r="E17" s="8">
        <f t="shared" ref="E17" si="21">C17+1</f>
        <v>46246</v>
      </c>
      <c r="F17" s="9">
        <v>0.29166666666666702</v>
      </c>
      <c r="G17" s="10">
        <f t="shared" si="6"/>
        <v>1</v>
      </c>
      <c r="H17" s="11"/>
      <c r="I17" s="11"/>
      <c r="J17" s="11">
        <f t="shared" ref="J17" si="22">I17-H17</f>
        <v>0</v>
      </c>
      <c r="K17" s="27">
        <f t="shared" ref="K17" si="23">J17/24</f>
        <v>0</v>
      </c>
      <c r="L17" s="28"/>
    </row>
    <row r="18" spans="1:14">
      <c r="A18" s="12">
        <f t="shared" si="4"/>
        <v>12</v>
      </c>
      <c r="B18" s="8">
        <f t="shared" si="4"/>
        <v>46246</v>
      </c>
      <c r="C18" s="8">
        <f t="shared" si="3"/>
        <v>46246</v>
      </c>
      <c r="D18" s="9">
        <v>0.29166666666666702</v>
      </c>
      <c r="E18" s="8">
        <f t="shared" ref="E18:E32" si="24">C18+1</f>
        <v>46247</v>
      </c>
      <c r="F18" s="9">
        <v>0.29166666666666702</v>
      </c>
      <c r="G18" s="10">
        <f t="shared" si="6"/>
        <v>1</v>
      </c>
      <c r="H18" s="11"/>
      <c r="I18" s="11"/>
      <c r="J18" s="11">
        <f t="shared" ref="J18:J19" si="25">I18-H18</f>
        <v>0</v>
      </c>
      <c r="K18" s="27">
        <f t="shared" ref="K18:K19" si="26">J18/24</f>
        <v>0</v>
      </c>
      <c r="L18" s="28"/>
      <c r="N18" s="29"/>
    </row>
    <row r="19" spans="1:14">
      <c r="A19" s="12">
        <f t="shared" si="4"/>
        <v>13</v>
      </c>
      <c r="B19" s="8">
        <f t="shared" si="4"/>
        <v>46247</v>
      </c>
      <c r="C19" s="8">
        <f t="shared" si="3"/>
        <v>46247</v>
      </c>
      <c r="D19" s="9">
        <v>0.29166666666666702</v>
      </c>
      <c r="E19" s="8">
        <f t="shared" si="24"/>
        <v>46248</v>
      </c>
      <c r="F19" s="9">
        <v>0.29166666666666702</v>
      </c>
      <c r="G19" s="10">
        <f t="shared" si="6"/>
        <v>1</v>
      </c>
      <c r="H19" s="11"/>
      <c r="I19" s="11"/>
      <c r="J19" s="11">
        <f t="shared" si="25"/>
        <v>0</v>
      </c>
      <c r="K19" s="27">
        <f t="shared" si="26"/>
        <v>0</v>
      </c>
      <c r="L19" s="28"/>
    </row>
    <row r="20" spans="1:14">
      <c r="A20" s="12">
        <f t="shared" si="4"/>
        <v>14</v>
      </c>
      <c r="B20" s="8">
        <f t="shared" si="4"/>
        <v>46248</v>
      </c>
      <c r="C20" s="8">
        <f t="shared" si="3"/>
        <v>46248</v>
      </c>
      <c r="D20" s="9">
        <v>0.29166666666666702</v>
      </c>
      <c r="E20" s="8">
        <f t="shared" ref="E20" si="27">C20+1</f>
        <v>46249</v>
      </c>
      <c r="F20" s="9">
        <v>0.29166666666666702</v>
      </c>
      <c r="G20" s="10">
        <f t="shared" ref="G20" si="28">IFERROR(((E20-C20)+(F20-D20)),"")</f>
        <v>1</v>
      </c>
      <c r="H20" s="11"/>
      <c r="I20" s="11"/>
      <c r="J20" s="11">
        <f t="shared" ref="J20" si="29">I20-H20</f>
        <v>0</v>
      </c>
      <c r="K20" s="27">
        <f t="shared" ref="K20" si="30">J20/24</f>
        <v>0</v>
      </c>
      <c r="L20" s="28"/>
    </row>
    <row r="21" spans="1:14">
      <c r="A21" s="12">
        <f t="shared" si="4"/>
        <v>15</v>
      </c>
      <c r="B21" s="8">
        <f t="shared" si="4"/>
        <v>46249</v>
      </c>
      <c r="C21" s="8">
        <f t="shared" si="3"/>
        <v>46249</v>
      </c>
      <c r="D21" s="9">
        <v>0.29166666666666702</v>
      </c>
      <c r="E21" s="8">
        <f t="shared" si="24"/>
        <v>46250</v>
      </c>
      <c r="F21" s="9">
        <v>0.29166666666666702</v>
      </c>
      <c r="G21" s="10">
        <f t="shared" si="6"/>
        <v>1</v>
      </c>
      <c r="H21" s="11"/>
      <c r="I21" s="11"/>
      <c r="J21" s="11">
        <f t="shared" ref="J21" si="31">I21-H21</f>
        <v>0</v>
      </c>
      <c r="K21" s="27">
        <f t="shared" ref="K21" si="32">J21/24</f>
        <v>0</v>
      </c>
      <c r="L21" s="28"/>
    </row>
    <row r="22" spans="1:14">
      <c r="A22" s="12">
        <f t="shared" si="4"/>
        <v>16</v>
      </c>
      <c r="B22" s="8">
        <f t="shared" si="4"/>
        <v>46250</v>
      </c>
      <c r="C22" s="8">
        <f t="shared" si="3"/>
        <v>46250</v>
      </c>
      <c r="D22" s="9">
        <v>0.29166666666666702</v>
      </c>
      <c r="E22" s="8">
        <f t="shared" si="24"/>
        <v>46251</v>
      </c>
      <c r="F22" s="9">
        <v>0.29166666666666702</v>
      </c>
      <c r="G22" s="10">
        <f t="shared" si="6"/>
        <v>1</v>
      </c>
      <c r="H22" s="11"/>
      <c r="I22" s="11"/>
      <c r="J22" s="11">
        <f t="shared" ref="J22" si="33">I22-H22</f>
        <v>0</v>
      </c>
      <c r="K22" s="27">
        <f t="shared" ref="K22" si="34">J22/24</f>
        <v>0</v>
      </c>
      <c r="L22" s="28"/>
    </row>
    <row r="23" spans="1:14">
      <c r="A23" s="12">
        <f t="shared" si="4"/>
        <v>17</v>
      </c>
      <c r="B23" s="8">
        <f t="shared" si="4"/>
        <v>46251</v>
      </c>
      <c r="C23" s="8">
        <f t="shared" si="3"/>
        <v>46251</v>
      </c>
      <c r="D23" s="9">
        <v>0.29166666666666702</v>
      </c>
      <c r="E23" s="8">
        <f t="shared" ref="E23" si="35">C23+1</f>
        <v>46252</v>
      </c>
      <c r="F23" s="9">
        <v>0.29166666666666702</v>
      </c>
      <c r="G23" s="10">
        <f t="shared" ref="G23" si="36">IFERROR(((E23-C23)+(F23-D23)),"")</f>
        <v>1</v>
      </c>
      <c r="H23" s="11"/>
      <c r="I23" s="11"/>
      <c r="J23" s="11">
        <f t="shared" ref="J23" si="37">I23-H23</f>
        <v>0</v>
      </c>
      <c r="K23" s="27">
        <f t="shared" ref="K23" si="38">J23/24</f>
        <v>0</v>
      </c>
      <c r="L23" s="28"/>
    </row>
    <row r="24" spans="1:14">
      <c r="A24" s="12">
        <f t="shared" si="4"/>
        <v>18</v>
      </c>
      <c r="B24" s="8">
        <f t="shared" si="4"/>
        <v>46252</v>
      </c>
      <c r="C24" s="8">
        <f t="shared" si="3"/>
        <v>46252</v>
      </c>
      <c r="D24" s="9">
        <v>0.29166666666666702</v>
      </c>
      <c r="E24" s="8">
        <f t="shared" si="24"/>
        <v>46253</v>
      </c>
      <c r="F24" s="9">
        <v>0.29166666666666702</v>
      </c>
      <c r="G24" s="10">
        <f t="shared" si="6"/>
        <v>1</v>
      </c>
      <c r="H24" s="11"/>
      <c r="I24" s="11"/>
      <c r="J24" s="11">
        <f t="shared" ref="J24" si="39">I24-H24</f>
        <v>0</v>
      </c>
      <c r="K24" s="27">
        <f t="shared" ref="K24" si="40">J24/24</f>
        <v>0</v>
      </c>
      <c r="L24" s="28"/>
    </row>
    <row r="25" spans="1:14">
      <c r="A25" s="12">
        <f t="shared" ref="A25:B35" si="41">A24+1</f>
        <v>19</v>
      </c>
      <c r="B25" s="8">
        <f t="shared" si="41"/>
        <v>46253</v>
      </c>
      <c r="C25" s="8">
        <f t="shared" si="3"/>
        <v>46253</v>
      </c>
      <c r="D25" s="9">
        <v>0.29166666666666702</v>
      </c>
      <c r="E25" s="8">
        <f t="shared" si="24"/>
        <v>46254</v>
      </c>
      <c r="F25" s="9">
        <v>0.29166666666666702</v>
      </c>
      <c r="G25" s="10">
        <f t="shared" si="6"/>
        <v>1</v>
      </c>
      <c r="H25" s="11"/>
      <c r="I25" s="11"/>
      <c r="J25" s="11">
        <f t="shared" ref="J25" si="42">I25-H25</f>
        <v>0</v>
      </c>
      <c r="K25" s="27">
        <f t="shared" ref="K25" si="43">J25/24</f>
        <v>0</v>
      </c>
      <c r="L25" s="28"/>
    </row>
    <row r="26" spans="1:14">
      <c r="A26" s="12">
        <f t="shared" si="41"/>
        <v>20</v>
      </c>
      <c r="B26" s="8">
        <f t="shared" si="41"/>
        <v>46254</v>
      </c>
      <c r="C26" s="8">
        <f t="shared" si="3"/>
        <v>46254</v>
      </c>
      <c r="D26" s="9">
        <v>0.29166666666666702</v>
      </c>
      <c r="E26" s="8">
        <f t="shared" si="24"/>
        <v>46255</v>
      </c>
      <c r="F26" s="9">
        <v>0.29166666666666702</v>
      </c>
      <c r="G26" s="10">
        <f t="shared" si="6"/>
        <v>1</v>
      </c>
      <c r="H26" s="11"/>
      <c r="I26" s="11"/>
      <c r="J26" s="11">
        <f t="shared" ref="J26" si="44">I26-H26</f>
        <v>0</v>
      </c>
      <c r="K26" s="27">
        <f t="shared" ref="K26" si="45">J26/24</f>
        <v>0</v>
      </c>
      <c r="L26" s="28"/>
    </row>
    <row r="27" spans="1:14">
      <c r="A27" s="12">
        <f t="shared" si="41"/>
        <v>21</v>
      </c>
      <c r="B27" s="8">
        <f t="shared" si="41"/>
        <v>46255</v>
      </c>
      <c r="C27" s="8">
        <f t="shared" si="3"/>
        <v>46255</v>
      </c>
      <c r="D27" s="9">
        <v>0.29166666666666702</v>
      </c>
      <c r="E27" s="8">
        <f t="shared" si="24"/>
        <v>46256</v>
      </c>
      <c r="F27" s="9">
        <v>0.29166666666666702</v>
      </c>
      <c r="G27" s="10">
        <f t="shared" si="6"/>
        <v>1</v>
      </c>
      <c r="H27" s="11"/>
      <c r="I27" s="11"/>
      <c r="J27" s="11">
        <f t="shared" ref="J27" si="46">I27-H27</f>
        <v>0</v>
      </c>
      <c r="K27" s="27">
        <f t="shared" ref="K27" si="47">J27/24</f>
        <v>0</v>
      </c>
      <c r="L27" s="28"/>
    </row>
    <row r="28" spans="1:14">
      <c r="A28" s="12">
        <f t="shared" si="41"/>
        <v>22</v>
      </c>
      <c r="B28" s="8">
        <f t="shared" si="41"/>
        <v>46256</v>
      </c>
      <c r="C28" s="8">
        <f t="shared" si="3"/>
        <v>46256</v>
      </c>
      <c r="D28" s="9">
        <v>0.29166666666666702</v>
      </c>
      <c r="E28" s="8">
        <f t="shared" ref="E28" si="48">C28+1</f>
        <v>46257</v>
      </c>
      <c r="F28" s="9">
        <v>0.29166666666666702</v>
      </c>
      <c r="G28" s="10">
        <f t="shared" ref="G28" si="49">IFERROR(((E28-C28)+(F28-D28)),"")</f>
        <v>1</v>
      </c>
      <c r="H28" s="11"/>
      <c r="I28" s="11"/>
      <c r="J28" s="11">
        <f t="shared" ref="J28" si="50">I28-H28</f>
        <v>0</v>
      </c>
      <c r="K28" s="27">
        <f t="shared" ref="K28" si="51">J28/24</f>
        <v>0</v>
      </c>
      <c r="L28" s="28"/>
    </row>
    <row r="29" spans="1:14">
      <c r="A29" s="12">
        <f t="shared" si="41"/>
        <v>23</v>
      </c>
      <c r="B29" s="8">
        <f t="shared" si="41"/>
        <v>46257</v>
      </c>
      <c r="C29" s="8">
        <f t="shared" si="3"/>
        <v>46257</v>
      </c>
      <c r="D29" s="9">
        <v>0.29166666666666702</v>
      </c>
      <c r="E29" s="8">
        <f t="shared" si="24"/>
        <v>46258</v>
      </c>
      <c r="F29" s="9">
        <v>0.29166666666666702</v>
      </c>
      <c r="G29" s="10">
        <f t="shared" si="6"/>
        <v>1</v>
      </c>
      <c r="H29" s="11"/>
      <c r="I29" s="11"/>
      <c r="J29" s="11">
        <f t="shared" ref="J29" si="52">I29-H29</f>
        <v>0</v>
      </c>
      <c r="K29" s="27">
        <f t="shared" ref="K29" si="53">J29/24</f>
        <v>0</v>
      </c>
      <c r="L29" s="28"/>
    </row>
    <row r="30" spans="1:14">
      <c r="A30" s="12">
        <f t="shared" si="41"/>
        <v>24</v>
      </c>
      <c r="B30" s="8">
        <f t="shared" si="41"/>
        <v>46258</v>
      </c>
      <c r="C30" s="8">
        <f t="shared" si="3"/>
        <v>46258</v>
      </c>
      <c r="D30" s="9">
        <v>0.29166666666666702</v>
      </c>
      <c r="E30" s="8">
        <f t="shared" si="24"/>
        <v>46259</v>
      </c>
      <c r="F30" s="9">
        <v>0.29166666666666702</v>
      </c>
      <c r="G30" s="10">
        <f t="shared" si="6"/>
        <v>1</v>
      </c>
      <c r="H30" s="11"/>
      <c r="I30" s="11"/>
      <c r="J30" s="11">
        <f t="shared" ref="J30" si="54">I30-H30</f>
        <v>0</v>
      </c>
      <c r="K30" s="27">
        <f t="shared" ref="K30" si="55">J30/24</f>
        <v>0</v>
      </c>
      <c r="L30" s="28"/>
    </row>
    <row r="31" spans="1:14">
      <c r="A31" s="12">
        <f t="shared" si="41"/>
        <v>25</v>
      </c>
      <c r="B31" s="8">
        <f t="shared" si="41"/>
        <v>46259</v>
      </c>
      <c r="C31" s="8">
        <f t="shared" si="3"/>
        <v>46259</v>
      </c>
      <c r="D31" s="9">
        <v>0.29166666666666702</v>
      </c>
      <c r="E31" s="8">
        <f t="shared" si="24"/>
        <v>46260</v>
      </c>
      <c r="F31" s="9">
        <v>0.29166666666666702</v>
      </c>
      <c r="G31" s="10">
        <f t="shared" si="6"/>
        <v>1</v>
      </c>
      <c r="H31" s="11"/>
      <c r="I31" s="11"/>
      <c r="J31" s="11">
        <f t="shared" ref="J31:J36" si="56">I31-H31</f>
        <v>0</v>
      </c>
      <c r="K31" s="27">
        <f t="shared" ref="K31:K36" si="57">J31/24</f>
        <v>0</v>
      </c>
      <c r="L31" s="28"/>
    </row>
    <row r="32" spans="1:14">
      <c r="A32" s="12">
        <f t="shared" si="41"/>
        <v>26</v>
      </c>
      <c r="B32" s="8">
        <f t="shared" si="41"/>
        <v>46260</v>
      </c>
      <c r="C32" s="8">
        <f t="shared" si="3"/>
        <v>46260</v>
      </c>
      <c r="D32" s="9">
        <v>0.29166666666666702</v>
      </c>
      <c r="E32" s="8">
        <f t="shared" si="24"/>
        <v>46261</v>
      </c>
      <c r="F32" s="9">
        <v>0.29166666666666702</v>
      </c>
      <c r="G32" s="10">
        <f t="shared" si="6"/>
        <v>1</v>
      </c>
      <c r="H32" s="11"/>
      <c r="I32" s="11"/>
      <c r="J32" s="11">
        <f t="shared" si="56"/>
        <v>0</v>
      </c>
      <c r="K32" s="27">
        <f t="shared" si="57"/>
        <v>0</v>
      </c>
      <c r="L32" s="28"/>
    </row>
    <row r="33" spans="1:12">
      <c r="A33" s="12">
        <f t="shared" si="41"/>
        <v>27</v>
      </c>
      <c r="B33" s="8">
        <f t="shared" si="41"/>
        <v>46261</v>
      </c>
      <c r="C33" s="8">
        <f t="shared" si="3"/>
        <v>46261</v>
      </c>
      <c r="D33" s="9">
        <v>0.29166666666666702</v>
      </c>
      <c r="E33" s="8">
        <f t="shared" ref="E33" si="58">C33+1</f>
        <v>46262</v>
      </c>
      <c r="F33" s="9">
        <v>0.29166666666666702</v>
      </c>
      <c r="G33" s="10">
        <f t="shared" ref="G33" si="59">IFERROR(((E33-C33)+(F33-D33)),"")</f>
        <v>1</v>
      </c>
      <c r="H33" s="11"/>
      <c r="I33" s="11"/>
      <c r="J33" s="11">
        <f t="shared" si="56"/>
        <v>0</v>
      </c>
      <c r="K33" s="27">
        <f t="shared" si="57"/>
        <v>0</v>
      </c>
      <c r="L33" s="28"/>
    </row>
    <row r="34" spans="1:12">
      <c r="A34" s="12">
        <f t="shared" si="41"/>
        <v>28</v>
      </c>
      <c r="B34" s="8">
        <f t="shared" si="41"/>
        <v>46262</v>
      </c>
      <c r="C34" s="8">
        <f t="shared" si="3"/>
        <v>46262</v>
      </c>
      <c r="D34" s="9">
        <v>0.29166666666666702</v>
      </c>
      <c r="E34" s="8">
        <f t="shared" ref="E34" si="60">C34+1</f>
        <v>46263</v>
      </c>
      <c r="F34" s="9">
        <v>0.29166666666666702</v>
      </c>
      <c r="G34" s="10">
        <f t="shared" ref="G34" si="61">IFERROR(((E34-C34)+(F34-D34)),"")</f>
        <v>1</v>
      </c>
      <c r="H34" s="11"/>
      <c r="I34" s="11"/>
      <c r="J34" s="11">
        <f t="shared" si="56"/>
        <v>0</v>
      </c>
      <c r="K34" s="27">
        <f t="shared" si="57"/>
        <v>0</v>
      </c>
      <c r="L34" s="28"/>
    </row>
    <row r="35" spans="1:12">
      <c r="A35" s="12">
        <f t="shared" si="41"/>
        <v>29</v>
      </c>
      <c r="B35" s="8">
        <f t="shared" si="41"/>
        <v>46263</v>
      </c>
      <c r="C35" s="8">
        <f t="shared" si="3"/>
        <v>46263</v>
      </c>
      <c r="D35" s="9">
        <v>0.29166666666666702</v>
      </c>
      <c r="E35" s="8">
        <f t="shared" ref="E35" si="62">C35+1</f>
        <v>46264</v>
      </c>
      <c r="F35" s="9">
        <v>0.29166666666666702</v>
      </c>
      <c r="G35" s="10">
        <f t="shared" si="6"/>
        <v>1</v>
      </c>
      <c r="H35" s="11"/>
      <c r="I35" s="11"/>
      <c r="J35" s="11">
        <f t="shared" si="56"/>
        <v>0</v>
      </c>
      <c r="K35" s="27">
        <f t="shared" si="57"/>
        <v>0</v>
      </c>
      <c r="L35" s="28"/>
    </row>
    <row r="36" spans="1:12">
      <c r="A36" s="12">
        <f t="shared" ref="A36:B37" si="63">A35+1</f>
        <v>30</v>
      </c>
      <c r="B36" s="8">
        <f t="shared" si="63"/>
        <v>46264</v>
      </c>
      <c r="C36" s="8">
        <f t="shared" ref="C36" si="64">B36</f>
        <v>46264</v>
      </c>
      <c r="D36" s="9">
        <v>0.29166666666666702</v>
      </c>
      <c r="E36" s="8">
        <f t="shared" ref="E36" si="65">C36+1</f>
        <v>46265</v>
      </c>
      <c r="F36" s="9">
        <v>0.29166666666666702</v>
      </c>
      <c r="G36" s="10">
        <f t="shared" ref="G36" si="66">IFERROR(((E36-C36)+(F36-D36)),"")</f>
        <v>1</v>
      </c>
      <c r="H36" s="11"/>
      <c r="I36" s="11"/>
      <c r="J36" s="11">
        <f t="shared" si="56"/>
        <v>0</v>
      </c>
      <c r="K36" s="27">
        <f t="shared" si="57"/>
        <v>0</v>
      </c>
      <c r="L36" s="28"/>
    </row>
    <row r="37" spans="1:12">
      <c r="A37" s="12">
        <f t="shared" si="63"/>
        <v>31</v>
      </c>
      <c r="B37" s="8">
        <f t="shared" si="63"/>
        <v>46265</v>
      </c>
      <c r="C37" s="8">
        <f t="shared" ref="C37" si="67">B37</f>
        <v>46265</v>
      </c>
      <c r="D37" s="9">
        <v>0.29166666666666702</v>
      </c>
      <c r="E37" s="8">
        <f t="shared" ref="E37" si="68">C37+1</f>
        <v>46266</v>
      </c>
      <c r="F37" s="9">
        <v>0.29166666666666702</v>
      </c>
      <c r="G37" s="10">
        <f t="shared" ref="G37" si="69">IFERROR(((E37-C37)+(F37-D37)),"")</f>
        <v>1</v>
      </c>
      <c r="H37" s="11"/>
      <c r="I37" s="11"/>
      <c r="J37" s="11">
        <f t="shared" ref="J37" si="70">I37-H37</f>
        <v>0</v>
      </c>
      <c r="K37" s="27">
        <f t="shared" ref="K37" si="71">J37/24</f>
        <v>0</v>
      </c>
      <c r="L37" s="28"/>
    </row>
    <row r="38" spans="1:12">
      <c r="A38" s="12"/>
      <c r="B38" s="8"/>
      <c r="C38" s="8"/>
      <c r="D38" s="9"/>
      <c r="E38" s="8"/>
      <c r="F38" s="9"/>
      <c r="G38" s="10"/>
      <c r="H38" s="11"/>
      <c r="I38" s="11"/>
      <c r="J38" s="11"/>
      <c r="K38" s="27"/>
      <c r="L38" s="28"/>
    </row>
    <row r="39" spans="1:12">
      <c r="A39" s="17" t="s">
        <v>3</v>
      </c>
      <c r="B39" s="18"/>
      <c r="C39" s="18"/>
      <c r="D39" s="18"/>
      <c r="E39" s="18"/>
      <c r="F39" s="18"/>
      <c r="G39" s="19">
        <f>SUM(G7:G38)</f>
        <v>31</v>
      </c>
      <c r="H39" s="20"/>
      <c r="I39" s="20"/>
      <c r="J39" s="32">
        <f>SUM(J7:J38)</f>
        <v>0</v>
      </c>
      <c r="K39" s="32">
        <f>AVERAGE(K7:K38)</f>
        <v>0</v>
      </c>
      <c r="L39" s="33"/>
    </row>
    <row r="40" spans="1:12">
      <c r="A40" s="21" t="s">
        <v>117</v>
      </c>
      <c r="B40" s="22"/>
      <c r="C40" s="22"/>
      <c r="D40" s="22"/>
      <c r="E40" s="22"/>
      <c r="F40" s="22"/>
      <c r="G40" s="23">
        <f>G39/SUMPRODUCT((G7:G38&gt;0)*1)</f>
        <v>1</v>
      </c>
      <c r="H40" s="24"/>
      <c r="I40" s="24"/>
      <c r="J40" s="24"/>
      <c r="K40" s="24" t="e">
        <f>K39/SUMPRODUCT((K7:K38&gt;0)*1)</f>
        <v>#DIV/0!</v>
      </c>
      <c r="L40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pageSetup orientation="portrait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1"/>
  <sheetViews>
    <sheetView workbookViewId="0">
      <pane xSplit="2" ySplit="6" topLeftCell="C10" activePane="bottomRight" state="frozen"/>
      <selection activeCell="I11" sqref="I11"/>
      <selection pane="topRight" activeCell="I11" sqref="I11"/>
      <selection pane="bottomLeft" activeCell="I11" sqref="I11"/>
      <selection pane="bottomRight" activeCell="I37" sqref="I37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9" width="13.85546875" style="35" customWidth="1"/>
    <col min="10" max="10" width="13.85546875" style="1" customWidth="1"/>
    <col min="11" max="11" width="9.140625" style="1"/>
    <col min="12" max="12" width="47.140625" style="1" customWidth="1"/>
    <col min="13" max="16384" width="9.140625" style="1"/>
  </cols>
  <sheetData>
    <row r="1" spans="1:12">
      <c r="B1" s="2"/>
      <c r="C1" s="3" t="s">
        <v>131</v>
      </c>
      <c r="D1" s="2"/>
      <c r="E1" s="2"/>
      <c r="F1" s="2"/>
      <c r="G1" s="2"/>
      <c r="H1" s="36"/>
      <c r="I1" s="36"/>
      <c r="J1" s="2"/>
      <c r="K1" s="2"/>
      <c r="L1" s="2"/>
    </row>
    <row r="2" spans="1:12">
      <c r="B2" s="2"/>
      <c r="C2" s="3" t="s">
        <v>163</v>
      </c>
      <c r="D2" s="2"/>
      <c r="E2" s="2"/>
      <c r="F2" s="2"/>
      <c r="G2" s="2"/>
      <c r="H2" s="36"/>
      <c r="I2" s="36"/>
      <c r="J2" s="2"/>
      <c r="K2" s="2"/>
      <c r="L2" s="25" t="s">
        <v>133</v>
      </c>
    </row>
    <row r="3" spans="1:12">
      <c r="B3" s="2"/>
      <c r="C3" s="3" t="str">
        <f>SCI!C3</f>
        <v>Bulan Agustus 2026</v>
      </c>
      <c r="D3" s="2"/>
      <c r="E3" s="2"/>
      <c r="F3" s="2"/>
      <c r="G3" s="2"/>
      <c r="H3" s="36"/>
      <c r="I3" s="36"/>
      <c r="J3" s="2"/>
      <c r="K3" s="2"/>
      <c r="L3" s="2"/>
    </row>
    <row r="4" spans="1:12">
      <c r="B4" s="4"/>
      <c r="C4" s="4">
        <f>SCI!C4</f>
        <v>46235</v>
      </c>
      <c r="D4" s="2"/>
      <c r="E4" s="2"/>
      <c r="F4" s="2"/>
      <c r="G4" s="2"/>
      <c r="H4" s="36"/>
      <c r="I4" s="36"/>
      <c r="J4" s="2" t="s">
        <v>134</v>
      </c>
      <c r="K4" s="26">
        <f>MAX(K7:K36)</f>
        <v>447.30416666665889</v>
      </c>
      <c r="L4" s="2"/>
    </row>
    <row r="5" spans="1:12">
      <c r="A5" s="934" t="s">
        <v>111</v>
      </c>
      <c r="B5" s="933" t="s">
        <v>112</v>
      </c>
      <c r="C5" s="933" t="s">
        <v>135</v>
      </c>
      <c r="D5" s="933"/>
      <c r="E5" s="933" t="s">
        <v>136</v>
      </c>
      <c r="F5" s="933"/>
      <c r="G5" s="937" t="s">
        <v>137</v>
      </c>
      <c r="H5" s="976" t="s">
        <v>138</v>
      </c>
      <c r="I5" s="976"/>
      <c r="J5" s="933" t="s">
        <v>139</v>
      </c>
      <c r="K5" s="937" t="s">
        <v>140</v>
      </c>
      <c r="L5" s="931" t="s">
        <v>141</v>
      </c>
    </row>
    <row r="6" spans="1:12">
      <c r="A6" s="935"/>
      <c r="B6" s="936"/>
      <c r="C6" s="5" t="s">
        <v>112</v>
      </c>
      <c r="D6" s="5" t="s">
        <v>142</v>
      </c>
      <c r="E6" s="5" t="s">
        <v>112</v>
      </c>
      <c r="F6" s="5" t="s">
        <v>142</v>
      </c>
      <c r="G6" s="938"/>
      <c r="H6" s="37" t="s">
        <v>135</v>
      </c>
      <c r="I6" s="37" t="s">
        <v>136</v>
      </c>
      <c r="J6" s="936"/>
      <c r="K6" s="938"/>
      <c r="L6" s="932"/>
    </row>
    <row r="7" spans="1:12">
      <c r="A7" s="6">
        <v>1</v>
      </c>
      <c r="B7" s="7">
        <f>C4</f>
        <v>46235</v>
      </c>
      <c r="C7" s="8">
        <f>B7</f>
        <v>46235</v>
      </c>
      <c r="D7" s="9">
        <v>0.33333333333333331</v>
      </c>
      <c r="E7" s="8">
        <f>C7+1</f>
        <v>46236</v>
      </c>
      <c r="F7" s="9">
        <v>0.33333333333333331</v>
      </c>
      <c r="G7" s="10">
        <f>IFERROR(((E7-C7)+(F7-D7)),"")</f>
        <v>1</v>
      </c>
      <c r="H7" s="11">
        <v>2153567</v>
      </c>
      <c r="I7" s="720">
        <v>2164302.2999999998</v>
      </c>
      <c r="J7" s="11">
        <f t="shared" ref="J7:J10" si="0">I7-H7</f>
        <v>10735.299999999814</v>
      </c>
      <c r="K7" s="27">
        <f t="shared" ref="K7:K10" si="1">J7/24</f>
        <v>447.30416666665889</v>
      </c>
      <c r="L7" s="28"/>
    </row>
    <row r="8" spans="1:12">
      <c r="A8" s="12">
        <f>A7+1</f>
        <v>2</v>
      </c>
      <c r="B8" s="8">
        <f>B7+1</f>
        <v>46236</v>
      </c>
      <c r="C8" s="8">
        <f t="shared" ref="C8" si="2">B8</f>
        <v>46236</v>
      </c>
      <c r="D8" s="9">
        <f>D7</f>
        <v>0.33333333333333331</v>
      </c>
      <c r="E8" s="8">
        <f t="shared" ref="E8" si="3">C8+1</f>
        <v>46237</v>
      </c>
      <c r="F8" s="9">
        <f>F7</f>
        <v>0.33333333333333331</v>
      </c>
      <c r="G8" s="10">
        <f>IFERROR(((E8-C8)+(F8-D8)),"")</f>
        <v>1</v>
      </c>
      <c r="H8" s="11">
        <f t="shared" ref="H8:H13" si="4">I7</f>
        <v>2164302.2999999998</v>
      </c>
      <c r="I8" s="11">
        <v>2174719.6</v>
      </c>
      <c r="J8" s="11">
        <f t="shared" si="0"/>
        <v>10417.300000000279</v>
      </c>
      <c r="K8" s="27">
        <f t="shared" si="1"/>
        <v>434.05416666667833</v>
      </c>
      <c r="L8" s="28"/>
    </row>
    <row r="9" spans="1:12">
      <c r="A9" s="12">
        <f t="shared" ref="A9:B19" si="5">A8+1</f>
        <v>3</v>
      </c>
      <c r="B9" s="8">
        <f t="shared" si="5"/>
        <v>46237</v>
      </c>
      <c r="C9" s="8">
        <f t="shared" ref="C9:C36" si="6">B9</f>
        <v>46237</v>
      </c>
      <c r="D9" s="9">
        <f t="shared" ref="D9:D37" si="7">D8</f>
        <v>0.33333333333333331</v>
      </c>
      <c r="E9" s="8">
        <f t="shared" ref="E9:E36" si="8">C9+1</f>
        <v>46238</v>
      </c>
      <c r="F9" s="9">
        <f t="shared" ref="F9:F37" si="9">F8</f>
        <v>0.33333333333333331</v>
      </c>
      <c r="G9" s="10">
        <f t="shared" ref="G9:G36" si="10">IFERROR(((E9-C9)+(F9-D9)),"")</f>
        <v>1</v>
      </c>
      <c r="H9" s="11">
        <f t="shared" si="4"/>
        <v>2174719.6</v>
      </c>
      <c r="I9" s="11">
        <v>2179431.7999999998</v>
      </c>
      <c r="J9" s="11">
        <f t="shared" si="0"/>
        <v>4712.1999999997206</v>
      </c>
      <c r="K9" s="27">
        <f t="shared" si="1"/>
        <v>196.34166666665502</v>
      </c>
      <c r="L9" s="28"/>
    </row>
    <row r="10" spans="1:12">
      <c r="A10" s="12">
        <f t="shared" si="5"/>
        <v>4</v>
      </c>
      <c r="B10" s="8">
        <f t="shared" si="5"/>
        <v>46238</v>
      </c>
      <c r="C10" s="8">
        <f t="shared" si="6"/>
        <v>46238</v>
      </c>
      <c r="D10" s="9">
        <f t="shared" si="7"/>
        <v>0.33333333333333331</v>
      </c>
      <c r="E10" s="8">
        <f t="shared" si="8"/>
        <v>46239</v>
      </c>
      <c r="F10" s="9">
        <f t="shared" si="9"/>
        <v>0.33333333333333331</v>
      </c>
      <c r="G10" s="10">
        <f t="shared" si="10"/>
        <v>1</v>
      </c>
      <c r="H10" s="11">
        <f t="shared" si="4"/>
        <v>2179431.7999999998</v>
      </c>
      <c r="I10" s="11">
        <v>2182025.5</v>
      </c>
      <c r="J10" s="11">
        <f t="shared" si="0"/>
        <v>2593.7000000001863</v>
      </c>
      <c r="K10" s="27">
        <f t="shared" si="1"/>
        <v>108.0708333333411</v>
      </c>
      <c r="L10" s="28"/>
    </row>
    <row r="11" spans="1:12">
      <c r="A11" s="12">
        <f t="shared" si="5"/>
        <v>5</v>
      </c>
      <c r="B11" s="8">
        <f t="shared" si="5"/>
        <v>46239</v>
      </c>
      <c r="C11" s="8">
        <f t="shared" si="6"/>
        <v>46239</v>
      </c>
      <c r="D11" s="9">
        <f t="shared" si="7"/>
        <v>0.33333333333333331</v>
      </c>
      <c r="E11" s="8">
        <f t="shared" si="8"/>
        <v>46240</v>
      </c>
      <c r="F11" s="9">
        <f t="shared" si="9"/>
        <v>0.33333333333333331</v>
      </c>
      <c r="G11" s="10">
        <f t="shared" si="10"/>
        <v>1</v>
      </c>
      <c r="H11" s="11">
        <f t="shared" si="4"/>
        <v>2182025.5</v>
      </c>
      <c r="I11" s="11">
        <v>2184959.2999999998</v>
      </c>
      <c r="J11" s="11">
        <f t="shared" ref="J11" si="11">I11-H11</f>
        <v>2933.7999999998137</v>
      </c>
      <c r="K11" s="27">
        <f t="shared" ref="K11" si="12">J11/24</f>
        <v>122.2416666666589</v>
      </c>
      <c r="L11" s="687"/>
    </row>
    <row r="12" spans="1:12">
      <c r="A12" s="12">
        <f t="shared" si="5"/>
        <v>6</v>
      </c>
      <c r="B12" s="8">
        <f t="shared" si="5"/>
        <v>46240</v>
      </c>
      <c r="C12" s="8">
        <f t="shared" si="6"/>
        <v>46240</v>
      </c>
      <c r="D12" s="9">
        <f t="shared" si="7"/>
        <v>0.33333333333333331</v>
      </c>
      <c r="E12" s="8">
        <f t="shared" si="8"/>
        <v>46241</v>
      </c>
      <c r="F12" s="9">
        <f t="shared" si="9"/>
        <v>0.33333333333333331</v>
      </c>
      <c r="G12" s="10">
        <f t="shared" si="10"/>
        <v>1</v>
      </c>
      <c r="H12" s="11">
        <f t="shared" si="4"/>
        <v>2184959.2999999998</v>
      </c>
      <c r="I12" s="11">
        <v>2187388.5</v>
      </c>
      <c r="J12" s="11">
        <f t="shared" ref="J12" si="13">I12-H12</f>
        <v>2429.2000000001863</v>
      </c>
      <c r="K12" s="27">
        <f t="shared" ref="K12" si="14">J12/24</f>
        <v>101.21666666667443</v>
      </c>
      <c r="L12" s="28"/>
    </row>
    <row r="13" spans="1:12">
      <c r="A13" s="12">
        <f t="shared" si="5"/>
        <v>7</v>
      </c>
      <c r="B13" s="8">
        <f t="shared" si="5"/>
        <v>46241</v>
      </c>
      <c r="C13" s="8">
        <f t="shared" si="6"/>
        <v>46241</v>
      </c>
      <c r="D13" s="9">
        <f t="shared" si="7"/>
        <v>0.33333333333333331</v>
      </c>
      <c r="E13" s="8">
        <f t="shared" si="8"/>
        <v>46242</v>
      </c>
      <c r="F13" s="9">
        <f t="shared" si="9"/>
        <v>0.33333333333333331</v>
      </c>
      <c r="G13" s="10">
        <f t="shared" si="10"/>
        <v>1</v>
      </c>
      <c r="H13" s="11">
        <f t="shared" si="4"/>
        <v>2187388.5</v>
      </c>
      <c r="I13" s="11">
        <v>2187388.5</v>
      </c>
      <c r="J13" s="11">
        <f t="shared" ref="J13" si="15">I13-H13</f>
        <v>0</v>
      </c>
      <c r="K13" s="27">
        <f t="shared" ref="K13" si="16">J13/24</f>
        <v>0</v>
      </c>
      <c r="L13" s="790" t="s">
        <v>156</v>
      </c>
    </row>
    <row r="14" spans="1:12">
      <c r="A14" s="12">
        <f t="shared" si="5"/>
        <v>8</v>
      </c>
      <c r="B14" s="8">
        <f t="shared" si="5"/>
        <v>46242</v>
      </c>
      <c r="C14" s="8">
        <f t="shared" si="6"/>
        <v>46242</v>
      </c>
      <c r="D14" s="9">
        <f t="shared" si="7"/>
        <v>0.33333333333333331</v>
      </c>
      <c r="E14" s="8">
        <f t="shared" si="8"/>
        <v>46243</v>
      </c>
      <c r="F14" s="9">
        <f t="shared" si="9"/>
        <v>0.33333333333333331</v>
      </c>
      <c r="G14" s="10">
        <f t="shared" si="10"/>
        <v>1</v>
      </c>
      <c r="H14" s="11">
        <f t="shared" ref="H14" si="17">I13</f>
        <v>2187388.5</v>
      </c>
      <c r="I14" s="11">
        <v>2187388.5</v>
      </c>
      <c r="J14" s="11">
        <f t="shared" ref="J14" si="18">I14-H14</f>
        <v>0</v>
      </c>
      <c r="K14" s="27">
        <f t="shared" ref="K14" si="19">J14/24</f>
        <v>0</v>
      </c>
      <c r="L14" s="790" t="s">
        <v>156</v>
      </c>
    </row>
    <row r="15" spans="1:12">
      <c r="A15" s="12">
        <f t="shared" si="5"/>
        <v>9</v>
      </c>
      <c r="B15" s="8">
        <f t="shared" si="5"/>
        <v>46243</v>
      </c>
      <c r="C15" s="8">
        <f t="shared" si="6"/>
        <v>46243</v>
      </c>
      <c r="D15" s="9">
        <f t="shared" si="7"/>
        <v>0.33333333333333331</v>
      </c>
      <c r="E15" s="8">
        <f t="shared" si="8"/>
        <v>46244</v>
      </c>
      <c r="F15" s="9">
        <f t="shared" si="9"/>
        <v>0.33333333333333331</v>
      </c>
      <c r="G15" s="10">
        <f t="shared" si="10"/>
        <v>1</v>
      </c>
      <c r="H15" s="11">
        <f t="shared" ref="H15:H16" si="20">I14</f>
        <v>2187388.5</v>
      </c>
      <c r="I15" s="11">
        <v>2187388.5</v>
      </c>
      <c r="J15" s="11">
        <f t="shared" ref="J15" si="21">I15-H15</f>
        <v>0</v>
      </c>
      <c r="K15" s="27">
        <f t="shared" ref="K15" si="22">J15/24</f>
        <v>0</v>
      </c>
      <c r="L15" s="790" t="s">
        <v>156</v>
      </c>
    </row>
    <row r="16" spans="1:12">
      <c r="A16" s="12">
        <f t="shared" si="5"/>
        <v>10</v>
      </c>
      <c r="B16" s="8">
        <f t="shared" si="5"/>
        <v>46244</v>
      </c>
      <c r="C16" s="8">
        <f t="shared" si="6"/>
        <v>46244</v>
      </c>
      <c r="D16" s="9">
        <f t="shared" si="7"/>
        <v>0.33333333333333331</v>
      </c>
      <c r="E16" s="8">
        <f t="shared" si="8"/>
        <v>46245</v>
      </c>
      <c r="F16" s="9">
        <f t="shared" si="9"/>
        <v>0.33333333333333331</v>
      </c>
      <c r="G16" s="10">
        <f t="shared" si="10"/>
        <v>1</v>
      </c>
      <c r="H16" s="11">
        <f t="shared" si="20"/>
        <v>2187388.5</v>
      </c>
      <c r="I16" s="11">
        <v>2187388.5</v>
      </c>
      <c r="J16" s="11">
        <f t="shared" ref="J16" si="23">I16-H16</f>
        <v>0</v>
      </c>
      <c r="K16" s="27">
        <f t="shared" ref="K16" si="24">J16/24</f>
        <v>0</v>
      </c>
      <c r="L16" s="790" t="s">
        <v>156</v>
      </c>
    </row>
    <row r="17" spans="1:14">
      <c r="A17" s="12">
        <f t="shared" si="5"/>
        <v>11</v>
      </c>
      <c r="B17" s="8">
        <f t="shared" si="5"/>
        <v>46245</v>
      </c>
      <c r="C17" s="8">
        <f t="shared" si="6"/>
        <v>46245</v>
      </c>
      <c r="D17" s="9">
        <f t="shared" si="7"/>
        <v>0.33333333333333331</v>
      </c>
      <c r="E17" s="8">
        <f t="shared" si="8"/>
        <v>46246</v>
      </c>
      <c r="F17" s="9">
        <f t="shared" si="9"/>
        <v>0.33333333333333331</v>
      </c>
      <c r="G17" s="10">
        <f t="shared" si="10"/>
        <v>1</v>
      </c>
      <c r="H17" s="11">
        <f t="shared" ref="H17" si="25">I16</f>
        <v>2187388.5</v>
      </c>
      <c r="I17" s="11">
        <v>2187388.5</v>
      </c>
      <c r="J17" s="11">
        <f t="shared" ref="J17" si="26">I17-H17</f>
        <v>0</v>
      </c>
      <c r="K17" s="27">
        <f t="shared" ref="K17" si="27">J17/24</f>
        <v>0</v>
      </c>
      <c r="L17" s="790" t="s">
        <v>156</v>
      </c>
    </row>
    <row r="18" spans="1:14">
      <c r="A18" s="12">
        <f t="shared" si="5"/>
        <v>12</v>
      </c>
      <c r="B18" s="8">
        <f t="shared" si="5"/>
        <v>46246</v>
      </c>
      <c r="C18" s="8">
        <f t="shared" si="6"/>
        <v>46246</v>
      </c>
      <c r="D18" s="9">
        <f t="shared" si="7"/>
        <v>0.33333333333333331</v>
      </c>
      <c r="E18" s="8">
        <f t="shared" si="8"/>
        <v>46247</v>
      </c>
      <c r="F18" s="9">
        <f t="shared" si="9"/>
        <v>0.33333333333333331</v>
      </c>
      <c r="G18" s="10">
        <f t="shared" si="10"/>
        <v>1</v>
      </c>
      <c r="H18" s="11">
        <f t="shared" ref="H18" si="28">I17</f>
        <v>2187388.5</v>
      </c>
      <c r="I18" s="11">
        <v>2187388.5</v>
      </c>
      <c r="J18" s="11">
        <f t="shared" ref="J18" si="29">I18-H18</f>
        <v>0</v>
      </c>
      <c r="K18" s="27">
        <f t="shared" ref="K18" si="30">J18/24</f>
        <v>0</v>
      </c>
      <c r="L18" s="790" t="s">
        <v>156</v>
      </c>
      <c r="N18" s="29"/>
    </row>
    <row r="19" spans="1:14">
      <c r="A19" s="12">
        <f t="shared" si="5"/>
        <v>13</v>
      </c>
      <c r="B19" s="8">
        <f t="shared" ref="B19" si="31">B18+1</f>
        <v>46247</v>
      </c>
      <c r="C19" s="8">
        <f t="shared" si="6"/>
        <v>46247</v>
      </c>
      <c r="D19" s="9">
        <f t="shared" si="7"/>
        <v>0.33333333333333331</v>
      </c>
      <c r="E19" s="8">
        <f t="shared" si="8"/>
        <v>46248</v>
      </c>
      <c r="F19" s="9">
        <f t="shared" si="9"/>
        <v>0.33333333333333331</v>
      </c>
      <c r="G19" s="10">
        <f t="shared" si="10"/>
        <v>1</v>
      </c>
      <c r="H19" s="11">
        <f t="shared" ref="H19" si="32">I18</f>
        <v>2187388.5</v>
      </c>
      <c r="I19" s="11">
        <v>2187388.5</v>
      </c>
      <c r="J19" s="11">
        <f t="shared" ref="J19" si="33">I19-H19</f>
        <v>0</v>
      </c>
      <c r="K19" s="27">
        <f t="shared" ref="K19" si="34">J19/24</f>
        <v>0</v>
      </c>
      <c r="L19" s="790" t="s">
        <v>156</v>
      </c>
    </row>
    <row r="20" spans="1:14">
      <c r="A20" s="12">
        <f t="shared" ref="A20:B20" si="35">A19+1</f>
        <v>14</v>
      </c>
      <c r="B20" s="8">
        <f t="shared" si="35"/>
        <v>46248</v>
      </c>
      <c r="C20" s="8">
        <f t="shared" si="6"/>
        <v>46248</v>
      </c>
      <c r="D20" s="9">
        <f t="shared" si="7"/>
        <v>0.33333333333333331</v>
      </c>
      <c r="E20" s="8">
        <f t="shared" si="8"/>
        <v>46249</v>
      </c>
      <c r="F20" s="9">
        <f t="shared" si="9"/>
        <v>0.33333333333333331</v>
      </c>
      <c r="G20" s="10">
        <f t="shared" si="10"/>
        <v>1</v>
      </c>
      <c r="H20" s="11">
        <f t="shared" ref="H20" si="36">I19</f>
        <v>2187388.5</v>
      </c>
      <c r="I20" s="11">
        <v>2187388.5</v>
      </c>
      <c r="J20" s="11">
        <f t="shared" ref="J20" si="37">I20-H20</f>
        <v>0</v>
      </c>
      <c r="K20" s="27">
        <f t="shared" ref="K20" si="38">J20/24</f>
        <v>0</v>
      </c>
      <c r="L20" s="790" t="s">
        <v>156</v>
      </c>
    </row>
    <row r="21" spans="1:14">
      <c r="A21" s="12">
        <f t="shared" ref="A21:B21" si="39">A20+1</f>
        <v>15</v>
      </c>
      <c r="B21" s="8">
        <f t="shared" si="39"/>
        <v>46249</v>
      </c>
      <c r="C21" s="8">
        <f t="shared" si="6"/>
        <v>46249</v>
      </c>
      <c r="D21" s="9">
        <f t="shared" si="7"/>
        <v>0.33333333333333331</v>
      </c>
      <c r="E21" s="8">
        <f t="shared" si="8"/>
        <v>46250</v>
      </c>
      <c r="F21" s="9">
        <f t="shared" si="9"/>
        <v>0.33333333333333331</v>
      </c>
      <c r="G21" s="10">
        <f t="shared" si="10"/>
        <v>1</v>
      </c>
      <c r="H21" s="11">
        <f t="shared" ref="H21" si="40">I20</f>
        <v>2187388.5</v>
      </c>
      <c r="I21" s="11">
        <v>2187388.5</v>
      </c>
      <c r="J21" s="11">
        <f t="shared" ref="J21" si="41">I21-H21</f>
        <v>0</v>
      </c>
      <c r="K21" s="27">
        <f t="shared" ref="K21" si="42">J21/24</f>
        <v>0</v>
      </c>
      <c r="L21" s="790" t="s">
        <v>156</v>
      </c>
    </row>
    <row r="22" spans="1:14">
      <c r="A22" s="12">
        <f t="shared" ref="A22:B22" si="43">A21+1</f>
        <v>16</v>
      </c>
      <c r="B22" s="8">
        <f t="shared" si="43"/>
        <v>46250</v>
      </c>
      <c r="C22" s="8">
        <f t="shared" si="6"/>
        <v>46250</v>
      </c>
      <c r="D22" s="9">
        <f t="shared" si="7"/>
        <v>0.33333333333333331</v>
      </c>
      <c r="E22" s="8">
        <f t="shared" si="8"/>
        <v>46251</v>
      </c>
      <c r="F22" s="9">
        <f t="shared" si="9"/>
        <v>0.33333333333333331</v>
      </c>
      <c r="G22" s="10">
        <f t="shared" si="10"/>
        <v>1</v>
      </c>
      <c r="H22" s="11">
        <f t="shared" ref="H22:H26" si="44">I21</f>
        <v>2187388.5</v>
      </c>
      <c r="I22" s="11">
        <v>2187388.5</v>
      </c>
      <c r="J22" s="11">
        <f t="shared" ref="J22" si="45">I22-H22</f>
        <v>0</v>
      </c>
      <c r="K22" s="27">
        <f t="shared" ref="K22" si="46">J22/24</f>
        <v>0</v>
      </c>
      <c r="L22" s="790" t="s">
        <v>156</v>
      </c>
    </row>
    <row r="23" spans="1:14">
      <c r="A23" s="12">
        <f t="shared" ref="A23:B23" si="47">A22+1</f>
        <v>17</v>
      </c>
      <c r="B23" s="8">
        <f t="shared" si="47"/>
        <v>46251</v>
      </c>
      <c r="C23" s="8">
        <f t="shared" si="6"/>
        <v>46251</v>
      </c>
      <c r="D23" s="9">
        <f t="shared" si="7"/>
        <v>0.33333333333333331</v>
      </c>
      <c r="E23" s="8">
        <f t="shared" si="8"/>
        <v>46252</v>
      </c>
      <c r="F23" s="9">
        <f t="shared" si="9"/>
        <v>0.33333333333333331</v>
      </c>
      <c r="G23" s="10">
        <f t="shared" si="10"/>
        <v>1</v>
      </c>
      <c r="H23" s="11">
        <f t="shared" si="44"/>
        <v>2187388.5</v>
      </c>
      <c r="I23" s="11">
        <v>2187388.5</v>
      </c>
      <c r="J23" s="11">
        <f t="shared" ref="J23" si="48">I23-H23</f>
        <v>0</v>
      </c>
      <c r="K23" s="27">
        <f t="shared" ref="K23" si="49">J23/24</f>
        <v>0</v>
      </c>
      <c r="L23" s="790" t="s">
        <v>156</v>
      </c>
    </row>
    <row r="24" spans="1:14">
      <c r="A24" s="12">
        <f t="shared" ref="A24:B24" si="50">A23+1</f>
        <v>18</v>
      </c>
      <c r="B24" s="8">
        <f t="shared" si="50"/>
        <v>46252</v>
      </c>
      <c r="C24" s="8">
        <f t="shared" si="6"/>
        <v>46252</v>
      </c>
      <c r="D24" s="9">
        <f t="shared" si="7"/>
        <v>0.33333333333333331</v>
      </c>
      <c r="E24" s="8">
        <f t="shared" si="8"/>
        <v>46253</v>
      </c>
      <c r="F24" s="9">
        <f t="shared" si="9"/>
        <v>0.33333333333333331</v>
      </c>
      <c r="G24" s="10">
        <f t="shared" si="10"/>
        <v>1</v>
      </c>
      <c r="H24" s="11">
        <f t="shared" si="44"/>
        <v>2187388.5</v>
      </c>
      <c r="I24" s="11">
        <v>2187388.5</v>
      </c>
      <c r="J24" s="11">
        <f t="shared" ref="J24" si="51">I24-H24</f>
        <v>0</v>
      </c>
      <c r="K24" s="27">
        <f t="shared" ref="K24" si="52">J24/24</f>
        <v>0</v>
      </c>
      <c r="L24" s="790" t="s">
        <v>156</v>
      </c>
    </row>
    <row r="25" spans="1:14">
      <c r="A25" s="12">
        <f t="shared" ref="A25:B25" si="53">A24+1</f>
        <v>19</v>
      </c>
      <c r="B25" s="8">
        <f t="shared" si="53"/>
        <v>46253</v>
      </c>
      <c r="C25" s="8">
        <f t="shared" si="6"/>
        <v>46253</v>
      </c>
      <c r="D25" s="9">
        <f t="shared" si="7"/>
        <v>0.33333333333333331</v>
      </c>
      <c r="E25" s="8">
        <f t="shared" si="8"/>
        <v>46254</v>
      </c>
      <c r="F25" s="9">
        <f t="shared" si="9"/>
        <v>0.33333333333333331</v>
      </c>
      <c r="G25" s="10">
        <f t="shared" si="10"/>
        <v>1</v>
      </c>
      <c r="H25" s="11">
        <f t="shared" si="44"/>
        <v>2187388.5</v>
      </c>
      <c r="I25" s="11">
        <v>2187388.5</v>
      </c>
      <c r="J25" s="11">
        <f t="shared" ref="J25" si="54">I25-H25</f>
        <v>0</v>
      </c>
      <c r="K25" s="27">
        <f t="shared" ref="K25" si="55">J25/24</f>
        <v>0</v>
      </c>
      <c r="L25" s="790" t="s">
        <v>156</v>
      </c>
    </row>
    <row r="26" spans="1:14">
      <c r="A26" s="12">
        <f t="shared" ref="A26:B26" si="56">A25+1</f>
        <v>20</v>
      </c>
      <c r="B26" s="8">
        <f t="shared" si="56"/>
        <v>46254</v>
      </c>
      <c r="C26" s="8">
        <f t="shared" si="6"/>
        <v>46254</v>
      </c>
      <c r="D26" s="9">
        <f t="shared" si="7"/>
        <v>0.33333333333333331</v>
      </c>
      <c r="E26" s="8">
        <f t="shared" si="8"/>
        <v>46255</v>
      </c>
      <c r="F26" s="9">
        <f t="shared" si="9"/>
        <v>0.33333333333333331</v>
      </c>
      <c r="G26" s="10">
        <f t="shared" si="10"/>
        <v>1</v>
      </c>
      <c r="H26" s="11">
        <f t="shared" si="44"/>
        <v>2187388.5</v>
      </c>
      <c r="I26" s="11">
        <v>2187388.5</v>
      </c>
      <c r="J26" s="11">
        <f t="shared" ref="J26" si="57">I26-H26</f>
        <v>0</v>
      </c>
      <c r="K26" s="27">
        <f t="shared" ref="K26" si="58">J26/24</f>
        <v>0</v>
      </c>
      <c r="L26" s="790" t="s">
        <v>156</v>
      </c>
    </row>
    <row r="27" spans="1:14">
      <c r="A27" s="12">
        <f t="shared" ref="A27:B27" si="59">A26+1</f>
        <v>21</v>
      </c>
      <c r="B27" s="8">
        <f t="shared" si="59"/>
        <v>46255</v>
      </c>
      <c r="C27" s="8">
        <f t="shared" si="6"/>
        <v>46255</v>
      </c>
      <c r="D27" s="9">
        <f t="shared" si="7"/>
        <v>0.33333333333333331</v>
      </c>
      <c r="E27" s="8">
        <f t="shared" si="8"/>
        <v>46256</v>
      </c>
      <c r="F27" s="9">
        <f t="shared" si="9"/>
        <v>0.33333333333333331</v>
      </c>
      <c r="G27" s="10">
        <f t="shared" si="10"/>
        <v>1</v>
      </c>
      <c r="H27" s="11">
        <f t="shared" ref="H27:H37" si="60">I26</f>
        <v>2187388.5</v>
      </c>
      <c r="I27" s="11">
        <v>2187388.5</v>
      </c>
      <c r="J27" s="11">
        <f t="shared" ref="J27" si="61">I27-H27</f>
        <v>0</v>
      </c>
      <c r="K27" s="27">
        <f t="shared" ref="K27" si="62">J27/24</f>
        <v>0</v>
      </c>
      <c r="L27" s="790" t="s">
        <v>156</v>
      </c>
    </row>
    <row r="28" spans="1:14">
      <c r="A28" s="12">
        <f t="shared" ref="A28:B28" si="63">A27+1</f>
        <v>22</v>
      </c>
      <c r="B28" s="8">
        <f t="shared" si="63"/>
        <v>46256</v>
      </c>
      <c r="C28" s="8">
        <f t="shared" si="6"/>
        <v>46256</v>
      </c>
      <c r="D28" s="9">
        <f t="shared" si="7"/>
        <v>0.33333333333333331</v>
      </c>
      <c r="E28" s="8">
        <f t="shared" si="8"/>
        <v>46257</v>
      </c>
      <c r="F28" s="9">
        <f t="shared" si="9"/>
        <v>0.33333333333333331</v>
      </c>
      <c r="G28" s="10">
        <f t="shared" si="10"/>
        <v>1</v>
      </c>
      <c r="H28" s="11">
        <f t="shared" si="60"/>
        <v>2187388.5</v>
      </c>
      <c r="I28" s="11">
        <v>2194711.9</v>
      </c>
      <c r="J28" s="11">
        <f t="shared" ref="J28" si="64">I28-H28</f>
        <v>7323.3999999999069</v>
      </c>
      <c r="K28" s="27">
        <f t="shared" ref="K28" si="65">J28/24</f>
        <v>305.14166666666279</v>
      </c>
      <c r="L28" s="28"/>
    </row>
    <row r="29" spans="1:14">
      <c r="A29" s="12">
        <f t="shared" ref="A29:B29" si="66">A28+1</f>
        <v>23</v>
      </c>
      <c r="B29" s="8">
        <f t="shared" si="66"/>
        <v>46257</v>
      </c>
      <c r="C29" s="8">
        <f t="shared" si="6"/>
        <v>46257</v>
      </c>
      <c r="D29" s="9">
        <f t="shared" si="7"/>
        <v>0.33333333333333331</v>
      </c>
      <c r="E29" s="8">
        <f t="shared" si="8"/>
        <v>46258</v>
      </c>
      <c r="F29" s="9">
        <f t="shared" si="9"/>
        <v>0.33333333333333331</v>
      </c>
      <c r="G29" s="10">
        <f t="shared" si="10"/>
        <v>1</v>
      </c>
      <c r="H29" s="11">
        <f t="shared" si="60"/>
        <v>2194711.9</v>
      </c>
      <c r="I29" s="11">
        <v>2201224.7000000002</v>
      </c>
      <c r="J29" s="11">
        <f t="shared" ref="J29" si="67">I29-H29</f>
        <v>6512.8000000002794</v>
      </c>
      <c r="K29" s="27">
        <f t="shared" ref="K29" si="68">J29/24</f>
        <v>271.36666666667833</v>
      </c>
      <c r="L29" s="28"/>
    </row>
    <row r="30" spans="1:14">
      <c r="A30" s="12">
        <f t="shared" ref="A30:B30" si="69">A29+1</f>
        <v>24</v>
      </c>
      <c r="B30" s="8">
        <f t="shared" si="69"/>
        <v>46258</v>
      </c>
      <c r="C30" s="8">
        <f t="shared" si="6"/>
        <v>46258</v>
      </c>
      <c r="D30" s="9">
        <f t="shared" si="7"/>
        <v>0.33333333333333331</v>
      </c>
      <c r="E30" s="8">
        <f t="shared" si="8"/>
        <v>46259</v>
      </c>
      <c r="F30" s="9">
        <f t="shared" si="9"/>
        <v>0.33333333333333331</v>
      </c>
      <c r="G30" s="10">
        <f t="shared" si="10"/>
        <v>1</v>
      </c>
      <c r="H30" s="11">
        <f t="shared" si="60"/>
        <v>2201224.7000000002</v>
      </c>
      <c r="I30" s="11">
        <v>2208335.7000000002</v>
      </c>
      <c r="J30" s="11">
        <f t="shared" ref="J30" si="70">I30-H30</f>
        <v>7111</v>
      </c>
      <c r="K30" s="27">
        <f t="shared" ref="K30" si="71">J30/24</f>
        <v>296.29166666666669</v>
      </c>
      <c r="L30" s="28"/>
    </row>
    <row r="31" spans="1:14">
      <c r="A31" s="12">
        <f t="shared" ref="A31:B31" si="72">A30+1</f>
        <v>25</v>
      </c>
      <c r="B31" s="8">
        <f t="shared" si="72"/>
        <v>46259</v>
      </c>
      <c r="C31" s="8">
        <f t="shared" si="6"/>
        <v>46259</v>
      </c>
      <c r="D31" s="9">
        <f t="shared" si="7"/>
        <v>0.33333333333333331</v>
      </c>
      <c r="E31" s="8">
        <f t="shared" si="8"/>
        <v>46260</v>
      </c>
      <c r="F31" s="9">
        <f t="shared" si="9"/>
        <v>0.33333333333333331</v>
      </c>
      <c r="G31" s="10">
        <f t="shared" si="10"/>
        <v>1</v>
      </c>
      <c r="H31" s="11">
        <f t="shared" si="60"/>
        <v>2208335.7000000002</v>
      </c>
      <c r="I31" s="11">
        <v>2216290</v>
      </c>
      <c r="J31" s="11">
        <f t="shared" ref="J31" si="73">I31-H31</f>
        <v>7954.2999999998137</v>
      </c>
      <c r="K31" s="27">
        <f t="shared" ref="K31" si="74">J31/24</f>
        <v>331.42916666665889</v>
      </c>
      <c r="L31" s="28"/>
    </row>
    <row r="32" spans="1:14">
      <c r="A32" s="12">
        <f t="shared" ref="A32:B32" si="75">A31+1</f>
        <v>26</v>
      </c>
      <c r="B32" s="8">
        <f t="shared" si="75"/>
        <v>46260</v>
      </c>
      <c r="C32" s="8">
        <f t="shared" si="6"/>
        <v>46260</v>
      </c>
      <c r="D32" s="9">
        <f t="shared" si="7"/>
        <v>0.33333333333333331</v>
      </c>
      <c r="E32" s="8">
        <f t="shared" si="8"/>
        <v>46261</v>
      </c>
      <c r="F32" s="9">
        <f t="shared" si="9"/>
        <v>0.33333333333333331</v>
      </c>
      <c r="G32" s="10">
        <f t="shared" si="10"/>
        <v>1</v>
      </c>
      <c r="H32" s="11">
        <f t="shared" si="60"/>
        <v>2216290</v>
      </c>
      <c r="I32" s="11">
        <v>2224279.7000000002</v>
      </c>
      <c r="J32" s="11">
        <f t="shared" ref="J32:J33" si="76">I32-H32</f>
        <v>7989.7000000001863</v>
      </c>
      <c r="K32" s="27">
        <f t="shared" ref="K32:K33" si="77">J32/24</f>
        <v>332.90416666667443</v>
      </c>
      <c r="L32" s="28"/>
    </row>
    <row r="33" spans="1:12">
      <c r="A33" s="12">
        <f t="shared" ref="A33:B33" si="78">A32+1</f>
        <v>27</v>
      </c>
      <c r="B33" s="8">
        <f t="shared" si="78"/>
        <v>46261</v>
      </c>
      <c r="C33" s="8">
        <f t="shared" si="6"/>
        <v>46261</v>
      </c>
      <c r="D33" s="9">
        <f t="shared" si="7"/>
        <v>0.33333333333333331</v>
      </c>
      <c r="E33" s="8">
        <f t="shared" si="8"/>
        <v>46262</v>
      </c>
      <c r="F33" s="9">
        <f t="shared" si="9"/>
        <v>0.33333333333333331</v>
      </c>
      <c r="G33" s="10">
        <f t="shared" si="10"/>
        <v>1</v>
      </c>
      <c r="H33" s="11">
        <f t="shared" si="60"/>
        <v>2224279.7000000002</v>
      </c>
      <c r="I33" s="11">
        <v>2230570.7999999998</v>
      </c>
      <c r="J33" s="11">
        <f t="shared" si="76"/>
        <v>6291.0999999996275</v>
      </c>
      <c r="K33" s="27">
        <f t="shared" si="77"/>
        <v>262.12916666665114</v>
      </c>
      <c r="L33" s="28"/>
    </row>
    <row r="34" spans="1:12">
      <c r="A34" s="12">
        <f t="shared" ref="A34:B34" si="79">A33+1</f>
        <v>28</v>
      </c>
      <c r="B34" s="8">
        <f t="shared" si="79"/>
        <v>46262</v>
      </c>
      <c r="C34" s="8">
        <f t="shared" si="6"/>
        <v>46262</v>
      </c>
      <c r="D34" s="9">
        <f t="shared" si="7"/>
        <v>0.33333333333333331</v>
      </c>
      <c r="E34" s="8">
        <f t="shared" si="8"/>
        <v>46263</v>
      </c>
      <c r="F34" s="9">
        <f t="shared" si="9"/>
        <v>0.33333333333333331</v>
      </c>
      <c r="G34" s="10">
        <f t="shared" si="10"/>
        <v>1</v>
      </c>
      <c r="H34" s="11">
        <f t="shared" si="60"/>
        <v>2230570.7999999998</v>
      </c>
      <c r="I34" s="11">
        <v>2237899.2000000002</v>
      </c>
      <c r="J34" s="11">
        <f t="shared" ref="J34" si="80">I34-H34</f>
        <v>7328.4000000003725</v>
      </c>
      <c r="K34" s="27">
        <f t="shared" ref="K34" si="81">J34/24</f>
        <v>305.35000000001554</v>
      </c>
      <c r="L34" s="28"/>
    </row>
    <row r="35" spans="1:12">
      <c r="A35" s="12">
        <f t="shared" ref="A35:B35" si="82">A34+1</f>
        <v>29</v>
      </c>
      <c r="B35" s="8">
        <f t="shared" si="82"/>
        <v>46263</v>
      </c>
      <c r="C35" s="8">
        <f t="shared" si="6"/>
        <v>46263</v>
      </c>
      <c r="D35" s="9">
        <f t="shared" si="7"/>
        <v>0.33333333333333331</v>
      </c>
      <c r="E35" s="8">
        <f t="shared" si="8"/>
        <v>46264</v>
      </c>
      <c r="F35" s="9">
        <f t="shared" si="9"/>
        <v>0.33333333333333331</v>
      </c>
      <c r="G35" s="10">
        <f t="shared" si="10"/>
        <v>1</v>
      </c>
      <c r="H35" s="11">
        <f t="shared" si="60"/>
        <v>2237899.2000000002</v>
      </c>
      <c r="I35" s="11">
        <v>2245557.6</v>
      </c>
      <c r="J35" s="11">
        <f t="shared" ref="J35" si="83">I35-H35</f>
        <v>7658.3999999999069</v>
      </c>
      <c r="K35" s="27">
        <f t="shared" ref="K35" si="84">J35/24</f>
        <v>319.0999999999961</v>
      </c>
      <c r="L35" s="28"/>
    </row>
    <row r="36" spans="1:12">
      <c r="A36" s="12">
        <f t="shared" ref="A36:B37" si="85">A35+1</f>
        <v>30</v>
      </c>
      <c r="B36" s="8">
        <f t="shared" si="85"/>
        <v>46264</v>
      </c>
      <c r="C36" s="8">
        <f t="shared" si="6"/>
        <v>46264</v>
      </c>
      <c r="D36" s="9">
        <f t="shared" si="7"/>
        <v>0.33333333333333331</v>
      </c>
      <c r="E36" s="8">
        <f t="shared" si="8"/>
        <v>46265</v>
      </c>
      <c r="F36" s="9">
        <f t="shared" si="9"/>
        <v>0.33333333333333331</v>
      </c>
      <c r="G36" s="10">
        <f t="shared" si="10"/>
        <v>1</v>
      </c>
      <c r="H36" s="11">
        <f t="shared" si="60"/>
        <v>2245557.6</v>
      </c>
      <c r="I36" s="11">
        <v>2255430.7999999998</v>
      </c>
      <c r="J36" s="11">
        <f t="shared" ref="J36" si="86">I36-H36</f>
        <v>9873.1999999997206</v>
      </c>
      <c r="K36" s="27">
        <f t="shared" ref="K36" si="87">J36/24</f>
        <v>411.38333333332167</v>
      </c>
      <c r="L36" s="28"/>
    </row>
    <row r="37" spans="1:12">
      <c r="A37" s="12">
        <f t="shared" si="85"/>
        <v>31</v>
      </c>
      <c r="B37" s="8">
        <f t="shared" si="85"/>
        <v>46265</v>
      </c>
      <c r="C37" s="8">
        <f t="shared" ref="C37" si="88">B37</f>
        <v>46265</v>
      </c>
      <c r="D37" s="9">
        <f t="shared" si="7"/>
        <v>0.33333333333333331</v>
      </c>
      <c r="E37" s="8">
        <f t="shared" ref="E37" si="89">C37+1</f>
        <v>46266</v>
      </c>
      <c r="F37" s="9">
        <f t="shared" si="9"/>
        <v>0.33333333333333331</v>
      </c>
      <c r="G37" s="10">
        <f t="shared" ref="G37" si="90">IFERROR(((E37-C37)+(F37-D37)),"")</f>
        <v>1</v>
      </c>
      <c r="H37" s="11">
        <f t="shared" si="60"/>
        <v>2255430.7999999998</v>
      </c>
      <c r="I37" s="11">
        <v>2264205.5</v>
      </c>
      <c r="J37" s="11">
        <f t="shared" ref="J37" si="91">I37-H37</f>
        <v>8774.7000000001863</v>
      </c>
      <c r="K37" s="27">
        <f t="shared" ref="K37" si="92">J37/24</f>
        <v>365.61250000000774</v>
      </c>
      <c r="L37" s="28"/>
    </row>
    <row r="38" spans="1:12">
      <c r="A38" s="12"/>
      <c r="B38" s="8"/>
      <c r="C38" s="8"/>
      <c r="D38" s="9"/>
      <c r="E38" s="8"/>
      <c r="F38" s="9"/>
      <c r="G38" s="10"/>
      <c r="H38" s="11"/>
      <c r="I38" s="11"/>
      <c r="J38" s="11"/>
      <c r="K38" s="27"/>
      <c r="L38" s="246"/>
    </row>
    <row r="39" spans="1:12">
      <c r="A39" s="257"/>
      <c r="B39" s="112"/>
      <c r="C39" s="112"/>
      <c r="D39" s="258"/>
      <c r="E39" s="112"/>
      <c r="F39" s="258"/>
      <c r="G39" s="158"/>
      <c r="H39" s="160"/>
      <c r="I39" s="160"/>
      <c r="J39" s="160"/>
      <c r="K39" s="159"/>
      <c r="L39" s="246"/>
    </row>
    <row r="40" spans="1:12">
      <c r="A40" s="17" t="s">
        <v>3</v>
      </c>
      <c r="B40" s="18"/>
      <c r="C40" s="18"/>
      <c r="D40" s="18"/>
      <c r="E40" s="18"/>
      <c r="F40" s="18"/>
      <c r="G40" s="19">
        <f>SUM(G7:G37)</f>
        <v>31</v>
      </c>
      <c r="H40" s="20"/>
      <c r="I40" s="20"/>
      <c r="J40" s="32">
        <f>SUM(J7:J37)</f>
        <v>110638.5</v>
      </c>
      <c r="K40" s="32">
        <f>AVERAGE(K7:K37)</f>
        <v>148.70766129032259</v>
      </c>
      <c r="L40" s="33"/>
    </row>
    <row r="41" spans="1:12">
      <c r="A41" s="21" t="s">
        <v>117</v>
      </c>
      <c r="B41" s="22"/>
      <c r="C41" s="22"/>
      <c r="D41" s="22"/>
      <c r="E41" s="22"/>
      <c r="F41" s="22"/>
      <c r="G41" s="23">
        <f>G40/SUMPRODUCT((G7:G37&gt;0)*1)</f>
        <v>1</v>
      </c>
      <c r="H41" s="24"/>
      <c r="I41" s="24"/>
      <c r="J41" s="24"/>
      <c r="K41" s="24">
        <f>K40/SUMPRODUCT((K7:K37&gt;0)*1)</f>
        <v>9.2942288306451619</v>
      </c>
      <c r="L41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5"/>
  <sheetViews>
    <sheetView workbookViewId="0">
      <pane xSplit="2" ySplit="6" topLeftCell="C7" activePane="bottomRight" state="frozen"/>
      <selection pane="topRight"/>
      <selection pane="bottomLeft"/>
      <selection pane="bottomRight" activeCell="A8" sqref="A8"/>
    </sheetView>
  </sheetViews>
  <sheetFormatPr defaultColWidth="9.140625" defaultRowHeight="15"/>
  <cols>
    <col min="1" max="1" width="4.85546875" style="1" customWidth="1"/>
    <col min="2" max="3" width="10.7109375" style="1" customWidth="1"/>
    <col min="4" max="4" width="17.140625" style="1" customWidth="1"/>
    <col min="5" max="5" width="10.7109375" style="1" customWidth="1"/>
    <col min="6" max="6" width="10.7109375" style="194" customWidth="1"/>
    <col min="7" max="12" width="9.140625" style="194"/>
    <col min="13" max="13" width="20.5703125" style="216" customWidth="1"/>
    <col min="14" max="14" width="23" style="1" customWidth="1"/>
    <col min="15" max="16384" width="9.140625" style="1"/>
  </cols>
  <sheetData>
    <row r="1" spans="1:23">
      <c r="B1" s="2"/>
      <c r="C1" s="3" t="s">
        <v>131</v>
      </c>
      <c r="D1" s="2"/>
      <c r="E1" s="2"/>
      <c r="F1" s="2"/>
      <c r="G1" s="2"/>
      <c r="H1" s="2"/>
      <c r="I1" s="2"/>
      <c r="J1" s="2"/>
      <c r="K1" s="2"/>
      <c r="L1" s="2"/>
      <c r="M1" s="61"/>
    </row>
    <row r="2" spans="1:23">
      <c r="B2" s="2"/>
      <c r="C2" s="3" t="s">
        <v>164</v>
      </c>
      <c r="D2" s="2"/>
      <c r="E2" s="2"/>
      <c r="F2" s="2"/>
      <c r="G2" s="2"/>
      <c r="H2" s="2"/>
      <c r="I2" s="26"/>
      <c r="J2" s="2"/>
      <c r="K2" s="2"/>
      <c r="L2" s="2"/>
      <c r="M2" s="62" t="s">
        <v>133</v>
      </c>
    </row>
    <row r="3" spans="1:23">
      <c r="B3" s="2"/>
      <c r="C3" s="3" t="str">
        <f>SCI!C3</f>
        <v>Bulan Agustus 2026</v>
      </c>
      <c r="D3" s="2"/>
      <c r="E3" s="2"/>
      <c r="F3" s="2"/>
      <c r="G3" s="2"/>
      <c r="H3" s="2"/>
      <c r="I3" s="2"/>
      <c r="J3" s="2"/>
      <c r="K3" s="2"/>
      <c r="L3" s="2"/>
      <c r="M3" s="61"/>
    </row>
    <row r="4" spans="1:23">
      <c r="B4" s="4"/>
      <c r="C4" s="4">
        <f>SCI!C4</f>
        <v>46235</v>
      </c>
      <c r="D4" s="44"/>
      <c r="E4" s="174"/>
      <c r="F4" s="174"/>
      <c r="G4" s="2"/>
      <c r="H4" s="2"/>
      <c r="I4" s="2"/>
      <c r="J4" s="2"/>
      <c r="K4" s="2"/>
      <c r="L4" s="2"/>
      <c r="M4" s="61" t="s">
        <v>134</v>
      </c>
    </row>
    <row r="5" spans="1:23" ht="15.75" customHeight="1">
      <c r="A5" s="934" t="s">
        <v>111</v>
      </c>
      <c r="B5" s="933" t="s">
        <v>112</v>
      </c>
      <c r="C5" s="933" t="s">
        <v>165</v>
      </c>
      <c r="D5" s="933" t="s">
        <v>166</v>
      </c>
      <c r="E5" s="933" t="s">
        <v>167</v>
      </c>
      <c r="F5" s="933" t="s">
        <v>168</v>
      </c>
      <c r="G5" s="968" t="s">
        <v>169</v>
      </c>
      <c r="H5" s="969"/>
      <c r="I5" s="969"/>
      <c r="J5" s="969"/>
      <c r="K5" s="969"/>
      <c r="L5" s="969"/>
      <c r="M5" s="965" t="s">
        <v>139</v>
      </c>
      <c r="N5" s="931" t="s">
        <v>170</v>
      </c>
    </row>
    <row r="6" spans="1:23" ht="15.75" customHeight="1">
      <c r="A6" s="961"/>
      <c r="B6" s="963"/>
      <c r="C6" s="963"/>
      <c r="D6" s="963"/>
      <c r="E6" s="963"/>
      <c r="F6" s="963"/>
      <c r="G6" s="970" t="s">
        <v>135</v>
      </c>
      <c r="H6" s="971"/>
      <c r="I6" s="970" t="s">
        <v>136</v>
      </c>
      <c r="J6" s="972"/>
      <c r="K6" s="970" t="s">
        <v>171</v>
      </c>
      <c r="L6" s="972"/>
      <c r="M6" s="966"/>
      <c r="N6" s="959"/>
    </row>
    <row r="7" spans="1:23" ht="33.75" customHeight="1">
      <c r="A7" s="935"/>
      <c r="B7" s="936"/>
      <c r="C7" s="936"/>
      <c r="D7" s="936"/>
      <c r="E7" s="936"/>
      <c r="F7" s="936"/>
      <c r="G7" s="5" t="s">
        <v>112</v>
      </c>
      <c r="H7" s="5" t="s">
        <v>142</v>
      </c>
      <c r="I7" s="5" t="s">
        <v>112</v>
      </c>
      <c r="J7" s="5" t="s">
        <v>142</v>
      </c>
      <c r="K7" s="5" t="s">
        <v>135</v>
      </c>
      <c r="L7" s="5" t="s">
        <v>136</v>
      </c>
      <c r="M7" s="977"/>
      <c r="N7" s="932"/>
    </row>
    <row r="8" spans="1:23">
      <c r="A8" s="47"/>
      <c r="B8" s="48"/>
      <c r="C8" s="180"/>
      <c r="D8" s="178"/>
      <c r="E8" s="8"/>
      <c r="F8" s="230"/>
      <c r="G8" s="231"/>
      <c r="H8" s="272"/>
      <c r="I8" s="231"/>
      <c r="J8" s="272"/>
      <c r="K8" s="273"/>
      <c r="L8" s="273"/>
      <c r="M8" s="274"/>
      <c r="N8" s="275"/>
      <c r="O8" s="42"/>
      <c r="W8" s="278">
        <v>2908.62</v>
      </c>
    </row>
    <row r="9" spans="1:23">
      <c r="A9" s="47">
        <v>1</v>
      </c>
      <c r="B9" s="48">
        <f t="shared" ref="B9:B11" si="0">I9</f>
        <v>0</v>
      </c>
      <c r="C9" s="180"/>
      <c r="D9" s="178"/>
      <c r="E9" s="8"/>
      <c r="F9" s="230"/>
      <c r="G9" s="231"/>
      <c r="H9" s="272"/>
      <c r="I9" s="231"/>
      <c r="J9" s="272"/>
      <c r="K9" s="273"/>
      <c r="L9" s="273"/>
      <c r="M9" s="274"/>
      <c r="N9" s="275"/>
      <c r="O9" s="42"/>
      <c r="W9" s="278">
        <v>2769.23</v>
      </c>
    </row>
    <row r="10" spans="1:23">
      <c r="A10" s="47">
        <f t="shared" ref="A10:A11" si="1">A9+1</f>
        <v>2</v>
      </c>
      <c r="B10" s="48">
        <f t="shared" si="0"/>
        <v>0</v>
      </c>
      <c r="C10" s="180"/>
      <c r="D10" s="181"/>
      <c r="E10" s="8"/>
      <c r="F10" s="230"/>
      <c r="G10" s="231"/>
      <c r="H10" s="272"/>
      <c r="I10" s="231"/>
      <c r="J10" s="272"/>
      <c r="K10" s="273"/>
      <c r="L10" s="273"/>
      <c r="M10" s="225"/>
      <c r="N10" s="275"/>
      <c r="O10" s="42"/>
    </row>
    <row r="11" spans="1:23">
      <c r="A11" s="47">
        <f t="shared" si="1"/>
        <v>3</v>
      </c>
      <c r="B11" s="48">
        <f t="shared" si="0"/>
        <v>0</v>
      </c>
      <c r="C11" s="180"/>
      <c r="D11" s="181"/>
      <c r="E11" s="8"/>
      <c r="F11" s="230"/>
      <c r="G11" s="231"/>
      <c r="H11" s="272"/>
      <c r="I11" s="231"/>
      <c r="J11" s="217"/>
      <c r="K11" s="276"/>
      <c r="L11" s="276"/>
      <c r="M11" s="106"/>
      <c r="N11" s="275"/>
      <c r="O11" s="42"/>
    </row>
    <row r="12" spans="1:23">
      <c r="A12" s="47"/>
      <c r="B12" s="48"/>
      <c r="C12" s="180"/>
      <c r="D12" s="181"/>
      <c r="E12" s="8"/>
      <c r="F12" s="230"/>
      <c r="G12" s="231"/>
      <c r="H12" s="272"/>
      <c r="I12" s="231"/>
      <c r="J12" s="217"/>
      <c r="K12" s="276"/>
      <c r="L12" s="276"/>
      <c r="M12" s="225"/>
      <c r="N12" s="28"/>
      <c r="O12" s="42"/>
    </row>
    <row r="13" spans="1:23">
      <c r="A13" s="47"/>
      <c r="B13" s="48"/>
      <c r="C13" s="180"/>
      <c r="D13" s="181"/>
      <c r="E13" s="8"/>
      <c r="F13" s="230"/>
      <c r="G13" s="231"/>
      <c r="H13" s="272"/>
      <c r="I13" s="231"/>
      <c r="J13" s="217"/>
      <c r="K13" s="276"/>
      <c r="L13" s="276"/>
      <c r="M13" s="225"/>
      <c r="N13" s="104"/>
      <c r="O13" s="42"/>
    </row>
    <row r="14" spans="1:23">
      <c r="A14" s="47"/>
      <c r="B14" s="48"/>
      <c r="C14" s="180"/>
      <c r="D14" s="181"/>
      <c r="E14" s="8"/>
      <c r="F14" s="230"/>
      <c r="G14" s="231"/>
      <c r="H14" s="272"/>
      <c r="I14" s="231"/>
      <c r="J14" s="219"/>
      <c r="K14" s="276"/>
      <c r="L14" s="276"/>
      <c r="M14" s="225"/>
      <c r="N14" s="104"/>
      <c r="O14" s="42"/>
      <c r="P14" s="75"/>
    </row>
    <row r="15" spans="1:23">
      <c r="A15" s="220" t="s">
        <v>3</v>
      </c>
      <c r="B15" s="221"/>
      <c r="C15" s="58"/>
      <c r="D15" s="58"/>
      <c r="E15" s="58"/>
      <c r="F15" s="222"/>
      <c r="G15" s="222"/>
      <c r="H15" s="223"/>
      <c r="I15" s="222"/>
      <c r="J15" s="223"/>
      <c r="K15" s="277"/>
      <c r="L15" s="277"/>
      <c r="M15" s="72">
        <f>SUM(M9:M11)</f>
        <v>0</v>
      </c>
      <c r="N15" s="73"/>
      <c r="R15" s="75"/>
    </row>
  </sheetData>
  <mergeCells count="12">
    <mergeCell ref="F5:F7"/>
    <mergeCell ref="A5:A7"/>
    <mergeCell ref="B5:B7"/>
    <mergeCell ref="C5:C7"/>
    <mergeCell ref="D5:D7"/>
    <mergeCell ref="E5:E7"/>
    <mergeCell ref="M5:M7"/>
    <mergeCell ref="N5:N7"/>
    <mergeCell ref="G5:L5"/>
    <mergeCell ref="G6:H6"/>
    <mergeCell ref="I6:J6"/>
    <mergeCell ref="K6:L6"/>
  </mergeCells>
  <conditionalFormatting sqref="D9:D14">
    <cfRule type="cellIs" dxfId="2" priority="1" operator="equal">
      <formula>"APC"</formula>
    </cfRule>
  </conditionalFormatting>
  <hyperlinks>
    <hyperlink ref="M2" location="'Summary sales'!A1" display="SUMMARY"/>
  </hyperlinks>
  <pageMargins left="0.7" right="0.7" top="0.75" bottom="0.75" header="0.3" footer="0.3"/>
  <pageSetup orientation="portrait" horizontalDpi="360" verticalDpi="360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2"/>
  <sheetViews>
    <sheetView zoomScale="80" zoomScaleNormal="80" workbookViewId="0">
      <pane ySplit="6" topLeftCell="A7" activePane="bottomLeft" state="frozen"/>
      <selection pane="bottomLeft" activeCell="I37" sqref="I37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5" style="1" customWidth="1"/>
    <col min="9" max="9" width="14.5703125" style="1" customWidth="1"/>
    <col min="10" max="10" width="14.28515625" style="1" customWidth="1"/>
    <col min="11" max="11" width="10.5703125" style="1" customWidth="1"/>
    <col min="12" max="12" width="28.42578125" style="1" customWidth="1"/>
    <col min="13" max="16384" width="9.140625" style="1"/>
  </cols>
  <sheetData>
    <row r="1" spans="1:12">
      <c r="B1" s="2"/>
      <c r="C1" s="3" t="s">
        <v>131</v>
      </c>
      <c r="D1" s="2"/>
      <c r="E1" s="2"/>
      <c r="F1" s="2"/>
      <c r="G1" s="2"/>
      <c r="H1" s="2"/>
      <c r="I1" s="2"/>
      <c r="J1" s="2"/>
      <c r="K1" s="2"/>
      <c r="L1" s="2"/>
    </row>
    <row r="2" spans="1:12">
      <c r="B2" s="2"/>
      <c r="C2" s="3" t="s">
        <v>172</v>
      </c>
      <c r="D2" s="2"/>
      <c r="E2" s="2"/>
      <c r="F2" s="2"/>
      <c r="G2" s="2"/>
      <c r="H2" s="2"/>
      <c r="I2" s="2"/>
      <c r="J2" s="2"/>
      <c r="K2" s="2"/>
      <c r="L2" s="25" t="s">
        <v>133</v>
      </c>
    </row>
    <row r="3" spans="1:12">
      <c r="B3" s="2"/>
      <c r="C3" s="3" t="str">
        <f>'Summary sales'!A3</f>
        <v>Bulan Agustus 2026</v>
      </c>
      <c r="D3" s="2"/>
      <c r="E3" s="2"/>
      <c r="F3" s="2"/>
      <c r="G3" s="2"/>
      <c r="H3" s="2"/>
      <c r="I3" s="2"/>
      <c r="J3" s="2"/>
      <c r="K3" s="2"/>
      <c r="L3" s="2"/>
    </row>
    <row r="4" spans="1:12">
      <c r="B4" s="4"/>
      <c r="C4" s="76">
        <f>'Summary sales'!A4</f>
        <v>46235</v>
      </c>
      <c r="D4" s="2"/>
      <c r="E4" s="2"/>
      <c r="F4" s="2"/>
      <c r="G4" s="2"/>
      <c r="H4" s="2"/>
      <c r="I4" s="2"/>
      <c r="J4" s="2" t="s">
        <v>134</v>
      </c>
      <c r="K4" s="26">
        <f>MAX(K7:K40)</f>
        <v>101.8162500000326</v>
      </c>
      <c r="L4" s="2"/>
    </row>
    <row r="5" spans="1:12">
      <c r="A5" s="934" t="s">
        <v>111</v>
      </c>
      <c r="B5" s="933" t="s">
        <v>112</v>
      </c>
      <c r="C5" s="933" t="s">
        <v>135</v>
      </c>
      <c r="D5" s="933"/>
      <c r="E5" s="933" t="s">
        <v>136</v>
      </c>
      <c r="F5" s="933"/>
      <c r="G5" s="937" t="s">
        <v>137</v>
      </c>
      <c r="H5" s="968" t="s">
        <v>138</v>
      </c>
      <c r="I5" s="978"/>
      <c r="J5" s="933" t="s">
        <v>139</v>
      </c>
      <c r="K5" s="937" t="s">
        <v>140</v>
      </c>
      <c r="L5" s="931" t="s">
        <v>141</v>
      </c>
    </row>
    <row r="6" spans="1:12" ht="33.75" customHeight="1">
      <c r="A6" s="935"/>
      <c r="B6" s="936"/>
      <c r="C6" s="5" t="s">
        <v>112</v>
      </c>
      <c r="D6" s="5" t="s">
        <v>142</v>
      </c>
      <c r="E6" s="5" t="s">
        <v>112</v>
      </c>
      <c r="F6" s="5" t="s">
        <v>142</v>
      </c>
      <c r="G6" s="938"/>
      <c r="H6" s="5" t="s">
        <v>135</v>
      </c>
      <c r="I6" s="5" t="s">
        <v>136</v>
      </c>
      <c r="J6" s="936"/>
      <c r="K6" s="938"/>
      <c r="L6" s="932"/>
    </row>
    <row r="7" spans="1:12">
      <c r="A7" s="6">
        <v>1</v>
      </c>
      <c r="B7" s="7">
        <f>C4</f>
        <v>46235</v>
      </c>
      <c r="C7" s="7">
        <f>B7</f>
        <v>46235</v>
      </c>
      <c r="D7" s="270">
        <v>0.29166666666666702</v>
      </c>
      <c r="E7" s="7">
        <f>C7+1</f>
        <v>46236</v>
      </c>
      <c r="F7" s="270">
        <v>0.29166666666666702</v>
      </c>
      <c r="G7" s="10">
        <f>IFERROR(((E7-C7)+(F7-D7)),"")</f>
        <v>1</v>
      </c>
      <c r="H7" s="11">
        <v>6253682.2699999996</v>
      </c>
      <c r="I7" s="11">
        <v>6255873.5700000003</v>
      </c>
      <c r="J7" s="11">
        <f t="shared" ref="J7:J8" si="0">I7-H7</f>
        <v>2191.3000000007451</v>
      </c>
      <c r="K7" s="27">
        <f t="shared" ref="K7:K8" si="1">J7/24</f>
        <v>91.304166666697711</v>
      </c>
      <c r="L7" s="28"/>
    </row>
    <row r="8" spans="1:12">
      <c r="A8" s="12">
        <f>A7+1</f>
        <v>2</v>
      </c>
      <c r="B8" s="8">
        <f>B7+1</f>
        <v>46236</v>
      </c>
      <c r="C8" s="8">
        <f t="shared" ref="C8:C34" si="2">B8</f>
        <v>46236</v>
      </c>
      <c r="D8" s="9">
        <v>0.29166666666666702</v>
      </c>
      <c r="E8" s="8">
        <f t="shared" ref="E8:E34" si="3">C8+1</f>
        <v>46237</v>
      </c>
      <c r="F8" s="9">
        <v>0.29166666666666702</v>
      </c>
      <c r="G8" s="10">
        <f>IFERROR(((E8-C8)+(F8-D8)),"")</f>
        <v>1</v>
      </c>
      <c r="H8" s="11">
        <f t="shared" ref="H8:H37" si="4">I7</f>
        <v>6255873.5700000003</v>
      </c>
      <c r="I8" s="727">
        <v>6255929.5800000001</v>
      </c>
      <c r="J8" s="11">
        <f t="shared" si="0"/>
        <v>56.009999999776483</v>
      </c>
      <c r="K8" s="27">
        <f t="shared" si="1"/>
        <v>2.3337499999906868</v>
      </c>
      <c r="L8" s="271"/>
    </row>
    <row r="9" spans="1:12">
      <c r="A9" s="12">
        <f t="shared" ref="A9:B15" si="5">A8+1</f>
        <v>3</v>
      </c>
      <c r="B9" s="8">
        <f t="shared" si="5"/>
        <v>46237</v>
      </c>
      <c r="C9" s="8">
        <f t="shared" si="2"/>
        <v>46237</v>
      </c>
      <c r="D9" s="9">
        <v>0.29166666666666702</v>
      </c>
      <c r="E9" s="8">
        <f t="shared" si="3"/>
        <v>46238</v>
      </c>
      <c r="F9" s="9">
        <v>0.29166666666666702</v>
      </c>
      <c r="G9" s="10">
        <f t="shared" ref="G9:G34" si="6">IFERROR(((E9-C9)+(F9-D9)),"")</f>
        <v>1</v>
      </c>
      <c r="H9" s="11">
        <f t="shared" si="4"/>
        <v>6255929.5800000001</v>
      </c>
      <c r="I9" s="11">
        <v>6256810.0599999996</v>
      </c>
      <c r="J9" s="11">
        <f t="shared" ref="J9" si="7">I9-H9</f>
        <v>880.47999999951571</v>
      </c>
      <c r="K9" s="27">
        <f t="shared" ref="K9" si="8">J9/24</f>
        <v>36.686666666646488</v>
      </c>
      <c r="L9" s="271"/>
    </row>
    <row r="10" spans="1:12">
      <c r="A10" s="12">
        <f t="shared" si="5"/>
        <v>4</v>
      </c>
      <c r="B10" s="8">
        <f t="shared" si="5"/>
        <v>46238</v>
      </c>
      <c r="C10" s="8">
        <f t="shared" si="2"/>
        <v>46238</v>
      </c>
      <c r="D10" s="9">
        <v>0.29166666666666702</v>
      </c>
      <c r="E10" s="8">
        <f t="shared" si="3"/>
        <v>46239</v>
      </c>
      <c r="F10" s="9">
        <v>0.29166666666666702</v>
      </c>
      <c r="G10" s="10">
        <f t="shared" si="6"/>
        <v>1</v>
      </c>
      <c r="H10" s="11">
        <f t="shared" si="4"/>
        <v>6256810.0599999996</v>
      </c>
      <c r="I10" s="11">
        <v>6258613.75</v>
      </c>
      <c r="J10" s="11">
        <f t="shared" ref="J10" si="9">I10-H10</f>
        <v>1803.6900000004098</v>
      </c>
      <c r="K10" s="27">
        <f t="shared" ref="K10" si="10">J10/24</f>
        <v>75.15375000001707</v>
      </c>
      <c r="L10" s="271"/>
    </row>
    <row r="11" spans="1:12">
      <c r="A11" s="12">
        <f t="shared" si="5"/>
        <v>5</v>
      </c>
      <c r="B11" s="8">
        <f t="shared" si="5"/>
        <v>46239</v>
      </c>
      <c r="C11" s="8">
        <f t="shared" si="2"/>
        <v>46239</v>
      </c>
      <c r="D11" s="9">
        <v>0.29166666666666702</v>
      </c>
      <c r="E11" s="8">
        <f t="shared" si="3"/>
        <v>46240</v>
      </c>
      <c r="F11" s="9">
        <v>0.29166666666666702</v>
      </c>
      <c r="G11" s="10">
        <f t="shared" si="6"/>
        <v>1</v>
      </c>
      <c r="H11" s="11">
        <f t="shared" si="4"/>
        <v>6258613.75</v>
      </c>
      <c r="I11" s="11">
        <v>6260660.9000000004</v>
      </c>
      <c r="J11" s="11">
        <f t="shared" ref="J11" si="11">I11-H11</f>
        <v>2047.1500000003725</v>
      </c>
      <c r="K11" s="27">
        <f t="shared" ref="K11" si="12">J11/24</f>
        <v>85.297916666682184</v>
      </c>
      <c r="L11" s="271"/>
    </row>
    <row r="12" spans="1:12">
      <c r="A12" s="12">
        <f t="shared" si="5"/>
        <v>6</v>
      </c>
      <c r="B12" s="8">
        <f t="shared" si="5"/>
        <v>46240</v>
      </c>
      <c r="C12" s="8">
        <f t="shared" si="2"/>
        <v>46240</v>
      </c>
      <c r="D12" s="9">
        <v>0.29166666666666702</v>
      </c>
      <c r="E12" s="8">
        <f t="shared" si="3"/>
        <v>46241</v>
      </c>
      <c r="F12" s="9">
        <v>0.29166666666666702</v>
      </c>
      <c r="G12" s="10">
        <f t="shared" si="6"/>
        <v>1</v>
      </c>
      <c r="H12" s="11">
        <f t="shared" si="4"/>
        <v>6260660.9000000004</v>
      </c>
      <c r="I12" s="11">
        <v>6262618.5</v>
      </c>
      <c r="J12" s="11">
        <f t="shared" ref="J12" si="13">I12-H12</f>
        <v>1957.5999999996275</v>
      </c>
      <c r="K12" s="27">
        <f t="shared" ref="K12" si="14">J12/24</f>
        <v>81.566666666651145</v>
      </c>
      <c r="L12" s="271"/>
    </row>
    <row r="13" spans="1:12">
      <c r="A13" s="12">
        <f t="shared" si="5"/>
        <v>7</v>
      </c>
      <c r="B13" s="8">
        <f t="shared" si="5"/>
        <v>46241</v>
      </c>
      <c r="C13" s="8">
        <f t="shared" si="2"/>
        <v>46241</v>
      </c>
      <c r="D13" s="9">
        <v>0.29166666666666702</v>
      </c>
      <c r="E13" s="8">
        <f t="shared" si="3"/>
        <v>46242</v>
      </c>
      <c r="F13" s="9">
        <v>0.29166666666666702</v>
      </c>
      <c r="G13" s="10">
        <f t="shared" si="6"/>
        <v>1</v>
      </c>
      <c r="H13" s="11">
        <f t="shared" si="4"/>
        <v>6262618.5</v>
      </c>
      <c r="I13" s="11">
        <v>6264668.6200000001</v>
      </c>
      <c r="J13" s="11">
        <f t="shared" ref="J13:J14" si="15">I13-H13</f>
        <v>2050.1200000001118</v>
      </c>
      <c r="K13" s="27">
        <f t="shared" ref="K13:K14" si="16">J13/24</f>
        <v>85.421666666671328</v>
      </c>
      <c r="L13" s="271"/>
    </row>
    <row r="14" spans="1:12">
      <c r="A14" s="12">
        <f t="shared" si="5"/>
        <v>8</v>
      </c>
      <c r="B14" s="8">
        <f t="shared" si="5"/>
        <v>46242</v>
      </c>
      <c r="C14" s="8">
        <f t="shared" si="2"/>
        <v>46242</v>
      </c>
      <c r="D14" s="9">
        <v>0.29166666666666702</v>
      </c>
      <c r="E14" s="8">
        <f t="shared" si="3"/>
        <v>46243</v>
      </c>
      <c r="F14" s="9">
        <v>0.29166666666666702</v>
      </c>
      <c r="G14" s="10">
        <f t="shared" si="6"/>
        <v>1</v>
      </c>
      <c r="H14" s="11">
        <f t="shared" si="4"/>
        <v>6264668.6200000001</v>
      </c>
      <c r="I14" s="11">
        <v>6266507.1299999999</v>
      </c>
      <c r="J14" s="11">
        <f t="shared" si="15"/>
        <v>1838.5099999997765</v>
      </c>
      <c r="K14" s="27">
        <f t="shared" si="16"/>
        <v>76.604583333324015</v>
      </c>
      <c r="L14" s="271"/>
    </row>
    <row r="15" spans="1:12">
      <c r="A15" s="12">
        <f t="shared" si="5"/>
        <v>9</v>
      </c>
      <c r="B15" s="8">
        <f t="shared" si="5"/>
        <v>46243</v>
      </c>
      <c r="C15" s="8">
        <f t="shared" si="2"/>
        <v>46243</v>
      </c>
      <c r="D15" s="9">
        <v>0.29166666666666702</v>
      </c>
      <c r="E15" s="8">
        <f t="shared" si="3"/>
        <v>46244</v>
      </c>
      <c r="F15" s="9">
        <v>0.29166666666666702</v>
      </c>
      <c r="G15" s="10">
        <f t="shared" si="6"/>
        <v>1</v>
      </c>
      <c r="H15" s="11">
        <f t="shared" si="4"/>
        <v>6266507.1299999999</v>
      </c>
      <c r="I15" s="11">
        <v>6266508.8700000001</v>
      </c>
      <c r="J15" s="11">
        <f t="shared" ref="J15:J18" si="17">I15-H15</f>
        <v>1.7400000002235174</v>
      </c>
      <c r="K15" s="27">
        <f t="shared" ref="K15" si="18">J15/24</f>
        <v>7.2500000009313226E-2</v>
      </c>
      <c r="L15" s="798" t="s">
        <v>156</v>
      </c>
    </row>
    <row r="16" spans="1:12">
      <c r="A16" s="12">
        <f t="shared" ref="A16:A37" si="19">A15+1</f>
        <v>10</v>
      </c>
      <c r="B16" s="8">
        <f t="shared" ref="B16:B37" si="20">B15+1</f>
        <v>46244</v>
      </c>
      <c r="C16" s="8">
        <f t="shared" si="2"/>
        <v>46244</v>
      </c>
      <c r="D16" s="9">
        <v>0.29166666666666702</v>
      </c>
      <c r="E16" s="8">
        <f t="shared" si="3"/>
        <v>46245</v>
      </c>
      <c r="F16" s="9">
        <v>0.29166666666666702</v>
      </c>
      <c r="G16" s="10">
        <f t="shared" si="6"/>
        <v>1</v>
      </c>
      <c r="H16" s="11">
        <f t="shared" si="4"/>
        <v>6266508.8700000001</v>
      </c>
      <c r="I16" s="11">
        <v>6268634.8399999999</v>
      </c>
      <c r="J16" s="11">
        <f t="shared" si="17"/>
        <v>2125.9699999997392</v>
      </c>
      <c r="K16" s="27">
        <f t="shared" ref="K16:K18" si="21">J16/24</f>
        <v>88.582083333322473</v>
      </c>
      <c r="L16" s="271"/>
    </row>
    <row r="17" spans="1:12">
      <c r="A17" s="12">
        <f t="shared" si="19"/>
        <v>11</v>
      </c>
      <c r="B17" s="8">
        <f t="shared" si="20"/>
        <v>46245</v>
      </c>
      <c r="C17" s="8">
        <f t="shared" si="2"/>
        <v>46245</v>
      </c>
      <c r="D17" s="9">
        <v>0.29166666666666702</v>
      </c>
      <c r="E17" s="8">
        <f t="shared" si="3"/>
        <v>46246</v>
      </c>
      <c r="F17" s="9">
        <v>0.29166666666666702</v>
      </c>
      <c r="G17" s="10">
        <f t="shared" si="6"/>
        <v>1</v>
      </c>
      <c r="H17" s="11">
        <f t="shared" si="4"/>
        <v>6268634.8399999999</v>
      </c>
      <c r="I17" s="11">
        <v>6270427.9800000004</v>
      </c>
      <c r="J17" s="11">
        <f t="shared" si="17"/>
        <v>1793.140000000596</v>
      </c>
      <c r="K17" s="27">
        <f t="shared" si="21"/>
        <v>74.714166666691497</v>
      </c>
      <c r="L17" s="271"/>
    </row>
    <row r="18" spans="1:12">
      <c r="A18" s="12">
        <f t="shared" si="19"/>
        <v>12</v>
      </c>
      <c r="B18" s="8">
        <f t="shared" si="20"/>
        <v>46246</v>
      </c>
      <c r="C18" s="8">
        <f t="shared" si="2"/>
        <v>46246</v>
      </c>
      <c r="D18" s="9">
        <v>0.29166666666666702</v>
      </c>
      <c r="E18" s="8">
        <f t="shared" si="3"/>
        <v>46247</v>
      </c>
      <c r="F18" s="9">
        <v>0.29166666666666702</v>
      </c>
      <c r="G18" s="10">
        <f t="shared" si="6"/>
        <v>1</v>
      </c>
      <c r="H18" s="11">
        <f t="shared" si="4"/>
        <v>6270427.9800000004</v>
      </c>
      <c r="I18" s="11">
        <v>6272791.6100000003</v>
      </c>
      <c r="J18" s="11">
        <f t="shared" si="17"/>
        <v>2363.6299999998882</v>
      </c>
      <c r="K18" s="27">
        <f t="shared" si="21"/>
        <v>98.484583333328672</v>
      </c>
      <c r="L18" s="271"/>
    </row>
    <row r="19" spans="1:12">
      <c r="A19" s="12">
        <f t="shared" si="19"/>
        <v>13</v>
      </c>
      <c r="B19" s="8">
        <f t="shared" si="20"/>
        <v>46247</v>
      </c>
      <c r="C19" s="8">
        <f t="shared" si="2"/>
        <v>46247</v>
      </c>
      <c r="D19" s="9">
        <v>0.29166666666666702</v>
      </c>
      <c r="E19" s="8">
        <f t="shared" si="3"/>
        <v>46248</v>
      </c>
      <c r="F19" s="9">
        <v>0.29166666666666702</v>
      </c>
      <c r="G19" s="10">
        <f t="shared" si="6"/>
        <v>1</v>
      </c>
      <c r="H19" s="11">
        <f t="shared" si="4"/>
        <v>6272791.6100000003</v>
      </c>
      <c r="I19" s="11">
        <v>6274739.3200000003</v>
      </c>
      <c r="J19" s="11">
        <f t="shared" ref="J19" si="22">I19-H19</f>
        <v>1947.7099999999627</v>
      </c>
      <c r="K19" s="27">
        <f t="shared" ref="K19" si="23">J19/24</f>
        <v>81.154583333331786</v>
      </c>
      <c r="L19" s="271"/>
    </row>
    <row r="20" spans="1:12">
      <c r="A20" s="12">
        <f t="shared" si="19"/>
        <v>14</v>
      </c>
      <c r="B20" s="8">
        <f t="shared" si="20"/>
        <v>46248</v>
      </c>
      <c r="C20" s="8">
        <f t="shared" si="2"/>
        <v>46248</v>
      </c>
      <c r="D20" s="9">
        <v>0.29166666666666702</v>
      </c>
      <c r="E20" s="8">
        <f t="shared" si="3"/>
        <v>46249</v>
      </c>
      <c r="F20" s="9">
        <v>0.29166666666666702</v>
      </c>
      <c r="G20" s="10">
        <f t="shared" si="6"/>
        <v>1</v>
      </c>
      <c r="H20" s="11">
        <f t="shared" si="4"/>
        <v>6274739.3200000003</v>
      </c>
      <c r="I20" s="11">
        <v>6276589.6399999997</v>
      </c>
      <c r="J20" s="11">
        <f t="shared" ref="J20" si="24">I20-H20</f>
        <v>1850.3199999993667</v>
      </c>
      <c r="K20" s="27">
        <f t="shared" ref="K20" si="25">J20/24</f>
        <v>77.096666666640274</v>
      </c>
      <c r="L20" s="271"/>
    </row>
    <row r="21" spans="1:12">
      <c r="A21" s="12">
        <f t="shared" si="19"/>
        <v>15</v>
      </c>
      <c r="B21" s="8">
        <f t="shared" si="20"/>
        <v>46249</v>
      </c>
      <c r="C21" s="8">
        <f t="shared" si="2"/>
        <v>46249</v>
      </c>
      <c r="D21" s="9">
        <v>0.29166666666666702</v>
      </c>
      <c r="E21" s="8">
        <f t="shared" si="3"/>
        <v>46250</v>
      </c>
      <c r="F21" s="9">
        <v>0.29166666666666702</v>
      </c>
      <c r="G21" s="10">
        <f t="shared" si="6"/>
        <v>1</v>
      </c>
      <c r="H21" s="11">
        <f t="shared" si="4"/>
        <v>6276589.6399999997</v>
      </c>
      <c r="I21" s="11">
        <v>6278897.4500000002</v>
      </c>
      <c r="J21" s="11">
        <f t="shared" ref="J21" si="26">I21-H21</f>
        <v>2307.8100000005215</v>
      </c>
      <c r="K21" s="27">
        <f t="shared" ref="K21" si="27">J21/24</f>
        <v>96.158750000021726</v>
      </c>
      <c r="L21" s="271"/>
    </row>
    <row r="22" spans="1:12">
      <c r="A22" s="12">
        <f t="shared" si="19"/>
        <v>16</v>
      </c>
      <c r="B22" s="8">
        <f t="shared" si="20"/>
        <v>46250</v>
      </c>
      <c r="C22" s="8">
        <f t="shared" si="2"/>
        <v>46250</v>
      </c>
      <c r="D22" s="9">
        <v>0.29166666666666702</v>
      </c>
      <c r="E22" s="8">
        <f t="shared" si="3"/>
        <v>46251</v>
      </c>
      <c r="F22" s="9">
        <v>0.29166666666666702</v>
      </c>
      <c r="G22" s="10">
        <f t="shared" si="6"/>
        <v>1</v>
      </c>
      <c r="H22" s="11">
        <f t="shared" si="4"/>
        <v>6278897.4500000002</v>
      </c>
      <c r="I22" s="11">
        <v>6278897.4500000002</v>
      </c>
      <c r="J22" s="11">
        <f t="shared" ref="J22" si="28">I22-H22</f>
        <v>0</v>
      </c>
      <c r="K22" s="27">
        <f t="shared" ref="K22" si="29">J22/24</f>
        <v>0</v>
      </c>
      <c r="L22" s="798" t="s">
        <v>156</v>
      </c>
    </row>
    <row r="23" spans="1:12">
      <c r="A23" s="12">
        <f t="shared" si="19"/>
        <v>17</v>
      </c>
      <c r="B23" s="8">
        <f t="shared" si="20"/>
        <v>46251</v>
      </c>
      <c r="C23" s="8">
        <f t="shared" si="2"/>
        <v>46251</v>
      </c>
      <c r="D23" s="9">
        <v>0.29166666666666702</v>
      </c>
      <c r="E23" s="8">
        <f t="shared" si="3"/>
        <v>46252</v>
      </c>
      <c r="F23" s="9">
        <v>0.29166666666666702</v>
      </c>
      <c r="G23" s="10">
        <f t="shared" si="6"/>
        <v>1</v>
      </c>
      <c r="H23" s="11">
        <f t="shared" si="4"/>
        <v>6278897.4500000002</v>
      </c>
      <c r="I23" s="11">
        <v>6278897.4500000002</v>
      </c>
      <c r="J23" s="11">
        <f t="shared" ref="J23" si="30">I23-H23</f>
        <v>0</v>
      </c>
      <c r="K23" s="27">
        <f t="shared" ref="K23" si="31">J23/24</f>
        <v>0</v>
      </c>
      <c r="L23" s="798" t="s">
        <v>156</v>
      </c>
    </row>
    <row r="24" spans="1:12">
      <c r="A24" s="12">
        <f t="shared" si="19"/>
        <v>18</v>
      </c>
      <c r="B24" s="8">
        <f t="shared" si="20"/>
        <v>46252</v>
      </c>
      <c r="C24" s="8">
        <f t="shared" si="2"/>
        <v>46252</v>
      </c>
      <c r="D24" s="9">
        <v>0.29166666666666702</v>
      </c>
      <c r="E24" s="8">
        <f t="shared" si="3"/>
        <v>46253</v>
      </c>
      <c r="F24" s="9">
        <v>0.29166666666666702</v>
      </c>
      <c r="G24" s="10">
        <f t="shared" si="6"/>
        <v>1</v>
      </c>
      <c r="H24" s="11">
        <f t="shared" si="4"/>
        <v>6278897.4500000002</v>
      </c>
      <c r="I24" s="11">
        <v>6280869.9299999997</v>
      </c>
      <c r="J24" s="11">
        <f t="shared" ref="J24" si="32">I24-H24</f>
        <v>1972.4799999995157</v>
      </c>
      <c r="K24" s="27">
        <f t="shared" ref="K24" si="33">J24/24</f>
        <v>82.186666666646488</v>
      </c>
      <c r="L24" s="233"/>
    </row>
    <row r="25" spans="1:12">
      <c r="A25" s="12">
        <f t="shared" si="19"/>
        <v>19</v>
      </c>
      <c r="B25" s="8">
        <f t="shared" si="20"/>
        <v>46253</v>
      </c>
      <c r="C25" s="8">
        <f t="shared" si="2"/>
        <v>46253</v>
      </c>
      <c r="D25" s="9">
        <v>0.29166666666666702</v>
      </c>
      <c r="E25" s="8">
        <f t="shared" si="3"/>
        <v>46254</v>
      </c>
      <c r="F25" s="9">
        <v>0.29166666666666702</v>
      </c>
      <c r="G25" s="10">
        <f t="shared" si="6"/>
        <v>1</v>
      </c>
      <c r="H25" s="11">
        <f t="shared" si="4"/>
        <v>6280869.9299999997</v>
      </c>
      <c r="I25" s="11">
        <v>6282604.8899999997</v>
      </c>
      <c r="J25" s="11">
        <f t="shared" ref="J25:J26" si="34">I25-H25</f>
        <v>1734.9599999999627</v>
      </c>
      <c r="K25" s="27">
        <f t="shared" ref="K25:K28" si="35">J25/24</f>
        <v>72.289999999998443</v>
      </c>
      <c r="L25" s="694"/>
    </row>
    <row r="26" spans="1:12">
      <c r="A26" s="12">
        <f t="shared" si="19"/>
        <v>20</v>
      </c>
      <c r="B26" s="8">
        <f t="shared" si="20"/>
        <v>46254</v>
      </c>
      <c r="C26" s="8">
        <f t="shared" si="2"/>
        <v>46254</v>
      </c>
      <c r="D26" s="9">
        <v>0.29166666666666702</v>
      </c>
      <c r="E26" s="8">
        <f t="shared" si="3"/>
        <v>46255</v>
      </c>
      <c r="F26" s="9">
        <v>0.29166666666666702</v>
      </c>
      <c r="G26" s="10">
        <f t="shared" si="6"/>
        <v>1</v>
      </c>
      <c r="H26" s="11">
        <f t="shared" si="4"/>
        <v>6282604.8899999997</v>
      </c>
      <c r="I26" s="11">
        <v>6284610.21</v>
      </c>
      <c r="J26" s="11">
        <f t="shared" si="34"/>
        <v>2005.320000000298</v>
      </c>
      <c r="K26" s="27">
        <f t="shared" si="35"/>
        <v>83.555000000012413</v>
      </c>
      <c r="L26" s="233"/>
    </row>
    <row r="27" spans="1:12">
      <c r="A27" s="12">
        <f t="shared" si="19"/>
        <v>21</v>
      </c>
      <c r="B27" s="8">
        <f t="shared" si="20"/>
        <v>46255</v>
      </c>
      <c r="C27" s="8">
        <f t="shared" si="2"/>
        <v>46255</v>
      </c>
      <c r="D27" s="9">
        <v>0.29166666666666702</v>
      </c>
      <c r="E27" s="8">
        <f t="shared" si="3"/>
        <v>46256</v>
      </c>
      <c r="F27" s="9">
        <v>0.29166666666666702</v>
      </c>
      <c r="G27" s="10">
        <f t="shared" si="6"/>
        <v>1</v>
      </c>
      <c r="H27" s="11">
        <f t="shared" si="4"/>
        <v>6284610.21</v>
      </c>
      <c r="I27" s="11">
        <v>6286776.3899999997</v>
      </c>
      <c r="J27" s="11">
        <f t="shared" ref="J27:J30" si="36">I27-H27</f>
        <v>2166.179999999702</v>
      </c>
      <c r="K27" s="27">
        <f t="shared" ref="K27" si="37">J27/24</f>
        <v>90.257499999987587</v>
      </c>
      <c r="L27" s="233"/>
    </row>
    <row r="28" spans="1:12">
      <c r="A28" s="12">
        <f t="shared" si="19"/>
        <v>22</v>
      </c>
      <c r="B28" s="8">
        <f t="shared" si="20"/>
        <v>46256</v>
      </c>
      <c r="C28" s="8">
        <f t="shared" si="2"/>
        <v>46256</v>
      </c>
      <c r="D28" s="9">
        <v>0.29166666666666702</v>
      </c>
      <c r="E28" s="8">
        <f t="shared" si="3"/>
        <v>46257</v>
      </c>
      <c r="F28" s="9">
        <v>0.29166666666666702</v>
      </c>
      <c r="G28" s="10">
        <f t="shared" si="6"/>
        <v>1</v>
      </c>
      <c r="H28" s="11">
        <f t="shared" si="4"/>
        <v>6286776.3899999997</v>
      </c>
      <c r="I28" s="11">
        <v>6289091.5899999999</v>
      </c>
      <c r="J28" s="11">
        <f t="shared" si="36"/>
        <v>2315.2000000001863</v>
      </c>
      <c r="K28" s="27">
        <f t="shared" si="35"/>
        <v>96.466666666674428</v>
      </c>
      <c r="L28" s="271"/>
    </row>
    <row r="29" spans="1:12">
      <c r="A29" s="12">
        <f t="shared" si="19"/>
        <v>23</v>
      </c>
      <c r="B29" s="8">
        <f t="shared" si="20"/>
        <v>46257</v>
      </c>
      <c r="C29" s="8">
        <f t="shared" si="2"/>
        <v>46257</v>
      </c>
      <c r="D29" s="9">
        <v>0.29166666666666702</v>
      </c>
      <c r="E29" s="8">
        <f t="shared" si="3"/>
        <v>46258</v>
      </c>
      <c r="F29" s="9">
        <v>0.29166666666666702</v>
      </c>
      <c r="G29" s="10">
        <f t="shared" si="6"/>
        <v>1</v>
      </c>
      <c r="H29" s="11">
        <f t="shared" si="4"/>
        <v>6289091.5899999999</v>
      </c>
      <c r="I29" s="11">
        <v>6289102.5</v>
      </c>
      <c r="J29" s="11">
        <f t="shared" si="36"/>
        <v>10.910000000149012</v>
      </c>
      <c r="K29" s="27">
        <f t="shared" ref="K29" si="38">J29/24</f>
        <v>0.45458333333954215</v>
      </c>
      <c r="L29" s="28"/>
    </row>
    <row r="30" spans="1:12">
      <c r="A30" s="12">
        <f t="shared" si="19"/>
        <v>24</v>
      </c>
      <c r="B30" s="8">
        <f t="shared" si="20"/>
        <v>46258</v>
      </c>
      <c r="C30" s="8">
        <f t="shared" si="2"/>
        <v>46258</v>
      </c>
      <c r="D30" s="9">
        <v>0.29166666666666702</v>
      </c>
      <c r="E30" s="8">
        <f t="shared" si="3"/>
        <v>46259</v>
      </c>
      <c r="F30" s="9">
        <v>0.29166666666666702</v>
      </c>
      <c r="G30" s="10">
        <f t="shared" si="6"/>
        <v>1</v>
      </c>
      <c r="H30" s="11">
        <f t="shared" si="4"/>
        <v>6289102.5</v>
      </c>
      <c r="I30" s="11">
        <v>6291329.5999999996</v>
      </c>
      <c r="J30" s="11">
        <f t="shared" si="36"/>
        <v>2227.0999999996275</v>
      </c>
      <c r="K30" s="27">
        <f t="shared" ref="K30" si="39">J30/24</f>
        <v>92.795833333317816</v>
      </c>
      <c r="L30" s="28"/>
    </row>
    <row r="31" spans="1:12">
      <c r="A31" s="12">
        <f t="shared" si="19"/>
        <v>25</v>
      </c>
      <c r="B31" s="8">
        <f t="shared" si="20"/>
        <v>46259</v>
      </c>
      <c r="C31" s="8">
        <f t="shared" si="2"/>
        <v>46259</v>
      </c>
      <c r="D31" s="9">
        <v>0.29166666666666702</v>
      </c>
      <c r="E31" s="8">
        <f t="shared" si="3"/>
        <v>46260</v>
      </c>
      <c r="F31" s="9">
        <v>0.29166666666666702</v>
      </c>
      <c r="G31" s="10">
        <f t="shared" si="6"/>
        <v>1</v>
      </c>
      <c r="H31" s="11">
        <f t="shared" si="4"/>
        <v>6291329.5999999996</v>
      </c>
      <c r="I31" s="11">
        <v>6293282.1200000001</v>
      </c>
      <c r="J31" s="11">
        <f t="shared" ref="J31" si="40">I31-H31</f>
        <v>1952.5200000004843</v>
      </c>
      <c r="K31" s="27">
        <f t="shared" ref="K31" si="41">J31/24</f>
        <v>81.355000000020183</v>
      </c>
      <c r="L31" s="28"/>
    </row>
    <row r="32" spans="1:12">
      <c r="A32" s="12">
        <f t="shared" si="19"/>
        <v>26</v>
      </c>
      <c r="B32" s="8">
        <f t="shared" si="20"/>
        <v>46260</v>
      </c>
      <c r="C32" s="8">
        <f t="shared" si="2"/>
        <v>46260</v>
      </c>
      <c r="D32" s="9">
        <v>0.29166666666666702</v>
      </c>
      <c r="E32" s="8">
        <f t="shared" si="3"/>
        <v>46261</v>
      </c>
      <c r="F32" s="9">
        <v>0.29166666666666702</v>
      </c>
      <c r="G32" s="10">
        <f t="shared" si="6"/>
        <v>1</v>
      </c>
      <c r="H32" s="11">
        <f t="shared" si="4"/>
        <v>6293282.1200000001</v>
      </c>
      <c r="I32" s="11">
        <v>6295543.1100000003</v>
      </c>
      <c r="J32" s="11">
        <f t="shared" ref="J32" si="42">I32-H32</f>
        <v>2260.9900000002235</v>
      </c>
      <c r="K32" s="27">
        <f t="shared" ref="K32" si="43">J32/24</f>
        <v>94.207916666675985</v>
      </c>
      <c r="L32" s="694"/>
    </row>
    <row r="33" spans="1:12">
      <c r="A33" s="12">
        <f t="shared" si="19"/>
        <v>27</v>
      </c>
      <c r="B33" s="8">
        <f t="shared" si="20"/>
        <v>46261</v>
      </c>
      <c r="C33" s="8">
        <f t="shared" si="2"/>
        <v>46261</v>
      </c>
      <c r="D33" s="9">
        <v>0.29166666666666702</v>
      </c>
      <c r="E33" s="8">
        <f t="shared" si="3"/>
        <v>46262</v>
      </c>
      <c r="F33" s="9">
        <v>0.29166666666666702</v>
      </c>
      <c r="G33" s="10">
        <f t="shared" si="6"/>
        <v>1</v>
      </c>
      <c r="H33" s="11">
        <f t="shared" si="4"/>
        <v>6295543.1100000003</v>
      </c>
      <c r="I33" s="11">
        <v>6297538.3899999997</v>
      </c>
      <c r="J33" s="11">
        <f t="shared" ref="J33" si="44">I33-H33</f>
        <v>1995.2799999993294</v>
      </c>
      <c r="K33" s="27">
        <f t="shared" ref="K33" si="45">J33/24</f>
        <v>83.136666666638732</v>
      </c>
      <c r="L33" s="28"/>
    </row>
    <row r="34" spans="1:12">
      <c r="A34" s="12">
        <f t="shared" si="19"/>
        <v>28</v>
      </c>
      <c r="B34" s="8">
        <f t="shared" si="20"/>
        <v>46262</v>
      </c>
      <c r="C34" s="8">
        <f t="shared" si="2"/>
        <v>46262</v>
      </c>
      <c r="D34" s="9">
        <v>0.29166666666666702</v>
      </c>
      <c r="E34" s="8">
        <f t="shared" si="3"/>
        <v>46263</v>
      </c>
      <c r="F34" s="9">
        <v>0.29166666666666702</v>
      </c>
      <c r="G34" s="10">
        <f t="shared" si="6"/>
        <v>1</v>
      </c>
      <c r="H34" s="11">
        <f t="shared" si="4"/>
        <v>6297538.3899999997</v>
      </c>
      <c r="I34" s="11">
        <v>6299981.9800000004</v>
      </c>
      <c r="J34" s="11">
        <f t="shared" ref="J34" si="46">I34-H34</f>
        <v>2443.5900000007823</v>
      </c>
      <c r="K34" s="27">
        <f t="shared" ref="K34" si="47">J34/24</f>
        <v>101.8162500000326</v>
      </c>
      <c r="L34" s="28"/>
    </row>
    <row r="35" spans="1:12">
      <c r="A35" s="12">
        <f t="shared" si="19"/>
        <v>29</v>
      </c>
      <c r="B35" s="8">
        <f t="shared" si="20"/>
        <v>46263</v>
      </c>
      <c r="C35" s="8">
        <f t="shared" ref="C35:C37" si="48">B35</f>
        <v>46263</v>
      </c>
      <c r="D35" s="9">
        <v>0.29166666666666702</v>
      </c>
      <c r="E35" s="8">
        <f t="shared" ref="E35:E37" si="49">C35+1</f>
        <v>46264</v>
      </c>
      <c r="F35" s="9">
        <v>0.29166666666666702</v>
      </c>
      <c r="G35" s="10">
        <f t="shared" ref="G35:G37" si="50">IFERROR(((E35-C35)+(F35-D35)),"")</f>
        <v>1</v>
      </c>
      <c r="H35" s="11">
        <f t="shared" si="4"/>
        <v>6299981.9800000004</v>
      </c>
      <c r="I35" s="11">
        <v>6302056.4800000004</v>
      </c>
      <c r="J35" s="11">
        <f t="shared" ref="J35:J37" si="51">I35-H35</f>
        <v>2074.5</v>
      </c>
      <c r="K35" s="27">
        <f t="shared" ref="K35:K37" si="52">J35/24</f>
        <v>86.4375</v>
      </c>
      <c r="L35" s="28"/>
    </row>
    <row r="36" spans="1:12">
      <c r="A36" s="12">
        <f t="shared" si="19"/>
        <v>30</v>
      </c>
      <c r="B36" s="8">
        <f t="shared" si="20"/>
        <v>46264</v>
      </c>
      <c r="C36" s="8">
        <f t="shared" si="48"/>
        <v>46264</v>
      </c>
      <c r="D36" s="9">
        <v>0.29166666666666702</v>
      </c>
      <c r="E36" s="8">
        <f t="shared" si="49"/>
        <v>46265</v>
      </c>
      <c r="F36" s="9">
        <v>0.29166666666666702</v>
      </c>
      <c r="G36" s="10">
        <f t="shared" si="50"/>
        <v>1</v>
      </c>
      <c r="H36" s="11">
        <f t="shared" si="4"/>
        <v>6302056.4800000004</v>
      </c>
      <c r="I36" s="11">
        <v>6302057.5</v>
      </c>
      <c r="J36" s="11">
        <f t="shared" si="51"/>
        <v>1.0199999995529652</v>
      </c>
      <c r="K36" s="27">
        <f t="shared" si="52"/>
        <v>4.2499999981373549E-2</v>
      </c>
      <c r="L36" s="28"/>
    </row>
    <row r="37" spans="1:12">
      <c r="A37" s="12">
        <f t="shared" si="19"/>
        <v>31</v>
      </c>
      <c r="B37" s="8">
        <f t="shared" si="20"/>
        <v>46265</v>
      </c>
      <c r="C37" s="8">
        <f t="shared" si="48"/>
        <v>46265</v>
      </c>
      <c r="D37" s="9">
        <v>0.29166666666666702</v>
      </c>
      <c r="E37" s="8">
        <f t="shared" si="49"/>
        <v>46266</v>
      </c>
      <c r="F37" s="9">
        <v>0.29166666666666702</v>
      </c>
      <c r="G37" s="10">
        <f t="shared" si="50"/>
        <v>1</v>
      </c>
      <c r="H37" s="11">
        <f t="shared" si="4"/>
        <v>6302057.5</v>
      </c>
      <c r="I37" s="11">
        <v>6304180.9299999997</v>
      </c>
      <c r="J37" s="11">
        <f t="shared" si="51"/>
        <v>2123.429999999702</v>
      </c>
      <c r="K37" s="27">
        <f t="shared" si="52"/>
        <v>88.476249999987587</v>
      </c>
      <c r="L37" s="28"/>
    </row>
    <row r="38" spans="1:12">
      <c r="A38" s="12"/>
      <c r="B38" s="8"/>
      <c r="C38" s="8"/>
      <c r="D38" s="9"/>
      <c r="E38" s="8"/>
      <c r="F38" s="9"/>
      <c r="G38" s="10"/>
      <c r="H38" s="11"/>
      <c r="I38" s="11"/>
      <c r="J38" s="11"/>
      <c r="K38" s="27"/>
      <c r="L38" s="28"/>
    </row>
    <row r="39" spans="1:12">
      <c r="A39" s="12"/>
      <c r="B39" s="8"/>
      <c r="C39" s="8"/>
      <c r="D39" s="9"/>
      <c r="E39" s="8"/>
      <c r="F39" s="9"/>
      <c r="G39" s="10"/>
      <c r="H39" s="11"/>
      <c r="I39" s="11"/>
      <c r="J39" s="11"/>
      <c r="K39" s="27"/>
      <c r="L39" s="28"/>
    </row>
    <row r="40" spans="1:12">
      <c r="A40" s="12"/>
      <c r="B40" s="8"/>
      <c r="C40" s="8"/>
      <c r="D40" s="9"/>
      <c r="E40" s="8"/>
      <c r="F40" s="9"/>
      <c r="G40" s="10"/>
      <c r="H40" s="11"/>
      <c r="I40" s="11"/>
      <c r="J40" s="11"/>
      <c r="K40" s="27"/>
      <c r="L40" s="28"/>
    </row>
    <row r="41" spans="1:12">
      <c r="A41" s="17" t="s">
        <v>3</v>
      </c>
      <c r="B41" s="18"/>
      <c r="C41" s="18"/>
      <c r="D41" s="18"/>
      <c r="E41" s="18"/>
      <c r="F41" s="18"/>
      <c r="G41" s="19">
        <f>SUM(G7:G40)</f>
        <v>31</v>
      </c>
      <c r="H41" s="20"/>
      <c r="I41" s="20"/>
      <c r="J41" s="32">
        <f>SUM(J7:J40)</f>
        <v>50498.660000000149</v>
      </c>
      <c r="K41" s="32">
        <f>AVERAGE(K7:K40)</f>
        <v>67.874543010752888</v>
      </c>
      <c r="L41" s="33"/>
    </row>
    <row r="42" spans="1:12">
      <c r="A42" s="21" t="s">
        <v>117</v>
      </c>
      <c r="B42" s="22"/>
      <c r="C42" s="22"/>
      <c r="D42" s="22"/>
      <c r="E42" s="22"/>
      <c r="F42" s="22"/>
      <c r="G42" s="23">
        <f>G41/SUMPRODUCT((G7:G40&gt;0)*1)</f>
        <v>1</v>
      </c>
      <c r="H42" s="24"/>
      <c r="I42" s="24"/>
      <c r="J42" s="24"/>
      <c r="K42" s="24">
        <f>K41/SUMPRODUCT((K7:K40&gt;0)*1)</f>
        <v>2.34050148312941</v>
      </c>
      <c r="L42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pageSetup orientation="portrait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2"/>
  <sheetViews>
    <sheetView workbookViewId="0">
      <pane xSplit="2" ySplit="6" topLeftCell="C12" activePane="bottomRight" state="frozen"/>
      <selection pane="topRight"/>
      <selection pane="bottomLeft"/>
      <selection pane="bottomRight" activeCell="I38" sqref="I38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3.140625" style="1" customWidth="1"/>
    <col min="9" max="9" width="13.5703125" style="1" customWidth="1"/>
    <col min="10" max="10" width="15.28515625" style="35" customWidth="1"/>
    <col min="11" max="11" width="9.140625" style="1"/>
    <col min="12" max="12" width="28.42578125" style="1" customWidth="1"/>
    <col min="13" max="16384" width="9.140625" style="1"/>
  </cols>
  <sheetData>
    <row r="1" spans="1:12">
      <c r="B1" s="2"/>
      <c r="C1" s="3" t="s">
        <v>131</v>
      </c>
      <c r="D1" s="2"/>
      <c r="E1" s="2"/>
      <c r="F1" s="2"/>
      <c r="G1" s="2"/>
      <c r="H1" s="2"/>
      <c r="I1" s="2"/>
      <c r="J1" s="36"/>
      <c r="K1" s="2"/>
      <c r="L1" s="2"/>
    </row>
    <row r="2" spans="1:12">
      <c r="B2" s="2"/>
      <c r="C2" s="3" t="s">
        <v>193</v>
      </c>
      <c r="D2" s="2"/>
      <c r="E2" s="2"/>
      <c r="F2" s="2"/>
      <c r="G2" s="2"/>
      <c r="H2" s="2"/>
      <c r="I2" s="2"/>
      <c r="J2" s="36"/>
      <c r="K2" s="2"/>
      <c r="L2" s="25" t="s">
        <v>133</v>
      </c>
    </row>
    <row r="3" spans="1:12">
      <c r="B3" s="2"/>
      <c r="C3" s="3" t="str">
        <f>SCI!C3</f>
        <v>Bulan Agustus 2026</v>
      </c>
      <c r="D3" s="2"/>
      <c r="E3" s="2"/>
      <c r="F3" s="2"/>
      <c r="G3" s="2"/>
      <c r="H3" s="2"/>
      <c r="I3" s="2"/>
      <c r="J3" s="36"/>
      <c r="K3" s="2"/>
      <c r="L3" s="2"/>
    </row>
    <row r="4" spans="1:12" hidden="1">
      <c r="B4" s="4"/>
      <c r="C4" s="4">
        <f>SCI!C4</f>
        <v>46235</v>
      </c>
      <c r="D4" s="2"/>
      <c r="E4" s="2"/>
      <c r="F4" s="2"/>
      <c r="G4" s="2"/>
      <c r="H4" s="2"/>
      <c r="I4" s="2"/>
      <c r="J4" s="36" t="s">
        <v>134</v>
      </c>
      <c r="K4" s="26">
        <f>MAX(K8:K35)</f>
        <v>174.03750000001551</v>
      </c>
      <c r="L4" s="2"/>
    </row>
    <row r="5" spans="1:12" ht="15.75" customHeight="1">
      <c r="A5" s="934" t="s">
        <v>111</v>
      </c>
      <c r="B5" s="933" t="s">
        <v>112</v>
      </c>
      <c r="C5" s="933" t="s">
        <v>135</v>
      </c>
      <c r="D5" s="933"/>
      <c r="E5" s="933" t="s">
        <v>136</v>
      </c>
      <c r="F5" s="933"/>
      <c r="G5" s="937" t="s">
        <v>137</v>
      </c>
      <c r="H5" s="933" t="s">
        <v>138</v>
      </c>
      <c r="I5" s="933"/>
      <c r="J5" s="933" t="s">
        <v>139</v>
      </c>
      <c r="K5" s="937" t="s">
        <v>140</v>
      </c>
      <c r="L5" s="931" t="s">
        <v>141</v>
      </c>
    </row>
    <row r="6" spans="1:12">
      <c r="A6" s="935"/>
      <c r="B6" s="936"/>
      <c r="C6" s="5" t="s">
        <v>112</v>
      </c>
      <c r="D6" s="5" t="s">
        <v>142</v>
      </c>
      <c r="E6" s="5" t="s">
        <v>112</v>
      </c>
      <c r="F6" s="5" t="s">
        <v>142</v>
      </c>
      <c r="G6" s="938"/>
      <c r="H6" s="5" t="s">
        <v>135</v>
      </c>
      <c r="I6" s="5" t="s">
        <v>136</v>
      </c>
      <c r="J6" s="936"/>
      <c r="K6" s="938"/>
      <c r="L6" s="932"/>
    </row>
    <row r="7" spans="1:12">
      <c r="A7" s="255"/>
      <c r="B7" s="45"/>
      <c r="C7" s="45"/>
      <c r="D7" s="45"/>
      <c r="E7" s="45"/>
      <c r="F7" s="45"/>
      <c r="G7" s="256"/>
      <c r="H7" s="45"/>
      <c r="I7" s="45"/>
      <c r="J7" s="45"/>
      <c r="K7" s="256"/>
      <c r="L7" s="259"/>
    </row>
    <row r="8" spans="1:12">
      <c r="A8" s="257">
        <v>1</v>
      </c>
      <c r="B8" s="112">
        <f>C4</f>
        <v>46235</v>
      </c>
      <c r="C8" s="112">
        <f>B8</f>
        <v>46235</v>
      </c>
      <c r="D8" s="258">
        <v>0.25</v>
      </c>
      <c r="E8" s="112">
        <f>C8+1</f>
        <v>46236</v>
      </c>
      <c r="F8" s="258">
        <v>0.25</v>
      </c>
      <c r="G8" s="158">
        <f>IFERROR(((E8-C8)+(F8-D8)),"")</f>
        <v>1</v>
      </c>
      <c r="H8" s="11">
        <v>6826521.7000000002</v>
      </c>
      <c r="I8" s="11">
        <v>6828094.7000000002</v>
      </c>
      <c r="J8" s="160">
        <f>I8-H8</f>
        <v>1573</v>
      </c>
      <c r="K8" s="159">
        <f>J8/24</f>
        <v>65.541666666666671</v>
      </c>
      <c r="L8" s="523"/>
    </row>
    <row r="9" spans="1:12">
      <c r="A9" s="12">
        <f>A8+1</f>
        <v>2</v>
      </c>
      <c r="B9" s="8">
        <f>B8+1</f>
        <v>46236</v>
      </c>
      <c r="C9" s="8">
        <f>B9</f>
        <v>46236</v>
      </c>
      <c r="D9" s="258">
        <v>0.25</v>
      </c>
      <c r="E9" s="8">
        <f>C9+1</f>
        <v>46237</v>
      </c>
      <c r="F9" s="258">
        <v>0.25</v>
      </c>
      <c r="G9" s="10">
        <f>IFERROR(((E9-C9)+(F9-D9)),"")</f>
        <v>1</v>
      </c>
      <c r="H9" s="11">
        <f t="shared" ref="H9:H28" si="0">I8</f>
        <v>6828094.7000000002</v>
      </c>
      <c r="I9" s="570">
        <v>6830294.4000000004</v>
      </c>
      <c r="J9" s="11">
        <f t="shared" ref="J9:J23" si="1">I9-H9</f>
        <v>2199.7000000001863</v>
      </c>
      <c r="K9" s="27">
        <f t="shared" ref="K9:K23" si="2">J9/24</f>
        <v>91.654166666674428</v>
      </c>
      <c r="L9" s="523"/>
    </row>
    <row r="10" spans="1:12">
      <c r="A10" s="12">
        <f t="shared" ref="A10:B25" si="3">A9+1</f>
        <v>3</v>
      </c>
      <c r="B10" s="8">
        <f t="shared" si="3"/>
        <v>46237</v>
      </c>
      <c r="C10" s="8">
        <f t="shared" ref="C10:C35" si="4">B10</f>
        <v>46237</v>
      </c>
      <c r="D10" s="258">
        <v>0.25</v>
      </c>
      <c r="E10" s="8">
        <f t="shared" ref="E10:E35" si="5">C10+1</f>
        <v>46238</v>
      </c>
      <c r="F10" s="258">
        <v>0.25</v>
      </c>
      <c r="G10" s="10">
        <f t="shared" ref="G10:G35" si="6">IFERROR(((E10-C10)+(F10-D10)),"")</f>
        <v>1</v>
      </c>
      <c r="H10" s="11">
        <f t="shared" si="0"/>
        <v>6830294.4000000004</v>
      </c>
      <c r="I10" s="11">
        <v>6833273.2999999998</v>
      </c>
      <c r="J10" s="11">
        <f t="shared" ref="J10" si="7">I10-H10</f>
        <v>2978.8999999994412</v>
      </c>
      <c r="K10" s="27">
        <f t="shared" ref="K10" si="8">J10/24</f>
        <v>124.12083333331005</v>
      </c>
      <c r="L10" s="523"/>
    </row>
    <row r="11" spans="1:12">
      <c r="A11" s="12">
        <f t="shared" si="3"/>
        <v>4</v>
      </c>
      <c r="B11" s="8">
        <f t="shared" si="3"/>
        <v>46238</v>
      </c>
      <c r="C11" s="8">
        <f t="shared" si="4"/>
        <v>46238</v>
      </c>
      <c r="D11" s="258">
        <v>0.25</v>
      </c>
      <c r="E11" s="8">
        <f t="shared" si="5"/>
        <v>46239</v>
      </c>
      <c r="F11" s="258">
        <v>0.25</v>
      </c>
      <c r="G11" s="10">
        <f t="shared" si="6"/>
        <v>1</v>
      </c>
      <c r="H11" s="11">
        <f t="shared" si="0"/>
        <v>6833273.2999999998</v>
      </c>
      <c r="I11" s="11">
        <v>6836677.2000000002</v>
      </c>
      <c r="J11" s="11">
        <f t="shared" ref="J11" si="9">I11-H11</f>
        <v>3403.9000000003725</v>
      </c>
      <c r="K11" s="27">
        <f t="shared" ref="K11" si="10">J11/24</f>
        <v>141.8291666666822</v>
      </c>
      <c r="L11" s="523"/>
    </row>
    <row r="12" spans="1:12">
      <c r="A12" s="12">
        <f t="shared" si="3"/>
        <v>5</v>
      </c>
      <c r="B12" s="8">
        <f t="shared" si="3"/>
        <v>46239</v>
      </c>
      <c r="C12" s="8">
        <f t="shared" si="4"/>
        <v>46239</v>
      </c>
      <c r="D12" s="258">
        <v>0.25</v>
      </c>
      <c r="E12" s="8">
        <f t="shared" si="5"/>
        <v>46240</v>
      </c>
      <c r="F12" s="258">
        <v>0.25</v>
      </c>
      <c r="G12" s="10">
        <f t="shared" si="6"/>
        <v>1</v>
      </c>
      <c r="H12" s="11">
        <f t="shared" si="0"/>
        <v>6836677.2000000002</v>
      </c>
      <c r="I12" s="11">
        <v>6839913.2000000002</v>
      </c>
      <c r="J12" s="11">
        <f t="shared" ref="J12" si="11">I12-H12</f>
        <v>3236</v>
      </c>
      <c r="K12" s="27">
        <f t="shared" ref="K12" si="12">J12/24</f>
        <v>134.83333333333334</v>
      </c>
      <c r="L12" s="536"/>
    </row>
    <row r="13" spans="1:12">
      <c r="A13" s="12">
        <f t="shared" si="3"/>
        <v>6</v>
      </c>
      <c r="B13" s="8">
        <f t="shared" si="3"/>
        <v>46240</v>
      </c>
      <c r="C13" s="8">
        <f t="shared" si="4"/>
        <v>46240</v>
      </c>
      <c r="D13" s="258">
        <v>0.25</v>
      </c>
      <c r="E13" s="8">
        <f t="shared" si="5"/>
        <v>46241</v>
      </c>
      <c r="F13" s="258">
        <v>0.25</v>
      </c>
      <c r="G13" s="10">
        <f t="shared" si="6"/>
        <v>1</v>
      </c>
      <c r="H13" s="11">
        <f t="shared" si="0"/>
        <v>6839913.2000000002</v>
      </c>
      <c r="I13" s="11">
        <v>6843434.7999999998</v>
      </c>
      <c r="J13" s="11">
        <f t="shared" ref="J13" si="13">I13-H13</f>
        <v>3521.5999999996275</v>
      </c>
      <c r="K13" s="27">
        <f t="shared" ref="K13" si="14">J13/24</f>
        <v>146.7333333333178</v>
      </c>
      <c r="L13" s="28"/>
    </row>
    <row r="14" spans="1:12">
      <c r="A14" s="12">
        <f t="shared" si="3"/>
        <v>7</v>
      </c>
      <c r="B14" s="8">
        <f t="shared" si="3"/>
        <v>46241</v>
      </c>
      <c r="C14" s="8">
        <f t="shared" si="4"/>
        <v>46241</v>
      </c>
      <c r="D14" s="258">
        <v>0.25</v>
      </c>
      <c r="E14" s="8">
        <f t="shared" si="5"/>
        <v>46242</v>
      </c>
      <c r="F14" s="258">
        <v>0.25</v>
      </c>
      <c r="G14" s="10">
        <f t="shared" si="6"/>
        <v>1</v>
      </c>
      <c r="H14" s="11">
        <f t="shared" si="0"/>
        <v>6843434.7999999998</v>
      </c>
      <c r="I14" s="11">
        <v>6846280.9000000004</v>
      </c>
      <c r="J14" s="11">
        <f t="shared" si="1"/>
        <v>2846.1000000005588</v>
      </c>
      <c r="K14" s="27">
        <f t="shared" si="2"/>
        <v>118.58750000002328</v>
      </c>
      <c r="L14" s="28"/>
    </row>
    <row r="15" spans="1:12">
      <c r="A15" s="12">
        <f t="shared" si="3"/>
        <v>8</v>
      </c>
      <c r="B15" s="8">
        <f t="shared" si="3"/>
        <v>46242</v>
      </c>
      <c r="C15" s="8">
        <f t="shared" si="4"/>
        <v>46242</v>
      </c>
      <c r="D15" s="258">
        <v>0.25</v>
      </c>
      <c r="E15" s="8">
        <f t="shared" si="5"/>
        <v>46243</v>
      </c>
      <c r="F15" s="258">
        <v>0.25</v>
      </c>
      <c r="G15" s="10">
        <f t="shared" si="6"/>
        <v>1</v>
      </c>
      <c r="H15" s="11">
        <f t="shared" si="0"/>
        <v>6846280.9000000004</v>
      </c>
      <c r="I15" s="11">
        <v>6848311.2000000002</v>
      </c>
      <c r="J15" s="11">
        <f t="shared" ref="J15" si="15">I15-H15</f>
        <v>2030.2999999998137</v>
      </c>
      <c r="K15" s="27">
        <f t="shared" ref="K15" si="16">J15/24</f>
        <v>84.595833333325572</v>
      </c>
      <c r="L15" s="28"/>
    </row>
    <row r="16" spans="1:12">
      <c r="A16" s="12">
        <f t="shared" si="3"/>
        <v>9</v>
      </c>
      <c r="B16" s="8">
        <f t="shared" si="3"/>
        <v>46243</v>
      </c>
      <c r="C16" s="8">
        <f t="shared" si="4"/>
        <v>46243</v>
      </c>
      <c r="D16" s="258">
        <v>0.25</v>
      </c>
      <c r="E16" s="8">
        <f t="shared" si="5"/>
        <v>46244</v>
      </c>
      <c r="F16" s="258">
        <v>0.25</v>
      </c>
      <c r="G16" s="10">
        <f t="shared" si="6"/>
        <v>1</v>
      </c>
      <c r="H16" s="11">
        <f t="shared" si="0"/>
        <v>6848311.2000000002</v>
      </c>
      <c r="I16" s="11">
        <v>6851422.9000000004</v>
      </c>
      <c r="J16" s="11">
        <f t="shared" ref="J16" si="17">I16-H16</f>
        <v>3111.7000000001863</v>
      </c>
      <c r="K16" s="27">
        <f t="shared" ref="K16" si="18">J16/24</f>
        <v>129.65416666667443</v>
      </c>
      <c r="L16" s="28"/>
    </row>
    <row r="17" spans="1:14">
      <c r="A17" s="12">
        <f t="shared" si="3"/>
        <v>10</v>
      </c>
      <c r="B17" s="8">
        <f t="shared" si="3"/>
        <v>46244</v>
      </c>
      <c r="C17" s="8">
        <f t="shared" si="4"/>
        <v>46244</v>
      </c>
      <c r="D17" s="258">
        <v>0.25</v>
      </c>
      <c r="E17" s="8">
        <f t="shared" si="5"/>
        <v>46245</v>
      </c>
      <c r="F17" s="258">
        <v>0.25</v>
      </c>
      <c r="G17" s="10">
        <f t="shared" si="6"/>
        <v>1</v>
      </c>
      <c r="H17" s="11">
        <f t="shared" si="0"/>
        <v>6851422.9000000004</v>
      </c>
      <c r="I17" s="232">
        <v>6854259.0999999996</v>
      </c>
      <c r="J17" s="11">
        <f t="shared" ref="J17:J18" si="19">I17-H17</f>
        <v>2836.1999999992549</v>
      </c>
      <c r="K17" s="27">
        <f t="shared" ref="K17:K18" si="20">J17/24</f>
        <v>118.17499999996896</v>
      </c>
      <c r="L17" s="28"/>
    </row>
    <row r="18" spans="1:14">
      <c r="A18" s="12">
        <f t="shared" si="3"/>
        <v>11</v>
      </c>
      <c r="B18" s="8">
        <f t="shared" si="3"/>
        <v>46245</v>
      </c>
      <c r="C18" s="8">
        <f t="shared" si="4"/>
        <v>46245</v>
      </c>
      <c r="D18" s="258">
        <v>0.25</v>
      </c>
      <c r="E18" s="8">
        <f t="shared" si="5"/>
        <v>46246</v>
      </c>
      <c r="F18" s="258">
        <v>0.25</v>
      </c>
      <c r="G18" s="10">
        <f t="shared" si="6"/>
        <v>1</v>
      </c>
      <c r="H18" s="11">
        <f t="shared" si="0"/>
        <v>6854259.0999999996</v>
      </c>
      <c r="I18" s="11">
        <v>6857651.2999999998</v>
      </c>
      <c r="J18" s="11">
        <f t="shared" si="19"/>
        <v>3392.2000000001863</v>
      </c>
      <c r="K18" s="27">
        <f t="shared" si="20"/>
        <v>141.34166666667443</v>
      </c>
      <c r="L18" s="28"/>
    </row>
    <row r="19" spans="1:14">
      <c r="A19" s="12">
        <f t="shared" si="3"/>
        <v>12</v>
      </c>
      <c r="B19" s="8">
        <f t="shared" si="3"/>
        <v>46246</v>
      </c>
      <c r="C19" s="8">
        <f t="shared" si="4"/>
        <v>46246</v>
      </c>
      <c r="D19" s="258">
        <v>0.25</v>
      </c>
      <c r="E19" s="8">
        <f t="shared" si="5"/>
        <v>46247</v>
      </c>
      <c r="F19" s="258">
        <v>0.25</v>
      </c>
      <c r="G19" s="10">
        <f t="shared" si="6"/>
        <v>1</v>
      </c>
      <c r="H19" s="11">
        <f t="shared" si="0"/>
        <v>6857651.2999999998</v>
      </c>
      <c r="I19" s="232">
        <v>6861140.7999999998</v>
      </c>
      <c r="J19" s="11">
        <f t="shared" ref="J19" si="21">I19-H19</f>
        <v>3489.5</v>
      </c>
      <c r="K19" s="27">
        <f t="shared" ref="K19" si="22">J19/24</f>
        <v>145.39583333333334</v>
      </c>
      <c r="L19" s="28"/>
      <c r="N19" s="29"/>
    </row>
    <row r="20" spans="1:14">
      <c r="A20" s="12">
        <f t="shared" si="3"/>
        <v>13</v>
      </c>
      <c r="B20" s="8">
        <f t="shared" si="3"/>
        <v>46247</v>
      </c>
      <c r="C20" s="8">
        <f t="shared" si="4"/>
        <v>46247</v>
      </c>
      <c r="D20" s="258">
        <v>0.25</v>
      </c>
      <c r="E20" s="8">
        <f t="shared" si="5"/>
        <v>46248</v>
      </c>
      <c r="F20" s="258">
        <v>0.25</v>
      </c>
      <c r="G20" s="10">
        <f t="shared" si="6"/>
        <v>1</v>
      </c>
      <c r="H20" s="11">
        <f t="shared" si="0"/>
        <v>6861140.7999999998</v>
      </c>
      <c r="I20" s="11">
        <v>6864530.5999999996</v>
      </c>
      <c r="J20" s="11">
        <f t="shared" si="1"/>
        <v>3389.7999999998137</v>
      </c>
      <c r="K20" s="27">
        <f t="shared" si="2"/>
        <v>141.24166666665892</v>
      </c>
      <c r="L20" s="28"/>
    </row>
    <row r="21" spans="1:14">
      <c r="A21" s="12">
        <f t="shared" si="3"/>
        <v>14</v>
      </c>
      <c r="B21" s="8">
        <f t="shared" si="3"/>
        <v>46248</v>
      </c>
      <c r="C21" s="8">
        <f t="shared" si="4"/>
        <v>46248</v>
      </c>
      <c r="D21" s="258">
        <v>0.25</v>
      </c>
      <c r="E21" s="8">
        <f t="shared" si="5"/>
        <v>46249</v>
      </c>
      <c r="F21" s="258">
        <v>0.25</v>
      </c>
      <c r="G21" s="10">
        <f t="shared" si="6"/>
        <v>1</v>
      </c>
      <c r="H21" s="11">
        <f t="shared" si="0"/>
        <v>6864530.5999999996</v>
      </c>
      <c r="I21" s="11">
        <v>6867706.7999999998</v>
      </c>
      <c r="J21" s="11">
        <f t="shared" ref="J21" si="23">I21-H21</f>
        <v>3176.2000000001863</v>
      </c>
      <c r="K21" s="27">
        <f t="shared" ref="K21" si="24">J21/24</f>
        <v>132.34166666667443</v>
      </c>
      <c r="L21" s="28"/>
    </row>
    <row r="22" spans="1:14">
      <c r="A22" s="12">
        <f t="shared" si="3"/>
        <v>15</v>
      </c>
      <c r="B22" s="8">
        <f t="shared" si="3"/>
        <v>46249</v>
      </c>
      <c r="C22" s="8">
        <f t="shared" si="4"/>
        <v>46249</v>
      </c>
      <c r="D22" s="258">
        <v>0.25</v>
      </c>
      <c r="E22" s="8">
        <f t="shared" si="5"/>
        <v>46250</v>
      </c>
      <c r="F22" s="258">
        <v>0.25</v>
      </c>
      <c r="G22" s="10">
        <f t="shared" si="6"/>
        <v>1</v>
      </c>
      <c r="H22" s="11">
        <f t="shared" si="0"/>
        <v>6867706.7999999998</v>
      </c>
      <c r="I22" s="11">
        <v>6870154.7999999998</v>
      </c>
      <c r="J22" s="11">
        <f t="shared" ref="J22" si="25">I22-H22</f>
        <v>2448</v>
      </c>
      <c r="K22" s="27">
        <f t="shared" ref="K22" si="26">J22/24</f>
        <v>102</v>
      </c>
      <c r="L22" s="28"/>
    </row>
    <row r="23" spans="1:14">
      <c r="A23" s="12">
        <f t="shared" si="3"/>
        <v>16</v>
      </c>
      <c r="B23" s="8">
        <f t="shared" si="3"/>
        <v>46250</v>
      </c>
      <c r="C23" s="8">
        <f t="shared" si="4"/>
        <v>46250</v>
      </c>
      <c r="D23" s="258">
        <v>0.25</v>
      </c>
      <c r="E23" s="8">
        <f t="shared" si="5"/>
        <v>46251</v>
      </c>
      <c r="F23" s="258">
        <v>0.25</v>
      </c>
      <c r="G23" s="10">
        <f t="shared" si="6"/>
        <v>1</v>
      </c>
      <c r="H23" s="11">
        <f t="shared" si="0"/>
        <v>6870154.7999999998</v>
      </c>
      <c r="I23" s="11">
        <v>6870606.5999999996</v>
      </c>
      <c r="J23" s="11">
        <f t="shared" si="1"/>
        <v>451.79999999981374</v>
      </c>
      <c r="K23" s="27">
        <f t="shared" si="2"/>
        <v>18.82499999999224</v>
      </c>
      <c r="L23" s="547"/>
    </row>
    <row r="24" spans="1:14">
      <c r="A24" s="12">
        <f t="shared" si="3"/>
        <v>17</v>
      </c>
      <c r="B24" s="8">
        <f t="shared" si="3"/>
        <v>46251</v>
      </c>
      <c r="C24" s="8">
        <f t="shared" si="4"/>
        <v>46251</v>
      </c>
      <c r="D24" s="258">
        <v>0.25</v>
      </c>
      <c r="E24" s="8">
        <f t="shared" ref="E24" si="27">C24+1</f>
        <v>46252</v>
      </c>
      <c r="F24" s="258">
        <v>0.25</v>
      </c>
      <c r="G24" s="10">
        <f t="shared" si="6"/>
        <v>1</v>
      </c>
      <c r="H24" s="11">
        <f t="shared" si="0"/>
        <v>6870606.5999999996</v>
      </c>
      <c r="I24" s="11">
        <v>6870606.5999999996</v>
      </c>
      <c r="J24" s="11">
        <f t="shared" ref="J24" si="28">I24-H24</f>
        <v>0</v>
      </c>
      <c r="K24" s="27">
        <f t="shared" ref="K24" si="29">J24/24</f>
        <v>0</v>
      </c>
      <c r="L24" s="28"/>
      <c r="M24" s="260"/>
    </row>
    <row r="25" spans="1:14">
      <c r="A25" s="12">
        <f t="shared" si="3"/>
        <v>18</v>
      </c>
      <c r="B25" s="8">
        <f t="shared" si="3"/>
        <v>46252</v>
      </c>
      <c r="C25" s="8">
        <f t="shared" si="4"/>
        <v>46252</v>
      </c>
      <c r="D25" s="258">
        <v>0.25</v>
      </c>
      <c r="E25" s="8">
        <f t="shared" si="5"/>
        <v>46253</v>
      </c>
      <c r="F25" s="258">
        <v>0.25</v>
      </c>
      <c r="G25" s="10">
        <f t="shared" si="6"/>
        <v>1</v>
      </c>
      <c r="H25" s="11">
        <f t="shared" si="0"/>
        <v>6870606.5999999996</v>
      </c>
      <c r="I25" s="11">
        <v>6874262.0999999996</v>
      </c>
      <c r="J25" s="11">
        <f t="shared" ref="J25" si="30">I25-H25</f>
        <v>3655.5</v>
      </c>
      <c r="K25" s="27">
        <f t="shared" ref="K25" si="31">J25/24</f>
        <v>152.3125</v>
      </c>
      <c r="L25" s="28"/>
    </row>
    <row r="26" spans="1:14">
      <c r="A26" s="12">
        <f t="shared" ref="A26:B35" si="32">A25+1</f>
        <v>19</v>
      </c>
      <c r="B26" s="8">
        <f>B25+1</f>
        <v>46253</v>
      </c>
      <c r="C26" s="8">
        <f t="shared" si="4"/>
        <v>46253</v>
      </c>
      <c r="D26" s="258">
        <v>0.25</v>
      </c>
      <c r="E26" s="8">
        <f t="shared" si="5"/>
        <v>46254</v>
      </c>
      <c r="F26" s="258">
        <v>0.25</v>
      </c>
      <c r="G26" s="10">
        <f t="shared" si="6"/>
        <v>1</v>
      </c>
      <c r="H26" s="11">
        <f t="shared" si="0"/>
        <v>6874262.0999999996</v>
      </c>
      <c r="I26" s="11">
        <v>6878209.7999999998</v>
      </c>
      <c r="J26" s="11">
        <f t="shared" ref="J26" si="33">I26-H26</f>
        <v>3947.7000000001863</v>
      </c>
      <c r="K26" s="27">
        <f t="shared" ref="K26" si="34">J26/24</f>
        <v>164.48750000000777</v>
      </c>
      <c r="L26" s="28"/>
    </row>
    <row r="27" spans="1:14">
      <c r="A27" s="12">
        <f t="shared" si="32"/>
        <v>20</v>
      </c>
      <c r="B27" s="8">
        <f>B26+1</f>
        <v>46254</v>
      </c>
      <c r="C27" s="8">
        <f t="shared" si="4"/>
        <v>46254</v>
      </c>
      <c r="D27" s="258">
        <v>0.25</v>
      </c>
      <c r="E27" s="8">
        <f t="shared" si="5"/>
        <v>46255</v>
      </c>
      <c r="F27" s="258">
        <v>0.25</v>
      </c>
      <c r="G27" s="10">
        <f t="shared" si="6"/>
        <v>1</v>
      </c>
      <c r="H27" s="11">
        <f t="shared" si="0"/>
        <v>6878209.7999999998</v>
      </c>
      <c r="I27" s="11">
        <v>6882386.7000000002</v>
      </c>
      <c r="J27" s="11">
        <f t="shared" ref="J27" si="35">I27-H27</f>
        <v>4176.9000000003725</v>
      </c>
      <c r="K27" s="27">
        <f t="shared" ref="K27" si="36">J27/24</f>
        <v>174.03750000001551</v>
      </c>
      <c r="L27" s="28"/>
    </row>
    <row r="28" spans="1:14">
      <c r="A28" s="12">
        <f t="shared" si="32"/>
        <v>21</v>
      </c>
      <c r="B28" s="8">
        <f>B27+1</f>
        <v>46255</v>
      </c>
      <c r="C28" s="8">
        <f t="shared" si="4"/>
        <v>46255</v>
      </c>
      <c r="D28" s="258">
        <v>0.25</v>
      </c>
      <c r="E28" s="8">
        <f t="shared" si="5"/>
        <v>46256</v>
      </c>
      <c r="F28" s="258">
        <v>0.25</v>
      </c>
      <c r="G28" s="10">
        <f t="shared" si="6"/>
        <v>1</v>
      </c>
      <c r="H28" s="11">
        <f t="shared" si="0"/>
        <v>6882386.7000000002</v>
      </c>
      <c r="I28" s="11">
        <v>6885566.5999999996</v>
      </c>
      <c r="J28" s="11">
        <f t="shared" ref="J28" si="37">I28-H28</f>
        <v>3179.8999999994412</v>
      </c>
      <c r="K28" s="27">
        <f t="shared" ref="K28" si="38">J28/24</f>
        <v>132.49583333331006</v>
      </c>
      <c r="L28" s="28"/>
    </row>
    <row r="29" spans="1:14">
      <c r="A29" s="12">
        <f t="shared" si="32"/>
        <v>22</v>
      </c>
      <c r="B29" s="8">
        <f t="shared" si="32"/>
        <v>46256</v>
      </c>
      <c r="C29" s="8">
        <f t="shared" si="4"/>
        <v>46256</v>
      </c>
      <c r="D29" s="258">
        <v>0.25</v>
      </c>
      <c r="E29" s="8">
        <f t="shared" si="5"/>
        <v>46257</v>
      </c>
      <c r="F29" s="258">
        <v>0.25</v>
      </c>
      <c r="G29" s="10">
        <f t="shared" si="6"/>
        <v>1</v>
      </c>
      <c r="H29" s="11">
        <f t="shared" ref="H29:H38" si="39">I28</f>
        <v>6885566.5999999996</v>
      </c>
      <c r="I29" s="11">
        <v>6888090.5</v>
      </c>
      <c r="J29" s="11">
        <f t="shared" ref="J29" si="40">I29-H29</f>
        <v>2523.9000000003725</v>
      </c>
      <c r="K29" s="27">
        <f t="shared" ref="K29" si="41">J29/24</f>
        <v>105.16250000001553</v>
      </c>
      <c r="L29" s="28"/>
    </row>
    <row r="30" spans="1:14">
      <c r="A30" s="12">
        <f t="shared" si="32"/>
        <v>23</v>
      </c>
      <c r="B30" s="8">
        <f t="shared" si="32"/>
        <v>46257</v>
      </c>
      <c r="C30" s="8">
        <f t="shared" si="4"/>
        <v>46257</v>
      </c>
      <c r="D30" s="258">
        <v>0.25</v>
      </c>
      <c r="E30" s="8">
        <f t="shared" si="5"/>
        <v>46258</v>
      </c>
      <c r="F30" s="258">
        <v>0.25</v>
      </c>
      <c r="G30" s="10">
        <f t="shared" si="6"/>
        <v>1</v>
      </c>
      <c r="H30" s="11">
        <f t="shared" si="39"/>
        <v>6888090.5</v>
      </c>
      <c r="I30" s="11">
        <v>6890985.5999999996</v>
      </c>
      <c r="J30" s="11">
        <f t="shared" ref="J30" si="42">I30-H30</f>
        <v>2895.0999999996275</v>
      </c>
      <c r="K30" s="27">
        <f t="shared" ref="K30" si="43">J30/24</f>
        <v>120.62916666665114</v>
      </c>
      <c r="L30" s="28"/>
    </row>
    <row r="31" spans="1:14">
      <c r="A31" s="12">
        <f t="shared" si="32"/>
        <v>24</v>
      </c>
      <c r="B31" s="8">
        <f t="shared" si="32"/>
        <v>46258</v>
      </c>
      <c r="C31" s="8">
        <f t="shared" si="4"/>
        <v>46258</v>
      </c>
      <c r="D31" s="258">
        <v>0.25</v>
      </c>
      <c r="E31" s="8">
        <f t="shared" si="5"/>
        <v>46259</v>
      </c>
      <c r="F31" s="258">
        <v>0.25</v>
      </c>
      <c r="G31" s="10">
        <f t="shared" si="6"/>
        <v>1</v>
      </c>
      <c r="H31" s="11">
        <f t="shared" si="39"/>
        <v>6890985.5999999996</v>
      </c>
      <c r="I31" s="11">
        <v>6893398.5</v>
      </c>
      <c r="J31" s="11">
        <f t="shared" ref="J31" si="44">I31-H31</f>
        <v>2412.9000000003725</v>
      </c>
      <c r="K31" s="27">
        <f t="shared" ref="K31" si="45">J31/24</f>
        <v>100.53750000001553</v>
      </c>
      <c r="L31" s="28"/>
    </row>
    <row r="32" spans="1:14">
      <c r="A32" s="12">
        <f t="shared" si="32"/>
        <v>25</v>
      </c>
      <c r="B32" s="8">
        <f t="shared" si="32"/>
        <v>46259</v>
      </c>
      <c r="C32" s="8">
        <f t="shared" si="4"/>
        <v>46259</v>
      </c>
      <c r="D32" s="258">
        <v>0.25</v>
      </c>
      <c r="E32" s="8">
        <f t="shared" si="5"/>
        <v>46260</v>
      </c>
      <c r="F32" s="258">
        <v>0.25</v>
      </c>
      <c r="G32" s="10">
        <f t="shared" si="6"/>
        <v>1</v>
      </c>
      <c r="H32" s="11">
        <f t="shared" si="39"/>
        <v>6893398.5</v>
      </c>
      <c r="I32" s="11">
        <v>6894006.7000000002</v>
      </c>
      <c r="J32" s="11">
        <f t="shared" ref="J32" si="46">I32-H32</f>
        <v>608.20000000018626</v>
      </c>
      <c r="K32" s="27">
        <f t="shared" ref="K32" si="47">J32/24</f>
        <v>25.341666666674428</v>
      </c>
      <c r="L32" s="28"/>
    </row>
    <row r="33" spans="1:12">
      <c r="A33" s="12">
        <f t="shared" si="32"/>
        <v>26</v>
      </c>
      <c r="B33" s="8">
        <f t="shared" si="32"/>
        <v>46260</v>
      </c>
      <c r="C33" s="8">
        <f t="shared" si="4"/>
        <v>46260</v>
      </c>
      <c r="D33" s="258">
        <v>0.25</v>
      </c>
      <c r="E33" s="8">
        <f t="shared" si="5"/>
        <v>46261</v>
      </c>
      <c r="F33" s="258">
        <v>0.25</v>
      </c>
      <c r="G33" s="10">
        <f t="shared" si="6"/>
        <v>1</v>
      </c>
      <c r="H33" s="11">
        <f t="shared" si="39"/>
        <v>6894006.7000000002</v>
      </c>
      <c r="I33" s="11">
        <v>6897599.7999999998</v>
      </c>
      <c r="J33" s="11">
        <f t="shared" ref="J33" si="48">I33-H33</f>
        <v>3593.0999999996275</v>
      </c>
      <c r="K33" s="27">
        <f t="shared" ref="K33" si="49">J33/24</f>
        <v>149.71249999998449</v>
      </c>
      <c r="L33" s="28"/>
    </row>
    <row r="34" spans="1:12">
      <c r="A34" s="12">
        <f t="shared" si="32"/>
        <v>27</v>
      </c>
      <c r="B34" s="8">
        <f t="shared" si="32"/>
        <v>46261</v>
      </c>
      <c r="C34" s="8">
        <f t="shared" si="4"/>
        <v>46261</v>
      </c>
      <c r="D34" s="258">
        <v>0.25</v>
      </c>
      <c r="E34" s="8">
        <f t="shared" si="5"/>
        <v>46262</v>
      </c>
      <c r="F34" s="258">
        <v>0.25</v>
      </c>
      <c r="G34" s="10">
        <f t="shared" si="6"/>
        <v>1</v>
      </c>
      <c r="H34" s="11">
        <f t="shared" si="39"/>
        <v>6897599.7999999998</v>
      </c>
      <c r="I34" s="11">
        <v>6900838.7999999998</v>
      </c>
      <c r="J34" s="11">
        <f t="shared" ref="J34" si="50">I34-H34</f>
        <v>3239</v>
      </c>
      <c r="K34" s="27">
        <f t="shared" ref="K34" si="51">J34/24</f>
        <v>134.95833333333334</v>
      </c>
      <c r="L34" s="28"/>
    </row>
    <row r="35" spans="1:12">
      <c r="A35" s="12">
        <f t="shared" si="32"/>
        <v>28</v>
      </c>
      <c r="B35" s="8">
        <f t="shared" si="32"/>
        <v>46262</v>
      </c>
      <c r="C35" s="8">
        <f t="shared" si="4"/>
        <v>46262</v>
      </c>
      <c r="D35" s="258">
        <v>0.25</v>
      </c>
      <c r="E35" s="8">
        <f t="shared" si="5"/>
        <v>46263</v>
      </c>
      <c r="F35" s="258">
        <v>0.25</v>
      </c>
      <c r="G35" s="10">
        <f t="shared" si="6"/>
        <v>1</v>
      </c>
      <c r="H35" s="11">
        <f t="shared" si="39"/>
        <v>6900838.7999999998</v>
      </c>
      <c r="I35" s="11">
        <v>6903850.5</v>
      </c>
      <c r="J35" s="11">
        <f t="shared" ref="J35" si="52">I35-H35</f>
        <v>3011.7000000001863</v>
      </c>
      <c r="K35" s="27">
        <f t="shared" ref="K35" si="53">J35/24</f>
        <v>125.48750000000776</v>
      </c>
      <c r="L35" s="28"/>
    </row>
    <row r="36" spans="1:12">
      <c r="A36" s="12">
        <f t="shared" ref="A36:B36" si="54">A35+1</f>
        <v>29</v>
      </c>
      <c r="B36" s="8">
        <f t="shared" si="54"/>
        <v>46263</v>
      </c>
      <c r="C36" s="8">
        <f t="shared" ref="C36:C37" si="55">B36</f>
        <v>46263</v>
      </c>
      <c r="D36" s="258">
        <v>0.25</v>
      </c>
      <c r="E36" s="8">
        <f t="shared" ref="E36:E37" si="56">C36+1</f>
        <v>46264</v>
      </c>
      <c r="F36" s="258">
        <v>0.25</v>
      </c>
      <c r="G36" s="10">
        <f t="shared" ref="G36:G37" si="57">IFERROR(((E36-C36)+(F36-D36)),"")</f>
        <v>1</v>
      </c>
      <c r="H36" s="11">
        <f t="shared" si="39"/>
        <v>6903850.5</v>
      </c>
      <c r="I36" s="11">
        <v>6906641.7000000002</v>
      </c>
      <c r="J36" s="11">
        <f t="shared" ref="J36:J37" si="58">I36-H36</f>
        <v>2791.2000000001863</v>
      </c>
      <c r="K36" s="27">
        <f t="shared" ref="K36:K37" si="59">J36/24</f>
        <v>116.30000000000776</v>
      </c>
      <c r="L36" s="28"/>
    </row>
    <row r="37" spans="1:12">
      <c r="A37" s="12">
        <f t="shared" ref="A37:B38" si="60">A36+1</f>
        <v>30</v>
      </c>
      <c r="B37" s="8">
        <f t="shared" si="60"/>
        <v>46264</v>
      </c>
      <c r="C37" s="8">
        <f t="shared" si="55"/>
        <v>46264</v>
      </c>
      <c r="D37" s="258">
        <v>0.25</v>
      </c>
      <c r="E37" s="8">
        <f t="shared" si="56"/>
        <v>46265</v>
      </c>
      <c r="F37" s="258">
        <v>0.25</v>
      </c>
      <c r="G37" s="10">
        <f t="shared" si="57"/>
        <v>1</v>
      </c>
      <c r="H37" s="11">
        <f t="shared" si="39"/>
        <v>6906641.7000000002</v>
      </c>
      <c r="I37" s="11">
        <v>6910024.5999999996</v>
      </c>
      <c r="J37" s="11">
        <f t="shared" si="58"/>
        <v>3382.8999999994412</v>
      </c>
      <c r="K37" s="27">
        <f t="shared" si="59"/>
        <v>140.95416666664337</v>
      </c>
      <c r="L37" s="28"/>
    </row>
    <row r="38" spans="1:12">
      <c r="A38" s="12">
        <f t="shared" si="60"/>
        <v>31</v>
      </c>
      <c r="B38" s="8">
        <f t="shared" si="60"/>
        <v>46265</v>
      </c>
      <c r="C38" s="8">
        <f t="shared" ref="C38" si="61">B38</f>
        <v>46265</v>
      </c>
      <c r="D38" s="258">
        <v>0.25</v>
      </c>
      <c r="E38" s="8">
        <f t="shared" ref="E38" si="62">C38+1</f>
        <v>46266</v>
      </c>
      <c r="F38" s="258">
        <v>0.25</v>
      </c>
      <c r="G38" s="10">
        <f t="shared" ref="G38" si="63">IFERROR(((E38-C38)+(F38-D38)),"")</f>
        <v>1</v>
      </c>
      <c r="H38" s="11">
        <f t="shared" si="39"/>
        <v>6910024.5999999996</v>
      </c>
      <c r="I38" s="11">
        <v>6913834</v>
      </c>
      <c r="J38" s="11">
        <f t="shared" ref="J38" si="64">I38-H38</f>
        <v>3809.4000000003725</v>
      </c>
      <c r="K38" s="27">
        <f t="shared" ref="K38" si="65">J38/24</f>
        <v>158.72500000001551</v>
      </c>
      <c r="L38" s="28"/>
    </row>
    <row r="39" spans="1:12">
      <c r="A39" s="12"/>
      <c r="B39" s="8"/>
      <c r="C39" s="8"/>
      <c r="D39" s="258"/>
      <c r="E39" s="8"/>
      <c r="F39" s="258"/>
      <c r="G39" s="10"/>
      <c r="H39" s="11"/>
      <c r="I39" s="11"/>
      <c r="J39" s="11"/>
      <c r="K39" s="27"/>
      <c r="L39" s="28"/>
    </row>
    <row r="40" spans="1:12">
      <c r="A40" s="12"/>
      <c r="B40" s="8"/>
      <c r="C40" s="8"/>
      <c r="D40" s="9"/>
      <c r="E40" s="8"/>
      <c r="F40" s="9"/>
      <c r="G40" s="10"/>
      <c r="H40" s="11"/>
      <c r="I40" s="11"/>
      <c r="J40" s="11"/>
      <c r="K40" s="27"/>
      <c r="L40" s="28"/>
    </row>
    <row r="41" spans="1:12">
      <c r="A41" s="17" t="s">
        <v>3</v>
      </c>
      <c r="B41" s="18"/>
      <c r="C41" s="18"/>
      <c r="D41" s="18"/>
      <c r="E41" s="18"/>
      <c r="F41" s="18"/>
      <c r="G41" s="19">
        <f>SUM(G8:G40)</f>
        <v>31</v>
      </c>
      <c r="H41" s="20"/>
      <c r="I41" s="20"/>
      <c r="J41" s="32">
        <f>SUM(J8:J40)</f>
        <v>87312.299999999814</v>
      </c>
      <c r="K41" s="32">
        <f>AVERAGE(K8:K40)</f>
        <v>117.35524193548363</v>
      </c>
      <c r="L41" s="33"/>
    </row>
    <row r="42" spans="1:12">
      <c r="A42" s="21" t="s">
        <v>117</v>
      </c>
      <c r="B42" s="22"/>
      <c r="C42" s="22"/>
      <c r="D42" s="22"/>
      <c r="E42" s="22"/>
      <c r="F42" s="22"/>
      <c r="G42" s="23">
        <f>G41/SUMPRODUCT((G8:G40&gt;0)*1)</f>
        <v>1</v>
      </c>
      <c r="H42" s="24"/>
      <c r="I42" s="24"/>
      <c r="J42" s="24"/>
      <c r="K42" s="24">
        <f>K41/SUMPRODUCT((K8:K40&gt;0)*1)</f>
        <v>3.9118413978494546</v>
      </c>
      <c r="L42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pageSetup orientation="portrait" horizontalDpi="360" verticalDpi="360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zoomScale="90" zoomScaleNormal="90" workbookViewId="0">
      <pane xSplit="2" ySplit="6" topLeftCell="C7" activePane="bottomRight" state="frozen"/>
      <selection pane="topRight"/>
      <selection pane="bottomLeft"/>
      <selection pane="bottomRight" activeCell="I37" sqref="I37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9" width="13.42578125" style="1" customWidth="1"/>
    <col min="10" max="10" width="14.85546875" style="1" customWidth="1"/>
    <col min="11" max="11" width="10.42578125" style="1" customWidth="1"/>
    <col min="12" max="12" width="40.85546875" style="1" customWidth="1"/>
    <col min="13" max="16384" width="9.140625" style="1"/>
  </cols>
  <sheetData>
    <row r="1" spans="1:12">
      <c r="B1" s="2"/>
      <c r="C1" s="3" t="s">
        <v>131</v>
      </c>
      <c r="D1" s="2"/>
      <c r="E1" s="2"/>
      <c r="F1" s="2"/>
      <c r="G1" s="2"/>
      <c r="H1" s="2"/>
      <c r="I1" s="2"/>
      <c r="J1" s="2"/>
      <c r="K1" s="2"/>
      <c r="L1" s="2"/>
    </row>
    <row r="2" spans="1:12">
      <c r="B2" s="2"/>
      <c r="C2" s="3" t="s">
        <v>188</v>
      </c>
      <c r="D2" s="2"/>
      <c r="E2" s="2"/>
      <c r="F2" s="2"/>
      <c r="G2" s="2"/>
      <c r="H2" s="2"/>
      <c r="I2" s="2"/>
      <c r="J2" s="2"/>
      <c r="K2" s="2"/>
      <c r="L2" s="25" t="s">
        <v>133</v>
      </c>
    </row>
    <row r="3" spans="1:12">
      <c r="B3" s="2"/>
      <c r="C3" s="3" t="str">
        <f>SCI!C3</f>
        <v>Bulan Agustus 2026</v>
      </c>
      <c r="D3" s="2"/>
      <c r="E3" s="2"/>
      <c r="F3" s="2"/>
      <c r="G3" s="2"/>
      <c r="H3" s="2"/>
      <c r="I3" s="2"/>
      <c r="J3" s="2"/>
      <c r="K3" s="2"/>
      <c r="L3" s="2"/>
    </row>
    <row r="4" spans="1:12">
      <c r="B4" s="4"/>
      <c r="C4" s="4">
        <f>SCI!C4</f>
        <v>46235</v>
      </c>
      <c r="D4" s="2"/>
      <c r="E4" s="2"/>
      <c r="F4" s="2"/>
      <c r="G4" s="2"/>
      <c r="H4" s="2"/>
      <c r="I4" s="2"/>
      <c r="J4" s="2" t="s">
        <v>134</v>
      </c>
      <c r="K4" s="26">
        <f>MAX(K7:K34)</f>
        <v>172.6166666666783</v>
      </c>
      <c r="L4" s="2"/>
    </row>
    <row r="5" spans="1:12">
      <c r="A5" s="934" t="s">
        <v>111</v>
      </c>
      <c r="B5" s="933" t="s">
        <v>112</v>
      </c>
      <c r="C5" s="933" t="s">
        <v>135</v>
      </c>
      <c r="D5" s="933"/>
      <c r="E5" s="933" t="s">
        <v>136</v>
      </c>
      <c r="F5" s="933"/>
      <c r="G5" s="937" t="s">
        <v>137</v>
      </c>
      <c r="H5" s="933" t="s">
        <v>138</v>
      </c>
      <c r="I5" s="933"/>
      <c r="J5" s="933" t="s">
        <v>139</v>
      </c>
      <c r="K5" s="937" t="s">
        <v>140</v>
      </c>
      <c r="L5" s="931" t="s">
        <v>141</v>
      </c>
    </row>
    <row r="6" spans="1:12">
      <c r="A6" s="935"/>
      <c r="B6" s="936"/>
      <c r="C6" s="5" t="s">
        <v>112</v>
      </c>
      <c r="D6" s="5" t="s">
        <v>142</v>
      </c>
      <c r="E6" s="5" t="s">
        <v>112</v>
      </c>
      <c r="F6" s="5" t="s">
        <v>142</v>
      </c>
      <c r="G6" s="938"/>
      <c r="H6" s="5" t="s">
        <v>135</v>
      </c>
      <c r="I6" s="5" t="s">
        <v>136</v>
      </c>
      <c r="J6" s="936"/>
      <c r="K6" s="938"/>
      <c r="L6" s="932"/>
    </row>
    <row r="7" spans="1:12">
      <c r="A7" s="6">
        <v>1</v>
      </c>
      <c r="B7" s="7">
        <f>C4</f>
        <v>46235</v>
      </c>
      <c r="C7" s="8">
        <f>B7</f>
        <v>46235</v>
      </c>
      <c r="D7" s="9">
        <v>0.33333333333333298</v>
      </c>
      <c r="E7" s="8">
        <f>C7+1</f>
        <v>46236</v>
      </c>
      <c r="F7" s="9">
        <v>0.33333333333333298</v>
      </c>
      <c r="G7" s="10">
        <f>IFERROR(((E7-C7)+(F7-D7)),"")</f>
        <v>1</v>
      </c>
      <c r="H7" s="11">
        <v>2720521.1</v>
      </c>
      <c r="I7" s="11">
        <v>2722947.3</v>
      </c>
      <c r="J7" s="11">
        <f t="shared" ref="J7" si="0">I7-H7</f>
        <v>2426.1999999997206</v>
      </c>
      <c r="K7" s="27">
        <f t="shared" ref="K7" si="1">J7/24</f>
        <v>101.09166666665503</v>
      </c>
      <c r="L7" s="101"/>
    </row>
    <row r="8" spans="1:12">
      <c r="A8" s="12">
        <f>A7+1</f>
        <v>2</v>
      </c>
      <c r="B8" s="8">
        <f>B7+1</f>
        <v>46236</v>
      </c>
      <c r="C8" s="8">
        <f>B8</f>
        <v>46236</v>
      </c>
      <c r="D8" s="9">
        <v>0.33333333333333298</v>
      </c>
      <c r="E8" s="8">
        <f>C8+1</f>
        <v>46237</v>
      </c>
      <c r="F8" s="9">
        <v>0.33333333333333298</v>
      </c>
      <c r="G8" s="10">
        <f>IFERROR(((E8-C8)+(F8-D8)),"")</f>
        <v>1</v>
      </c>
      <c r="H8" s="11">
        <f t="shared" ref="H8:H37" si="2">I7</f>
        <v>2722947.3</v>
      </c>
      <c r="I8" s="11">
        <v>2723054.5</v>
      </c>
      <c r="J8" s="11">
        <f t="shared" ref="J8:J12" si="3">I8-H8</f>
        <v>107.20000000018626</v>
      </c>
      <c r="K8" s="27">
        <f t="shared" ref="K8:K12" si="4">J8/24</f>
        <v>4.4666666666744277</v>
      </c>
      <c r="L8" s="28"/>
    </row>
    <row r="9" spans="1:12">
      <c r="A9" s="12">
        <f t="shared" ref="A9:B24" si="5">A8+1</f>
        <v>3</v>
      </c>
      <c r="B9" s="8">
        <f t="shared" si="5"/>
        <v>46237</v>
      </c>
      <c r="C9" s="8">
        <f t="shared" ref="C9:C34" si="6">B9</f>
        <v>46237</v>
      </c>
      <c r="D9" s="9">
        <v>0.33333333333333298</v>
      </c>
      <c r="E9" s="8">
        <f t="shared" ref="E9:E34" si="7">C9+1</f>
        <v>46238</v>
      </c>
      <c r="F9" s="9">
        <v>0.33333333333333298</v>
      </c>
      <c r="G9" s="10">
        <f t="shared" ref="G9:G34" si="8">IFERROR(((E9-C9)+(F9-D9)),"")</f>
        <v>1</v>
      </c>
      <c r="H9" s="11">
        <f t="shared" si="2"/>
        <v>2723054.5</v>
      </c>
      <c r="I9" s="11">
        <v>2726585.4</v>
      </c>
      <c r="J9" s="11">
        <f t="shared" ref="J9" si="9">I9-H9</f>
        <v>3530.8999999999069</v>
      </c>
      <c r="K9" s="27">
        <f t="shared" ref="K9" si="10">J9/24</f>
        <v>147.12083333332944</v>
      </c>
      <c r="L9" s="28"/>
    </row>
    <row r="10" spans="1:12">
      <c r="A10" s="12">
        <f t="shared" si="5"/>
        <v>4</v>
      </c>
      <c r="B10" s="8">
        <f t="shared" si="5"/>
        <v>46238</v>
      </c>
      <c r="C10" s="8">
        <f t="shared" si="6"/>
        <v>46238</v>
      </c>
      <c r="D10" s="9">
        <v>0.33333333333333298</v>
      </c>
      <c r="E10" s="8">
        <f t="shared" si="7"/>
        <v>46239</v>
      </c>
      <c r="F10" s="9">
        <v>0.33333333333333298</v>
      </c>
      <c r="G10" s="10">
        <f t="shared" si="8"/>
        <v>1</v>
      </c>
      <c r="H10" s="11">
        <f t="shared" si="2"/>
        <v>2726585.4</v>
      </c>
      <c r="I10" s="11">
        <v>2730312.8</v>
      </c>
      <c r="J10" s="11">
        <f t="shared" ref="J10" si="11">I10-H10</f>
        <v>3727.3999999999069</v>
      </c>
      <c r="K10" s="27">
        <f t="shared" ref="K10" si="12">J10/24</f>
        <v>155.30833333332944</v>
      </c>
      <c r="L10" s="28"/>
    </row>
    <row r="11" spans="1:12">
      <c r="A11" s="12">
        <f t="shared" si="5"/>
        <v>5</v>
      </c>
      <c r="B11" s="8">
        <f t="shared" si="5"/>
        <v>46239</v>
      </c>
      <c r="C11" s="8">
        <f t="shared" si="6"/>
        <v>46239</v>
      </c>
      <c r="D11" s="9">
        <v>0.33333333333333298</v>
      </c>
      <c r="E11" s="8">
        <f t="shared" si="7"/>
        <v>46240</v>
      </c>
      <c r="F11" s="9">
        <v>0.33333333333333298</v>
      </c>
      <c r="G11" s="10">
        <f t="shared" si="8"/>
        <v>1</v>
      </c>
      <c r="H11" s="11">
        <f t="shared" si="2"/>
        <v>2730312.8</v>
      </c>
      <c r="I11" s="11">
        <v>2734008.9</v>
      </c>
      <c r="J11" s="11">
        <f t="shared" si="3"/>
        <v>3696.1000000000931</v>
      </c>
      <c r="K11" s="27">
        <f t="shared" si="4"/>
        <v>154.00416666667056</v>
      </c>
      <c r="L11" s="28"/>
    </row>
    <row r="12" spans="1:12">
      <c r="A12" s="12">
        <f t="shared" si="5"/>
        <v>6</v>
      </c>
      <c r="B12" s="8">
        <f t="shared" si="5"/>
        <v>46240</v>
      </c>
      <c r="C12" s="8">
        <f t="shared" si="6"/>
        <v>46240</v>
      </c>
      <c r="D12" s="9">
        <v>0.33333333333333298</v>
      </c>
      <c r="E12" s="8">
        <f t="shared" si="7"/>
        <v>46241</v>
      </c>
      <c r="F12" s="9">
        <v>0.33333333333333298</v>
      </c>
      <c r="G12" s="10">
        <f t="shared" si="8"/>
        <v>1</v>
      </c>
      <c r="H12" s="11">
        <f t="shared" si="2"/>
        <v>2734008.9</v>
      </c>
      <c r="I12" s="11">
        <v>2737241</v>
      </c>
      <c r="J12" s="11">
        <f t="shared" si="3"/>
        <v>3232.1000000000931</v>
      </c>
      <c r="K12" s="27">
        <f t="shared" si="4"/>
        <v>134.67083333333721</v>
      </c>
      <c r="L12" s="28"/>
    </row>
    <row r="13" spans="1:12">
      <c r="A13" s="12">
        <f t="shared" si="5"/>
        <v>7</v>
      </c>
      <c r="B13" s="8">
        <f t="shared" si="5"/>
        <v>46241</v>
      </c>
      <c r="C13" s="8">
        <f t="shared" si="6"/>
        <v>46241</v>
      </c>
      <c r="D13" s="9">
        <v>0.33333333333333298</v>
      </c>
      <c r="E13" s="8">
        <f t="shared" si="7"/>
        <v>46242</v>
      </c>
      <c r="F13" s="9">
        <v>0.33333333333333298</v>
      </c>
      <c r="G13" s="10">
        <f t="shared" si="8"/>
        <v>1</v>
      </c>
      <c r="H13" s="11">
        <f t="shared" si="2"/>
        <v>2737241</v>
      </c>
      <c r="I13" s="11">
        <v>2740011.7</v>
      </c>
      <c r="J13" s="11">
        <f t="shared" ref="J13" si="13">I13-H13</f>
        <v>2770.7000000001863</v>
      </c>
      <c r="K13" s="27">
        <f t="shared" ref="K13" si="14">J13/24</f>
        <v>115.4458333333411</v>
      </c>
      <c r="L13" s="28"/>
    </row>
    <row r="14" spans="1:12">
      <c r="A14" s="12">
        <f t="shared" si="5"/>
        <v>8</v>
      </c>
      <c r="B14" s="8">
        <f t="shared" si="5"/>
        <v>46242</v>
      </c>
      <c r="C14" s="8">
        <f t="shared" si="6"/>
        <v>46242</v>
      </c>
      <c r="D14" s="9">
        <v>0.33333333333333298</v>
      </c>
      <c r="E14" s="8">
        <f t="shared" si="7"/>
        <v>46243</v>
      </c>
      <c r="F14" s="9">
        <v>0.33333333333333298</v>
      </c>
      <c r="G14" s="10">
        <f t="shared" si="8"/>
        <v>1</v>
      </c>
      <c r="H14" s="11">
        <f t="shared" si="2"/>
        <v>2740011.7</v>
      </c>
      <c r="I14" s="11">
        <v>2743771.3</v>
      </c>
      <c r="J14" s="11">
        <f t="shared" ref="J14" si="15">I14-H14</f>
        <v>3759.5999999996275</v>
      </c>
      <c r="K14" s="27">
        <f t="shared" ref="K14" si="16">J14/24</f>
        <v>156.64999999998449</v>
      </c>
      <c r="L14" s="28"/>
    </row>
    <row r="15" spans="1:12">
      <c r="A15" s="12">
        <f t="shared" si="5"/>
        <v>9</v>
      </c>
      <c r="B15" s="8">
        <f t="shared" si="5"/>
        <v>46243</v>
      </c>
      <c r="C15" s="8">
        <f t="shared" si="6"/>
        <v>46243</v>
      </c>
      <c r="D15" s="9">
        <v>0.33333333333333298</v>
      </c>
      <c r="E15" s="8">
        <f t="shared" si="7"/>
        <v>46244</v>
      </c>
      <c r="F15" s="9">
        <v>0.33333333333333298</v>
      </c>
      <c r="G15" s="10">
        <f t="shared" si="8"/>
        <v>1</v>
      </c>
      <c r="H15" s="11">
        <f t="shared" si="2"/>
        <v>2743771.3</v>
      </c>
      <c r="I15" s="11">
        <v>2743848.8</v>
      </c>
      <c r="J15" s="11">
        <f t="shared" ref="J15" si="17">I15-H15</f>
        <v>77.5</v>
      </c>
      <c r="K15" s="27">
        <f t="shared" ref="K15" si="18">J15/24</f>
        <v>3.2291666666666665</v>
      </c>
      <c r="L15" s="797" t="s">
        <v>156</v>
      </c>
    </row>
    <row r="16" spans="1:12">
      <c r="A16" s="12">
        <f t="shared" si="5"/>
        <v>10</v>
      </c>
      <c r="B16" s="8">
        <f t="shared" si="5"/>
        <v>46244</v>
      </c>
      <c r="C16" s="8">
        <f t="shared" si="6"/>
        <v>46244</v>
      </c>
      <c r="D16" s="9">
        <v>0.33333333333333298</v>
      </c>
      <c r="E16" s="8">
        <f t="shared" si="7"/>
        <v>46245</v>
      </c>
      <c r="F16" s="9">
        <v>0.33333333333333298</v>
      </c>
      <c r="G16" s="10">
        <f t="shared" si="8"/>
        <v>1</v>
      </c>
      <c r="H16" s="11">
        <f t="shared" si="2"/>
        <v>2743848.8</v>
      </c>
      <c r="I16" s="11">
        <v>2747199.7</v>
      </c>
      <c r="J16" s="11">
        <f t="shared" ref="J16" si="19">I16-H16</f>
        <v>3350.9000000003725</v>
      </c>
      <c r="K16" s="27">
        <f t="shared" ref="K16" si="20">J16/24</f>
        <v>139.62083333334886</v>
      </c>
      <c r="L16" s="28"/>
    </row>
    <row r="17" spans="1:14">
      <c r="A17" s="12">
        <f t="shared" si="5"/>
        <v>11</v>
      </c>
      <c r="B17" s="8">
        <f t="shared" si="5"/>
        <v>46245</v>
      </c>
      <c r="C17" s="8">
        <f t="shared" si="6"/>
        <v>46245</v>
      </c>
      <c r="D17" s="9">
        <v>0.33333333333333298</v>
      </c>
      <c r="E17" s="8">
        <f t="shared" si="7"/>
        <v>46246</v>
      </c>
      <c r="F17" s="9">
        <v>0.33333333333333298</v>
      </c>
      <c r="G17" s="10">
        <f t="shared" si="8"/>
        <v>1</v>
      </c>
      <c r="H17" s="11">
        <f t="shared" si="2"/>
        <v>2747199.7</v>
      </c>
      <c r="I17" s="11">
        <v>2747939.9</v>
      </c>
      <c r="J17" s="11">
        <f t="shared" ref="J17" si="21">I17-H17</f>
        <v>740.1999999997206</v>
      </c>
      <c r="K17" s="27">
        <f t="shared" ref="K17" si="22">J17/24</f>
        <v>30.841666666655026</v>
      </c>
      <c r="L17" s="28"/>
    </row>
    <row r="18" spans="1:14">
      <c r="A18" s="12">
        <f t="shared" si="5"/>
        <v>12</v>
      </c>
      <c r="B18" s="8">
        <f t="shared" si="5"/>
        <v>46246</v>
      </c>
      <c r="C18" s="8">
        <f t="shared" si="6"/>
        <v>46246</v>
      </c>
      <c r="D18" s="9">
        <v>0.33333333333333298</v>
      </c>
      <c r="E18" s="8">
        <f t="shared" si="7"/>
        <v>46247</v>
      </c>
      <c r="F18" s="9">
        <v>0.33333333333333298</v>
      </c>
      <c r="G18" s="10">
        <f t="shared" si="8"/>
        <v>1</v>
      </c>
      <c r="H18" s="11">
        <f t="shared" si="2"/>
        <v>2747939.9</v>
      </c>
      <c r="I18" s="11">
        <v>2749367.3</v>
      </c>
      <c r="J18" s="11">
        <f t="shared" ref="J18" si="23">I18-H18</f>
        <v>1427.3999999999069</v>
      </c>
      <c r="K18" s="27">
        <f t="shared" ref="K18" si="24">J18/24</f>
        <v>59.474999999996122</v>
      </c>
      <c r="L18" s="28"/>
      <c r="N18" s="29"/>
    </row>
    <row r="19" spans="1:14">
      <c r="A19" s="12">
        <f t="shared" si="5"/>
        <v>13</v>
      </c>
      <c r="B19" s="8">
        <f t="shared" si="5"/>
        <v>46247</v>
      </c>
      <c r="C19" s="8">
        <f t="shared" si="6"/>
        <v>46247</v>
      </c>
      <c r="D19" s="9">
        <v>0.33333333333333298</v>
      </c>
      <c r="E19" s="8">
        <f t="shared" si="7"/>
        <v>46248</v>
      </c>
      <c r="F19" s="9">
        <v>0.33333333333333298</v>
      </c>
      <c r="G19" s="10">
        <f t="shared" si="8"/>
        <v>1</v>
      </c>
      <c r="H19" s="11">
        <f t="shared" si="2"/>
        <v>2749367.3</v>
      </c>
      <c r="I19" s="11">
        <v>2752619.7</v>
      </c>
      <c r="J19" s="11">
        <f t="shared" ref="J19" si="25">I19-H19</f>
        <v>3252.4000000003725</v>
      </c>
      <c r="K19" s="27">
        <f t="shared" ref="K19" si="26">J19/24</f>
        <v>135.5166666666822</v>
      </c>
      <c r="L19" s="28"/>
    </row>
    <row r="20" spans="1:14">
      <c r="A20" s="12">
        <f t="shared" si="5"/>
        <v>14</v>
      </c>
      <c r="B20" s="8">
        <f t="shared" si="5"/>
        <v>46248</v>
      </c>
      <c r="C20" s="8">
        <f t="shared" si="6"/>
        <v>46248</v>
      </c>
      <c r="D20" s="9">
        <v>0.33333333333333298</v>
      </c>
      <c r="E20" s="8">
        <f t="shared" si="7"/>
        <v>46249</v>
      </c>
      <c r="F20" s="9">
        <v>0.33333333333333298</v>
      </c>
      <c r="G20" s="10">
        <f t="shared" si="8"/>
        <v>1</v>
      </c>
      <c r="H20" s="11">
        <f t="shared" si="2"/>
        <v>2752619.7</v>
      </c>
      <c r="I20" s="11">
        <v>2752858.4</v>
      </c>
      <c r="J20" s="11">
        <f t="shared" ref="J20" si="27">I20-H20</f>
        <v>238.6999999997206</v>
      </c>
      <c r="K20" s="27">
        <f t="shared" ref="K20" si="28">J20/24</f>
        <v>9.9458333333216924</v>
      </c>
      <c r="L20" s="28"/>
    </row>
    <row r="21" spans="1:14">
      <c r="A21" s="12">
        <f t="shared" si="5"/>
        <v>15</v>
      </c>
      <c r="B21" s="8">
        <f t="shared" si="5"/>
        <v>46249</v>
      </c>
      <c r="C21" s="8">
        <f t="shared" si="6"/>
        <v>46249</v>
      </c>
      <c r="D21" s="9">
        <v>0.33333333333333298</v>
      </c>
      <c r="E21" s="8">
        <f t="shared" si="7"/>
        <v>46250</v>
      </c>
      <c r="F21" s="9">
        <v>0.33333333333333298</v>
      </c>
      <c r="G21" s="10">
        <f t="shared" si="8"/>
        <v>1</v>
      </c>
      <c r="H21" s="11">
        <f t="shared" si="2"/>
        <v>2752858.4</v>
      </c>
      <c r="I21" s="11">
        <v>2756523.2</v>
      </c>
      <c r="J21" s="11">
        <f t="shared" ref="J21" si="29">I21-H21</f>
        <v>3664.8000000002794</v>
      </c>
      <c r="K21" s="27">
        <f t="shared" ref="K21" si="30">J21/24</f>
        <v>152.70000000001164</v>
      </c>
      <c r="L21" s="28"/>
    </row>
    <row r="22" spans="1:14">
      <c r="A22" s="12">
        <f t="shared" si="5"/>
        <v>16</v>
      </c>
      <c r="B22" s="8">
        <f t="shared" si="5"/>
        <v>46250</v>
      </c>
      <c r="C22" s="8">
        <f t="shared" si="6"/>
        <v>46250</v>
      </c>
      <c r="D22" s="9">
        <v>0.33333333333333298</v>
      </c>
      <c r="E22" s="8">
        <f t="shared" si="7"/>
        <v>46251</v>
      </c>
      <c r="F22" s="9">
        <v>0.33333333333333298</v>
      </c>
      <c r="G22" s="10">
        <f t="shared" si="8"/>
        <v>1</v>
      </c>
      <c r="H22" s="11">
        <f t="shared" si="2"/>
        <v>2756523.2</v>
      </c>
      <c r="I22" s="11">
        <v>2756523.2</v>
      </c>
      <c r="J22" s="11">
        <f t="shared" ref="J22" si="31">I22-H22</f>
        <v>0</v>
      </c>
      <c r="K22" s="27">
        <f t="shared" ref="K22" si="32">J22/24</f>
        <v>0</v>
      </c>
      <c r="L22" s="797" t="s">
        <v>156</v>
      </c>
    </row>
    <row r="23" spans="1:14">
      <c r="A23" s="12">
        <f t="shared" si="5"/>
        <v>17</v>
      </c>
      <c r="B23" s="8">
        <f t="shared" si="5"/>
        <v>46251</v>
      </c>
      <c r="C23" s="8">
        <f t="shared" si="6"/>
        <v>46251</v>
      </c>
      <c r="D23" s="9">
        <v>0.33333333333333298</v>
      </c>
      <c r="E23" s="8">
        <f t="shared" si="7"/>
        <v>46252</v>
      </c>
      <c r="F23" s="9">
        <v>0.33333333333333298</v>
      </c>
      <c r="G23" s="10">
        <f t="shared" si="8"/>
        <v>1</v>
      </c>
      <c r="H23" s="11">
        <f t="shared" si="2"/>
        <v>2756523.2</v>
      </c>
      <c r="I23" s="11">
        <v>2756535.5</v>
      </c>
      <c r="J23" s="11">
        <f t="shared" ref="J23" si="33">I23-H23</f>
        <v>12.299999999813735</v>
      </c>
      <c r="K23" s="27">
        <f t="shared" ref="K23" si="34">J23/24</f>
        <v>0.51249999999223894</v>
      </c>
      <c r="L23" s="687"/>
    </row>
    <row r="24" spans="1:14">
      <c r="A24" s="12">
        <f t="shared" si="5"/>
        <v>18</v>
      </c>
      <c r="B24" s="8">
        <f t="shared" si="5"/>
        <v>46252</v>
      </c>
      <c r="C24" s="8">
        <f t="shared" si="6"/>
        <v>46252</v>
      </c>
      <c r="D24" s="9">
        <v>0.33333333333333298</v>
      </c>
      <c r="E24" s="8">
        <f t="shared" si="7"/>
        <v>46253</v>
      </c>
      <c r="F24" s="9">
        <v>0.33333333333333298</v>
      </c>
      <c r="G24" s="10">
        <f t="shared" si="8"/>
        <v>1</v>
      </c>
      <c r="H24" s="11">
        <f t="shared" si="2"/>
        <v>2756535.5</v>
      </c>
      <c r="I24" s="11">
        <v>2760078.4</v>
      </c>
      <c r="J24" s="11">
        <f t="shared" ref="J24" si="35">I24-H24</f>
        <v>3542.8999999999069</v>
      </c>
      <c r="K24" s="27">
        <f t="shared" ref="K24" si="36">J24/24</f>
        <v>147.62083333332944</v>
      </c>
      <c r="L24" s="687"/>
    </row>
    <row r="25" spans="1:14">
      <c r="A25" s="12">
        <f t="shared" ref="A25:B34" si="37">A24+1</f>
        <v>19</v>
      </c>
      <c r="B25" s="8">
        <f>B24+1</f>
        <v>46253</v>
      </c>
      <c r="C25" s="8">
        <f t="shared" si="6"/>
        <v>46253</v>
      </c>
      <c r="D25" s="9">
        <v>0.33333333333333298</v>
      </c>
      <c r="E25" s="8">
        <f t="shared" si="7"/>
        <v>46254</v>
      </c>
      <c r="F25" s="9">
        <v>0.33333333333333298</v>
      </c>
      <c r="G25" s="10">
        <f t="shared" si="8"/>
        <v>1</v>
      </c>
      <c r="H25" s="11">
        <f t="shared" si="2"/>
        <v>2760078.4</v>
      </c>
      <c r="I25" s="11">
        <v>2764221.2</v>
      </c>
      <c r="J25" s="11">
        <f t="shared" ref="J25:J26" si="38">I25-H25</f>
        <v>4142.8000000002794</v>
      </c>
      <c r="K25" s="27">
        <f t="shared" ref="K25" si="39">J25/24</f>
        <v>172.6166666666783</v>
      </c>
      <c r="L25" s="687"/>
    </row>
    <row r="26" spans="1:14">
      <c r="A26" s="12">
        <f t="shared" si="37"/>
        <v>20</v>
      </c>
      <c r="B26" s="8">
        <f>B25+1</f>
        <v>46254</v>
      </c>
      <c r="C26" s="8">
        <f t="shared" si="6"/>
        <v>46254</v>
      </c>
      <c r="D26" s="9">
        <v>0.33333333333333298</v>
      </c>
      <c r="E26" s="8">
        <f t="shared" si="7"/>
        <v>46255</v>
      </c>
      <c r="F26" s="9">
        <v>0.33333333333333298</v>
      </c>
      <c r="G26" s="10">
        <f t="shared" si="8"/>
        <v>1</v>
      </c>
      <c r="H26" s="11">
        <f t="shared" si="2"/>
        <v>2764221.2</v>
      </c>
      <c r="I26" s="11">
        <v>2768355.6</v>
      </c>
      <c r="J26" s="11">
        <f t="shared" si="38"/>
        <v>4134.3999999999069</v>
      </c>
      <c r="K26" s="27">
        <f t="shared" ref="K26" si="40">J26/24</f>
        <v>172.26666666666279</v>
      </c>
      <c r="L26" s="28"/>
    </row>
    <row r="27" spans="1:14">
      <c r="A27" s="12">
        <f t="shared" si="37"/>
        <v>21</v>
      </c>
      <c r="B27" s="8">
        <f>B26+1</f>
        <v>46255</v>
      </c>
      <c r="C27" s="8">
        <f t="shared" si="6"/>
        <v>46255</v>
      </c>
      <c r="D27" s="9">
        <v>0.33333333333333298</v>
      </c>
      <c r="E27" s="8">
        <f t="shared" si="7"/>
        <v>46256</v>
      </c>
      <c r="F27" s="9">
        <v>0.33333333333333298</v>
      </c>
      <c r="G27" s="10">
        <f t="shared" si="8"/>
        <v>1</v>
      </c>
      <c r="H27" s="11">
        <f t="shared" si="2"/>
        <v>2768355.6</v>
      </c>
      <c r="I27" s="11">
        <v>2770631.7</v>
      </c>
      <c r="J27" s="11">
        <f t="shared" ref="J27" si="41">I27-H27</f>
        <v>2276.1000000000931</v>
      </c>
      <c r="K27" s="27">
        <f t="shared" ref="K27" si="42">J27/24</f>
        <v>94.837500000003885</v>
      </c>
      <c r="L27" s="28"/>
    </row>
    <row r="28" spans="1:14">
      <c r="A28" s="12">
        <f t="shared" si="37"/>
        <v>22</v>
      </c>
      <c r="B28" s="8">
        <f t="shared" si="37"/>
        <v>46256</v>
      </c>
      <c r="C28" s="8">
        <f t="shared" si="6"/>
        <v>46256</v>
      </c>
      <c r="D28" s="9">
        <v>0.33333333333333298</v>
      </c>
      <c r="E28" s="8">
        <f t="shared" si="7"/>
        <v>46257</v>
      </c>
      <c r="F28" s="9">
        <v>0.33333333333333298</v>
      </c>
      <c r="G28" s="10">
        <f t="shared" si="8"/>
        <v>1</v>
      </c>
      <c r="H28" s="11">
        <f t="shared" si="2"/>
        <v>2770631.7</v>
      </c>
      <c r="I28" s="11">
        <v>2774611.2</v>
      </c>
      <c r="J28" s="11">
        <f t="shared" ref="J28" si="43">I28-H28</f>
        <v>3979.5</v>
      </c>
      <c r="K28" s="27">
        <f t="shared" ref="K28" si="44">J28/24</f>
        <v>165.8125</v>
      </c>
      <c r="L28" s="28"/>
    </row>
    <row r="29" spans="1:14">
      <c r="A29" s="12">
        <f t="shared" si="37"/>
        <v>23</v>
      </c>
      <c r="B29" s="8">
        <f t="shared" si="37"/>
        <v>46257</v>
      </c>
      <c r="C29" s="8">
        <f t="shared" si="6"/>
        <v>46257</v>
      </c>
      <c r="D29" s="9">
        <v>0.33333333333333298</v>
      </c>
      <c r="E29" s="8">
        <f t="shared" si="7"/>
        <v>46258</v>
      </c>
      <c r="F29" s="9">
        <v>0.33333333333333298</v>
      </c>
      <c r="G29" s="10">
        <f t="shared" si="8"/>
        <v>1</v>
      </c>
      <c r="H29" s="11">
        <f t="shared" si="2"/>
        <v>2774611.2</v>
      </c>
      <c r="I29" s="11">
        <v>2778323</v>
      </c>
      <c r="J29" s="11">
        <f t="shared" ref="J29" si="45">I29-H29</f>
        <v>3711.7999999998137</v>
      </c>
      <c r="K29" s="27">
        <f t="shared" ref="K29" si="46">J29/24</f>
        <v>154.65833333332557</v>
      </c>
      <c r="L29" s="28"/>
    </row>
    <row r="30" spans="1:14">
      <c r="A30" s="12">
        <f t="shared" si="37"/>
        <v>24</v>
      </c>
      <c r="B30" s="8">
        <f t="shared" si="37"/>
        <v>46258</v>
      </c>
      <c r="C30" s="8">
        <f t="shared" si="6"/>
        <v>46258</v>
      </c>
      <c r="D30" s="9">
        <v>0.33333333333333298</v>
      </c>
      <c r="E30" s="8">
        <f t="shared" si="7"/>
        <v>46259</v>
      </c>
      <c r="F30" s="9">
        <v>0.33333333333333298</v>
      </c>
      <c r="G30" s="10">
        <f t="shared" si="8"/>
        <v>1</v>
      </c>
      <c r="H30" s="11">
        <f t="shared" si="2"/>
        <v>2778323</v>
      </c>
      <c r="I30" s="11">
        <v>2778323</v>
      </c>
      <c r="J30" s="11">
        <f t="shared" ref="J30" si="47">I30-H30</f>
        <v>0</v>
      </c>
      <c r="K30" s="27">
        <f t="shared" ref="K30" si="48">J30/24</f>
        <v>0</v>
      </c>
      <c r="L30" s="797" t="s">
        <v>156</v>
      </c>
    </row>
    <row r="31" spans="1:14">
      <c r="A31" s="12">
        <f t="shared" si="37"/>
        <v>25</v>
      </c>
      <c r="B31" s="8">
        <f t="shared" si="37"/>
        <v>46259</v>
      </c>
      <c r="C31" s="8">
        <f t="shared" si="6"/>
        <v>46259</v>
      </c>
      <c r="D31" s="9">
        <v>0.33333333333333298</v>
      </c>
      <c r="E31" s="8">
        <f t="shared" si="7"/>
        <v>46260</v>
      </c>
      <c r="F31" s="9">
        <v>0.33333333333333298</v>
      </c>
      <c r="G31" s="10">
        <f t="shared" si="8"/>
        <v>1</v>
      </c>
      <c r="H31" s="11">
        <f t="shared" si="2"/>
        <v>2778323</v>
      </c>
      <c r="I31" s="11">
        <v>2778375.2</v>
      </c>
      <c r="J31" s="11">
        <f t="shared" ref="J31" si="49">I31-H31</f>
        <v>52.200000000186265</v>
      </c>
      <c r="K31" s="27">
        <f t="shared" ref="K31" si="50">J31/24</f>
        <v>2.1750000000077612</v>
      </c>
      <c r="L31" s="28"/>
    </row>
    <row r="32" spans="1:14">
      <c r="A32" s="12">
        <f t="shared" si="37"/>
        <v>26</v>
      </c>
      <c r="B32" s="8">
        <f t="shared" si="37"/>
        <v>46260</v>
      </c>
      <c r="C32" s="8">
        <f t="shared" si="6"/>
        <v>46260</v>
      </c>
      <c r="D32" s="9">
        <v>0.33333333333333298</v>
      </c>
      <c r="E32" s="8">
        <f t="shared" si="7"/>
        <v>46261</v>
      </c>
      <c r="F32" s="9">
        <v>0.33333333333333298</v>
      </c>
      <c r="G32" s="10">
        <f t="shared" si="8"/>
        <v>1</v>
      </c>
      <c r="H32" s="11">
        <f t="shared" si="2"/>
        <v>2778375.2</v>
      </c>
      <c r="I32" s="11">
        <v>2782171.2</v>
      </c>
      <c r="J32" s="11">
        <f t="shared" ref="J32:J33" si="51">I32-H32</f>
        <v>3796</v>
      </c>
      <c r="K32" s="27">
        <f t="shared" ref="K32:K33" si="52">J32/24</f>
        <v>158.16666666666666</v>
      </c>
      <c r="L32" s="28"/>
    </row>
    <row r="33" spans="1:12">
      <c r="A33" s="12">
        <f t="shared" si="37"/>
        <v>27</v>
      </c>
      <c r="B33" s="8">
        <f t="shared" si="37"/>
        <v>46261</v>
      </c>
      <c r="C33" s="8">
        <f t="shared" si="6"/>
        <v>46261</v>
      </c>
      <c r="D33" s="9">
        <v>0.33333333333333298</v>
      </c>
      <c r="E33" s="8">
        <f t="shared" si="7"/>
        <v>46262</v>
      </c>
      <c r="F33" s="9">
        <v>0.33333333333333298</v>
      </c>
      <c r="G33" s="10">
        <f t="shared" si="8"/>
        <v>1</v>
      </c>
      <c r="H33" s="11">
        <f t="shared" si="2"/>
        <v>2782171.2</v>
      </c>
      <c r="I33" s="11">
        <v>2785943.7</v>
      </c>
      <c r="J33" s="11">
        <f t="shared" si="51"/>
        <v>3772.5</v>
      </c>
      <c r="K33" s="27">
        <f t="shared" si="52"/>
        <v>157.1875</v>
      </c>
      <c r="L33" s="28"/>
    </row>
    <row r="34" spans="1:12">
      <c r="A34" s="12">
        <f t="shared" si="37"/>
        <v>28</v>
      </c>
      <c r="B34" s="8">
        <f t="shared" si="37"/>
        <v>46262</v>
      </c>
      <c r="C34" s="8">
        <f t="shared" si="6"/>
        <v>46262</v>
      </c>
      <c r="D34" s="9">
        <v>0.33333333333333298</v>
      </c>
      <c r="E34" s="8">
        <f t="shared" si="7"/>
        <v>46263</v>
      </c>
      <c r="F34" s="9">
        <v>0.33333333333333298</v>
      </c>
      <c r="G34" s="10">
        <f t="shared" si="8"/>
        <v>1</v>
      </c>
      <c r="H34" s="11">
        <f t="shared" si="2"/>
        <v>2785943.7</v>
      </c>
      <c r="I34" s="11">
        <v>2788185.8</v>
      </c>
      <c r="J34" s="11">
        <f t="shared" ref="J34" si="53">I34-H34</f>
        <v>2242.0999999996275</v>
      </c>
      <c r="K34" s="27">
        <f t="shared" ref="K34" si="54">J34/24</f>
        <v>93.420833333317816</v>
      </c>
      <c r="L34" s="28"/>
    </row>
    <row r="35" spans="1:12">
      <c r="A35" s="12">
        <f t="shared" ref="A35:B35" si="55">A34+1</f>
        <v>29</v>
      </c>
      <c r="B35" s="8">
        <f t="shared" si="55"/>
        <v>46263</v>
      </c>
      <c r="C35" s="8">
        <f t="shared" ref="C35:C36" si="56">B35</f>
        <v>46263</v>
      </c>
      <c r="D35" s="9">
        <v>0.33333333333333298</v>
      </c>
      <c r="E35" s="8">
        <f t="shared" ref="E35:E36" si="57">C35+1</f>
        <v>46264</v>
      </c>
      <c r="F35" s="9">
        <v>0.33333333333333298</v>
      </c>
      <c r="G35" s="10">
        <f t="shared" ref="G35:G36" si="58">IFERROR(((E35-C35)+(F35-D35)),"")</f>
        <v>1</v>
      </c>
      <c r="H35" s="11">
        <f t="shared" si="2"/>
        <v>2788185.8</v>
      </c>
      <c r="I35" s="11">
        <v>2788292.1</v>
      </c>
      <c r="J35" s="11">
        <f t="shared" ref="J35:J36" si="59">I35-H35</f>
        <v>106.3000000002794</v>
      </c>
      <c r="K35" s="27">
        <f t="shared" ref="K35:K36" si="60">J35/24</f>
        <v>4.4291666666783085</v>
      </c>
      <c r="L35" s="28"/>
    </row>
    <row r="36" spans="1:12">
      <c r="A36" s="12">
        <f t="shared" ref="A36:B37" si="61">A35+1</f>
        <v>30</v>
      </c>
      <c r="B36" s="8">
        <f t="shared" si="61"/>
        <v>46264</v>
      </c>
      <c r="C36" s="8">
        <f t="shared" si="56"/>
        <v>46264</v>
      </c>
      <c r="D36" s="9">
        <v>0.33333333333333298</v>
      </c>
      <c r="E36" s="8">
        <f t="shared" si="57"/>
        <v>46265</v>
      </c>
      <c r="F36" s="9">
        <v>0.33333333333333298</v>
      </c>
      <c r="G36" s="10">
        <f t="shared" si="58"/>
        <v>1</v>
      </c>
      <c r="H36" s="11">
        <f t="shared" si="2"/>
        <v>2788292.1</v>
      </c>
      <c r="I36" s="11">
        <v>2788309.5</v>
      </c>
      <c r="J36" s="11">
        <f t="shared" si="59"/>
        <v>17.399999999906868</v>
      </c>
      <c r="K36" s="27">
        <f t="shared" si="60"/>
        <v>0.72499999999611953</v>
      </c>
      <c r="L36" s="28"/>
    </row>
    <row r="37" spans="1:12">
      <c r="A37" s="12">
        <f t="shared" si="61"/>
        <v>31</v>
      </c>
      <c r="B37" s="8">
        <f t="shared" si="61"/>
        <v>46265</v>
      </c>
      <c r="C37" s="8">
        <f t="shared" ref="C37" si="62">B37</f>
        <v>46265</v>
      </c>
      <c r="D37" s="9">
        <v>0.33333333333333298</v>
      </c>
      <c r="E37" s="8">
        <f t="shared" ref="E37" si="63">C37+1</f>
        <v>46266</v>
      </c>
      <c r="F37" s="9">
        <v>0.33333333333333298</v>
      </c>
      <c r="G37" s="10">
        <f t="shared" ref="G37" si="64">IFERROR(((E37-C37)+(F37-D37)),"")</f>
        <v>1</v>
      </c>
      <c r="H37" s="11">
        <f t="shared" si="2"/>
        <v>2788309.5</v>
      </c>
      <c r="I37" s="11">
        <v>2791881.6</v>
      </c>
      <c r="J37" s="11">
        <f t="shared" ref="J37" si="65">I37-H37</f>
        <v>3572.1000000000931</v>
      </c>
      <c r="K37" s="27">
        <f t="shared" ref="K37" si="66">J37/24</f>
        <v>148.83750000000387</v>
      </c>
      <c r="L37" s="28"/>
    </row>
    <row r="38" spans="1:12">
      <c r="A38" s="12"/>
      <c r="B38" s="8"/>
      <c r="C38" s="8"/>
      <c r="D38" s="9"/>
      <c r="E38" s="8"/>
      <c r="F38" s="9"/>
      <c r="G38" s="10"/>
      <c r="H38" s="11"/>
      <c r="I38" s="11"/>
      <c r="J38" s="11"/>
      <c r="K38" s="27"/>
      <c r="L38" s="28"/>
    </row>
    <row r="39" spans="1:12">
      <c r="A39" s="17" t="s">
        <v>3</v>
      </c>
      <c r="B39" s="18"/>
      <c r="C39" s="18"/>
      <c r="D39" s="18"/>
      <c r="E39" s="18"/>
      <c r="F39" s="18"/>
      <c r="G39" s="19">
        <f>SUM(G7:G38)</f>
        <v>31</v>
      </c>
      <c r="H39" s="20"/>
      <c r="I39" s="20"/>
      <c r="J39" s="32">
        <f>SUM(J7:J38)</f>
        <v>71360.5</v>
      </c>
      <c r="K39" s="32">
        <f>AVERAGE(K7:K38)</f>
        <v>95.914650537634401</v>
      </c>
      <c r="L39" s="33"/>
    </row>
    <row r="40" spans="1:12">
      <c r="A40" s="21" t="s">
        <v>117</v>
      </c>
      <c r="B40" s="22"/>
      <c r="C40" s="22"/>
      <c r="D40" s="22"/>
      <c r="E40" s="22"/>
      <c r="F40" s="22"/>
      <c r="G40" s="23">
        <f>G39/SUMPRODUCT((G7:G38&gt;0)*1)</f>
        <v>1</v>
      </c>
      <c r="H40" s="24"/>
      <c r="I40" s="24"/>
      <c r="J40" s="24"/>
      <c r="K40" s="24">
        <f>K39/SUMPRODUCT((K7:K38&gt;0)*1)</f>
        <v>3.3074017426770483</v>
      </c>
      <c r="L40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workbookViewId="0">
      <pane xSplit="3" ySplit="6" topLeftCell="D13" activePane="bottomRight" state="frozen"/>
      <selection pane="topRight"/>
      <selection pane="bottomLeft"/>
      <selection pane="bottomRight" activeCell="I37" sqref="I37"/>
    </sheetView>
  </sheetViews>
  <sheetFormatPr defaultColWidth="9.140625" defaultRowHeight="15"/>
  <cols>
    <col min="1" max="1" width="9.28515625" style="1" hidden="1" customWidth="1"/>
    <col min="2" max="2" width="10.7109375" style="1" hidden="1" customWidth="1"/>
    <col min="3" max="6" width="9.140625" style="1"/>
    <col min="7" max="7" width="13.140625" style="1" customWidth="1"/>
    <col min="8" max="9" width="12.7109375" style="1" customWidth="1"/>
    <col min="10" max="10" width="11.5703125" style="1" customWidth="1"/>
    <col min="11" max="11" width="9.140625" style="1"/>
    <col min="12" max="12" width="28.42578125" style="1" customWidth="1"/>
    <col min="13" max="16384" width="9.140625" style="1"/>
  </cols>
  <sheetData>
    <row r="1" spans="1:12" ht="0.75" customHeight="1">
      <c r="B1" s="2"/>
      <c r="C1" s="3" t="s">
        <v>131</v>
      </c>
      <c r="D1" s="2"/>
      <c r="E1" s="2"/>
      <c r="F1" s="2"/>
      <c r="G1" s="2"/>
      <c r="H1" s="2"/>
      <c r="I1" s="2"/>
      <c r="J1" s="2"/>
      <c r="K1" s="2"/>
      <c r="L1" s="2"/>
    </row>
    <row r="2" spans="1:12">
      <c r="B2" s="2"/>
      <c r="C2" s="3" t="s">
        <v>189</v>
      </c>
      <c r="D2" s="2"/>
      <c r="E2" s="2"/>
      <c r="F2" s="2"/>
      <c r="G2" s="2"/>
      <c r="H2" s="2"/>
      <c r="I2" s="2"/>
      <c r="J2" s="2"/>
      <c r="K2" s="2"/>
      <c r="L2" s="25" t="s">
        <v>133</v>
      </c>
    </row>
    <row r="3" spans="1:12">
      <c r="B3" s="2"/>
      <c r="C3" s="3" t="str">
        <f>SCI!C3</f>
        <v>Bulan Agustus 2026</v>
      </c>
      <c r="D3" s="2"/>
      <c r="E3" s="2"/>
      <c r="F3" s="2"/>
      <c r="G3" s="2"/>
      <c r="H3" s="2"/>
      <c r="I3" s="2"/>
      <c r="J3" s="2"/>
      <c r="K3" s="2"/>
      <c r="L3" s="2"/>
    </row>
    <row r="4" spans="1:12">
      <c r="B4" s="4"/>
      <c r="C4" s="4">
        <f>SCI!C4</f>
        <v>46235</v>
      </c>
      <c r="D4" s="2"/>
      <c r="E4" s="2"/>
      <c r="F4" s="2"/>
      <c r="G4" s="2"/>
      <c r="H4" s="2"/>
      <c r="I4" s="2"/>
      <c r="J4" s="2" t="s">
        <v>134</v>
      </c>
      <c r="K4" s="26">
        <f>MAX(K7:K36)</f>
        <v>4.7333333333335759</v>
      </c>
      <c r="L4" s="2"/>
    </row>
    <row r="5" spans="1:12">
      <c r="A5" s="934" t="s">
        <v>111</v>
      </c>
      <c r="B5" s="933" t="s">
        <v>112</v>
      </c>
      <c r="C5" s="933" t="s">
        <v>135</v>
      </c>
      <c r="D5" s="933"/>
      <c r="E5" s="933" t="s">
        <v>136</v>
      </c>
      <c r="F5" s="933"/>
      <c r="G5" s="937" t="s">
        <v>137</v>
      </c>
      <c r="H5" s="933" t="s">
        <v>138</v>
      </c>
      <c r="I5" s="933"/>
      <c r="J5" s="933" t="s">
        <v>139</v>
      </c>
      <c r="K5" s="937" t="s">
        <v>140</v>
      </c>
      <c r="L5" s="931" t="s">
        <v>141</v>
      </c>
    </row>
    <row r="6" spans="1:12">
      <c r="A6" s="935"/>
      <c r="B6" s="936"/>
      <c r="C6" s="5" t="s">
        <v>112</v>
      </c>
      <c r="D6" s="5" t="s">
        <v>142</v>
      </c>
      <c r="E6" s="5" t="s">
        <v>112</v>
      </c>
      <c r="F6" s="5" t="s">
        <v>142</v>
      </c>
      <c r="G6" s="938"/>
      <c r="H6" s="5" t="s">
        <v>135</v>
      </c>
      <c r="I6" s="5" t="s">
        <v>136</v>
      </c>
      <c r="J6" s="936"/>
      <c r="K6" s="938"/>
      <c r="L6" s="932"/>
    </row>
    <row r="7" spans="1:12">
      <c r="A7" s="6">
        <v>1</v>
      </c>
      <c r="B7" s="7">
        <f>C4</f>
        <v>46235</v>
      </c>
      <c r="C7" s="8">
        <f>B7</f>
        <v>46235</v>
      </c>
      <c r="D7" s="9">
        <v>0.33333333333333298</v>
      </c>
      <c r="E7" s="8">
        <f>C7+1</f>
        <v>46236</v>
      </c>
      <c r="F7" s="9">
        <v>0.33333333333333298</v>
      </c>
      <c r="G7" s="10">
        <f>IFERROR(((E7-C7)+(F7-D7)),"")</f>
        <v>1</v>
      </c>
      <c r="H7" s="11">
        <v>83430</v>
      </c>
      <c r="I7" s="11">
        <v>83543.600000000006</v>
      </c>
      <c r="J7" s="11">
        <f t="shared" ref="J7:J8" si="0">I7-H7</f>
        <v>113.60000000000582</v>
      </c>
      <c r="K7" s="27">
        <f t="shared" ref="K7:K8" si="1">J7/24</f>
        <v>4.7333333333335759</v>
      </c>
      <c r="L7" s="101"/>
    </row>
    <row r="8" spans="1:12">
      <c r="A8" s="12">
        <f>A7+1</f>
        <v>2</v>
      </c>
      <c r="B8" s="8">
        <f>B7+1</f>
        <v>46236</v>
      </c>
      <c r="C8" s="8">
        <f>B8</f>
        <v>46236</v>
      </c>
      <c r="D8" s="9">
        <v>0.33333333333333298</v>
      </c>
      <c r="E8" s="8">
        <f>E7+1</f>
        <v>46237</v>
      </c>
      <c r="F8" s="9">
        <v>0.33333333333333298</v>
      </c>
      <c r="G8" s="10">
        <f>IFERROR(((E8-C8)+(F8-D8)),"")</f>
        <v>1</v>
      </c>
      <c r="H8" s="11">
        <f t="shared" ref="H8:H37" si="2">I7</f>
        <v>83543.600000000006</v>
      </c>
      <c r="I8" s="11">
        <v>83613.490000000005</v>
      </c>
      <c r="J8" s="11">
        <f t="shared" si="0"/>
        <v>69.889999999999418</v>
      </c>
      <c r="K8" s="27">
        <f t="shared" si="1"/>
        <v>2.9120833333333089</v>
      </c>
      <c r="L8" s="28"/>
    </row>
    <row r="9" spans="1:12">
      <c r="A9" s="12">
        <f t="shared" ref="A9:B24" si="3">A8+1</f>
        <v>3</v>
      </c>
      <c r="B9" s="8">
        <f t="shared" si="3"/>
        <v>46237</v>
      </c>
      <c r="C9" s="8">
        <f t="shared" ref="C9:C34" si="4">B9</f>
        <v>46237</v>
      </c>
      <c r="D9" s="9">
        <v>0.33333333333333298</v>
      </c>
      <c r="E9" s="8">
        <f t="shared" ref="E9:E37" si="5">E8+1</f>
        <v>46238</v>
      </c>
      <c r="F9" s="9">
        <v>0.33333333333333298</v>
      </c>
      <c r="G9" s="10">
        <f t="shared" ref="G9:G33" si="6">IFERROR(((E9-C9)+(F9-D9)),"")</f>
        <v>1</v>
      </c>
      <c r="H9" s="11">
        <f t="shared" si="2"/>
        <v>83613.490000000005</v>
      </c>
      <c r="I9" s="11">
        <v>83683.850000000006</v>
      </c>
      <c r="J9" s="11">
        <f t="shared" ref="J9:J34" si="7">I9-H9</f>
        <v>70.360000000000582</v>
      </c>
      <c r="K9" s="27">
        <f t="shared" ref="K9:K34" si="8">J9/24</f>
        <v>2.9316666666666911</v>
      </c>
      <c r="L9" s="28"/>
    </row>
    <row r="10" spans="1:12">
      <c r="A10" s="12">
        <f t="shared" si="3"/>
        <v>4</v>
      </c>
      <c r="B10" s="8">
        <f t="shared" si="3"/>
        <v>46238</v>
      </c>
      <c r="C10" s="8">
        <f t="shared" si="4"/>
        <v>46238</v>
      </c>
      <c r="D10" s="9">
        <v>0.33333333333333298</v>
      </c>
      <c r="E10" s="8">
        <f t="shared" si="5"/>
        <v>46239</v>
      </c>
      <c r="F10" s="9">
        <v>0.33333333333333298</v>
      </c>
      <c r="G10" s="10">
        <f t="shared" si="6"/>
        <v>1</v>
      </c>
      <c r="H10" s="11">
        <f t="shared" si="2"/>
        <v>83683.850000000006</v>
      </c>
      <c r="I10" s="11">
        <v>83774</v>
      </c>
      <c r="J10" s="11">
        <f t="shared" si="7"/>
        <v>90.149999999994179</v>
      </c>
      <c r="K10" s="27">
        <f t="shared" si="8"/>
        <v>3.7562499999997576</v>
      </c>
      <c r="L10" s="28"/>
    </row>
    <row r="11" spans="1:12">
      <c r="A11" s="12">
        <f t="shared" si="3"/>
        <v>5</v>
      </c>
      <c r="B11" s="8">
        <f t="shared" si="3"/>
        <v>46239</v>
      </c>
      <c r="C11" s="8">
        <f t="shared" si="4"/>
        <v>46239</v>
      </c>
      <c r="D11" s="9">
        <v>0.33333333333333298</v>
      </c>
      <c r="E11" s="8">
        <f t="shared" si="5"/>
        <v>46240</v>
      </c>
      <c r="F11" s="9">
        <v>0.33333333333333298</v>
      </c>
      <c r="G11" s="10">
        <f t="shared" si="6"/>
        <v>1</v>
      </c>
      <c r="H11" s="11">
        <f t="shared" si="2"/>
        <v>83774</v>
      </c>
      <c r="I11" s="11">
        <f>H11+77</f>
        <v>83851</v>
      </c>
      <c r="J11" s="11">
        <f t="shared" si="7"/>
        <v>77</v>
      </c>
      <c r="K11" s="27">
        <f t="shared" si="8"/>
        <v>3.2083333333333335</v>
      </c>
      <c r="L11" s="28"/>
    </row>
    <row r="12" spans="1:12">
      <c r="A12" s="12">
        <f t="shared" si="3"/>
        <v>6</v>
      </c>
      <c r="B12" s="8">
        <f t="shared" si="3"/>
        <v>46240</v>
      </c>
      <c r="C12" s="8">
        <f t="shared" si="4"/>
        <v>46240</v>
      </c>
      <c r="D12" s="9">
        <v>0.33333333333333298</v>
      </c>
      <c r="E12" s="8">
        <f t="shared" si="5"/>
        <v>46241</v>
      </c>
      <c r="F12" s="9">
        <v>0.33333333333333298</v>
      </c>
      <c r="G12" s="10">
        <f t="shared" si="6"/>
        <v>1</v>
      </c>
      <c r="H12" s="11">
        <f t="shared" si="2"/>
        <v>83851</v>
      </c>
      <c r="I12" s="11">
        <v>83912</v>
      </c>
      <c r="J12" s="11">
        <f t="shared" ref="J12" si="9">I12-H12</f>
        <v>61</v>
      </c>
      <c r="K12" s="27">
        <f t="shared" ref="K12" si="10">J12/24</f>
        <v>2.5416666666666665</v>
      </c>
      <c r="L12" s="28"/>
    </row>
    <row r="13" spans="1:12">
      <c r="A13" s="12">
        <f t="shared" si="3"/>
        <v>7</v>
      </c>
      <c r="B13" s="8">
        <f t="shared" si="3"/>
        <v>46241</v>
      </c>
      <c r="C13" s="8">
        <f t="shared" si="4"/>
        <v>46241</v>
      </c>
      <c r="D13" s="9">
        <v>0.33333333333333298</v>
      </c>
      <c r="E13" s="8">
        <f t="shared" si="5"/>
        <v>46242</v>
      </c>
      <c r="F13" s="9">
        <v>0.33333333333333298</v>
      </c>
      <c r="G13" s="10">
        <f t="shared" si="6"/>
        <v>1</v>
      </c>
      <c r="H13" s="11">
        <f t="shared" si="2"/>
        <v>83912</v>
      </c>
      <c r="I13" s="11">
        <f>H13+70</f>
        <v>83982</v>
      </c>
      <c r="J13" s="11">
        <f t="shared" si="7"/>
        <v>70</v>
      </c>
      <c r="K13" s="27">
        <f t="shared" si="8"/>
        <v>2.9166666666666665</v>
      </c>
      <c r="L13" s="28"/>
    </row>
    <row r="14" spans="1:12">
      <c r="A14" s="12">
        <f t="shared" si="3"/>
        <v>8</v>
      </c>
      <c r="B14" s="8">
        <f t="shared" si="3"/>
        <v>46242</v>
      </c>
      <c r="C14" s="8">
        <f t="shared" si="4"/>
        <v>46242</v>
      </c>
      <c r="D14" s="9">
        <v>0.33333333333333298</v>
      </c>
      <c r="E14" s="8">
        <f t="shared" si="5"/>
        <v>46243</v>
      </c>
      <c r="F14" s="9">
        <v>0.33333333333333298</v>
      </c>
      <c r="G14" s="10">
        <f t="shared" si="6"/>
        <v>1</v>
      </c>
      <c r="H14" s="11">
        <f t="shared" si="2"/>
        <v>83982</v>
      </c>
      <c r="I14" s="11">
        <v>84084</v>
      </c>
      <c r="J14" s="11">
        <f t="shared" si="7"/>
        <v>102</v>
      </c>
      <c r="K14" s="27">
        <f t="shared" si="8"/>
        <v>4.25</v>
      </c>
      <c r="L14" s="28"/>
    </row>
    <row r="15" spans="1:12">
      <c r="A15" s="12">
        <f t="shared" si="3"/>
        <v>9</v>
      </c>
      <c r="B15" s="8">
        <f t="shared" si="3"/>
        <v>46243</v>
      </c>
      <c r="C15" s="8">
        <f t="shared" si="4"/>
        <v>46243</v>
      </c>
      <c r="D15" s="9">
        <v>0.33333333333333298</v>
      </c>
      <c r="E15" s="8">
        <f t="shared" si="5"/>
        <v>46244</v>
      </c>
      <c r="F15" s="9">
        <v>0.33333333333333298</v>
      </c>
      <c r="G15" s="10">
        <f t="shared" si="6"/>
        <v>1</v>
      </c>
      <c r="H15" s="11">
        <f t="shared" si="2"/>
        <v>84084</v>
      </c>
      <c r="I15" s="11">
        <v>84172.099000000002</v>
      </c>
      <c r="J15" s="11">
        <f t="shared" si="7"/>
        <v>88.099000000001979</v>
      </c>
      <c r="K15" s="27">
        <f t="shared" si="8"/>
        <v>3.6707916666667493</v>
      </c>
      <c r="L15" s="28"/>
    </row>
    <row r="16" spans="1:12">
      <c r="A16" s="12">
        <f t="shared" si="3"/>
        <v>10</v>
      </c>
      <c r="B16" s="8">
        <f t="shared" si="3"/>
        <v>46244</v>
      </c>
      <c r="C16" s="8">
        <f t="shared" si="4"/>
        <v>46244</v>
      </c>
      <c r="D16" s="9">
        <v>0.33333333333333298</v>
      </c>
      <c r="E16" s="8">
        <f t="shared" si="5"/>
        <v>46245</v>
      </c>
      <c r="F16" s="9">
        <v>0.33333333333333298</v>
      </c>
      <c r="G16" s="10">
        <f t="shared" si="6"/>
        <v>1</v>
      </c>
      <c r="H16" s="11">
        <f t="shared" si="2"/>
        <v>84172.099000000002</v>
      </c>
      <c r="I16" s="11">
        <v>84238.982999999993</v>
      </c>
      <c r="J16" s="11">
        <f t="shared" si="7"/>
        <v>66.88399999999092</v>
      </c>
      <c r="K16" s="27">
        <f t="shared" si="8"/>
        <v>2.7868333333329551</v>
      </c>
      <c r="L16" s="28"/>
    </row>
    <row r="17" spans="1:14">
      <c r="A17" s="12">
        <f t="shared" si="3"/>
        <v>11</v>
      </c>
      <c r="B17" s="8">
        <f t="shared" si="3"/>
        <v>46245</v>
      </c>
      <c r="C17" s="8">
        <f t="shared" si="4"/>
        <v>46245</v>
      </c>
      <c r="D17" s="9">
        <v>0.33333333333333298</v>
      </c>
      <c r="E17" s="8">
        <f t="shared" si="5"/>
        <v>46246</v>
      </c>
      <c r="F17" s="9">
        <v>0.33333333333333298</v>
      </c>
      <c r="G17" s="10">
        <f t="shared" ref="G17" si="11">IFERROR(((E17-C17)+(F17-D17)),"")</f>
        <v>1</v>
      </c>
      <c r="H17" s="11">
        <f t="shared" si="2"/>
        <v>84238.982999999993</v>
      </c>
      <c r="I17" s="11">
        <v>84303.616999999998</v>
      </c>
      <c r="J17" s="11">
        <f t="shared" si="7"/>
        <v>64.634000000005472</v>
      </c>
      <c r="K17" s="27">
        <f t="shared" si="8"/>
        <v>2.6930833333335613</v>
      </c>
      <c r="L17" s="28"/>
    </row>
    <row r="18" spans="1:14">
      <c r="A18" s="12">
        <f t="shared" si="3"/>
        <v>12</v>
      </c>
      <c r="B18" s="8">
        <f t="shared" si="3"/>
        <v>46246</v>
      </c>
      <c r="C18" s="8">
        <f t="shared" si="4"/>
        <v>46246</v>
      </c>
      <c r="D18" s="9">
        <v>0.33333333333333298</v>
      </c>
      <c r="E18" s="8">
        <f t="shared" si="5"/>
        <v>46247</v>
      </c>
      <c r="F18" s="9">
        <v>0.33333333333333298</v>
      </c>
      <c r="G18" s="10">
        <f t="shared" ref="G18" si="12">IFERROR(((E18-C18)+(F18-D18)),"")</f>
        <v>1</v>
      </c>
      <c r="H18" s="11">
        <f t="shared" si="2"/>
        <v>84303.616999999998</v>
      </c>
      <c r="I18" s="11">
        <f>H18+70</f>
        <v>84373.616999999998</v>
      </c>
      <c r="J18" s="11">
        <f t="shared" si="7"/>
        <v>70</v>
      </c>
      <c r="K18" s="27">
        <f t="shared" si="8"/>
        <v>2.9166666666666665</v>
      </c>
      <c r="L18" s="28"/>
      <c r="N18" s="29"/>
    </row>
    <row r="19" spans="1:14">
      <c r="A19" s="12">
        <f t="shared" si="3"/>
        <v>13</v>
      </c>
      <c r="B19" s="8">
        <f t="shared" si="3"/>
        <v>46247</v>
      </c>
      <c r="C19" s="8">
        <f t="shared" si="4"/>
        <v>46247</v>
      </c>
      <c r="D19" s="9">
        <v>0.33333333333333298</v>
      </c>
      <c r="E19" s="8">
        <f t="shared" si="5"/>
        <v>46248</v>
      </c>
      <c r="F19" s="9">
        <v>0.33333333333333298</v>
      </c>
      <c r="G19" s="10">
        <f t="shared" si="6"/>
        <v>1</v>
      </c>
      <c r="H19" s="11">
        <f t="shared" si="2"/>
        <v>84373.616999999998</v>
      </c>
      <c r="I19" s="11">
        <v>84461</v>
      </c>
      <c r="J19" s="11">
        <f t="shared" si="7"/>
        <v>87.38300000000163</v>
      </c>
      <c r="K19" s="27">
        <f t="shared" si="8"/>
        <v>3.6409583333334012</v>
      </c>
      <c r="L19" s="28"/>
    </row>
    <row r="20" spans="1:14">
      <c r="A20" s="12">
        <f t="shared" si="3"/>
        <v>14</v>
      </c>
      <c r="B20" s="8">
        <f t="shared" si="3"/>
        <v>46248</v>
      </c>
      <c r="C20" s="8">
        <f t="shared" si="4"/>
        <v>46248</v>
      </c>
      <c r="D20" s="9">
        <v>0.33333333333333298</v>
      </c>
      <c r="E20" s="8">
        <f t="shared" si="5"/>
        <v>46249</v>
      </c>
      <c r="F20" s="9">
        <v>0.33333333333333298</v>
      </c>
      <c r="G20" s="10">
        <f t="shared" ref="G20" si="13">IFERROR(((E20-C20)+(F20-D20)),"")</f>
        <v>1</v>
      </c>
      <c r="H20" s="11">
        <f t="shared" si="2"/>
        <v>84461</v>
      </c>
      <c r="I20" s="11">
        <v>84549.232000000004</v>
      </c>
      <c r="J20" s="11">
        <f t="shared" si="7"/>
        <v>88.232000000003609</v>
      </c>
      <c r="K20" s="27">
        <f t="shared" si="8"/>
        <v>3.6763333333334836</v>
      </c>
      <c r="L20" s="28"/>
    </row>
    <row r="21" spans="1:14">
      <c r="A21" s="12">
        <f t="shared" si="3"/>
        <v>15</v>
      </c>
      <c r="B21" s="8">
        <f t="shared" si="3"/>
        <v>46249</v>
      </c>
      <c r="C21" s="8">
        <f t="shared" si="4"/>
        <v>46249</v>
      </c>
      <c r="D21" s="9">
        <v>0.33333333333333298</v>
      </c>
      <c r="E21" s="8">
        <f t="shared" si="5"/>
        <v>46250</v>
      </c>
      <c r="F21" s="9">
        <v>0.33333333333333298</v>
      </c>
      <c r="G21" s="10">
        <f t="shared" ref="G21" si="14">IFERROR(((E21-C21)+(F21-D21)),"")</f>
        <v>1</v>
      </c>
      <c r="H21" s="11">
        <f t="shared" si="2"/>
        <v>84549.232000000004</v>
      </c>
      <c r="I21" s="11">
        <v>84641.680999999997</v>
      </c>
      <c r="J21" s="11">
        <f t="shared" si="7"/>
        <v>92.448999999993248</v>
      </c>
      <c r="K21" s="27">
        <f t="shared" si="8"/>
        <v>3.8520416666663855</v>
      </c>
      <c r="L21" s="28"/>
    </row>
    <row r="22" spans="1:14">
      <c r="A22" s="12">
        <f t="shared" si="3"/>
        <v>16</v>
      </c>
      <c r="B22" s="8">
        <f t="shared" si="3"/>
        <v>46250</v>
      </c>
      <c r="C22" s="8">
        <f t="shared" si="4"/>
        <v>46250</v>
      </c>
      <c r="D22" s="9">
        <v>0.33333333333333298</v>
      </c>
      <c r="E22" s="8">
        <f t="shared" si="5"/>
        <v>46251</v>
      </c>
      <c r="F22" s="9">
        <v>0.33333333333333298</v>
      </c>
      <c r="G22" s="10">
        <f t="shared" si="6"/>
        <v>1</v>
      </c>
      <c r="H22" s="11">
        <f t="shared" si="2"/>
        <v>84641.680999999997</v>
      </c>
      <c r="I22" s="11">
        <v>84738.479000000007</v>
      </c>
      <c r="J22" s="11">
        <f t="shared" si="7"/>
        <v>96.798000000009779</v>
      </c>
      <c r="K22" s="27">
        <f t="shared" si="8"/>
        <v>4.0332500000004075</v>
      </c>
      <c r="L22" s="28"/>
    </row>
    <row r="23" spans="1:14">
      <c r="A23" s="12">
        <f t="shared" si="3"/>
        <v>17</v>
      </c>
      <c r="B23" s="8">
        <f t="shared" si="3"/>
        <v>46251</v>
      </c>
      <c r="C23" s="8">
        <f t="shared" si="4"/>
        <v>46251</v>
      </c>
      <c r="D23" s="9">
        <v>0.33333333333333298</v>
      </c>
      <c r="E23" s="8">
        <f t="shared" si="5"/>
        <v>46252</v>
      </c>
      <c r="F23" s="9">
        <v>0.33333333333333298</v>
      </c>
      <c r="G23" s="10">
        <f t="shared" ref="G23" si="15">IFERROR(((E23-C23)+(F23-D23)),"")</f>
        <v>1</v>
      </c>
      <c r="H23" s="11">
        <f t="shared" si="2"/>
        <v>84738.479000000007</v>
      </c>
      <c r="I23" s="11">
        <v>84833.005000000005</v>
      </c>
      <c r="J23" s="11">
        <f t="shared" si="7"/>
        <v>94.525999999998021</v>
      </c>
      <c r="K23" s="27">
        <f t="shared" si="8"/>
        <v>3.9385833333332507</v>
      </c>
      <c r="L23" s="28"/>
    </row>
    <row r="24" spans="1:14">
      <c r="A24" s="12">
        <f t="shared" si="3"/>
        <v>18</v>
      </c>
      <c r="B24" s="8">
        <f t="shared" si="3"/>
        <v>46252</v>
      </c>
      <c r="C24" s="8">
        <f t="shared" si="4"/>
        <v>46252</v>
      </c>
      <c r="D24" s="9">
        <v>0.33333333333333298</v>
      </c>
      <c r="E24" s="8">
        <f t="shared" si="5"/>
        <v>46253</v>
      </c>
      <c r="F24" s="9">
        <v>0.33333333333333298</v>
      </c>
      <c r="G24" s="10">
        <f t="shared" si="6"/>
        <v>1</v>
      </c>
      <c r="H24" s="11">
        <f t="shared" si="2"/>
        <v>84833.005000000005</v>
      </c>
      <c r="I24" s="11">
        <v>84895.343999999997</v>
      </c>
      <c r="J24" s="11">
        <f t="shared" si="7"/>
        <v>62.338999999992666</v>
      </c>
      <c r="K24" s="27">
        <f t="shared" si="8"/>
        <v>2.5974583333330279</v>
      </c>
      <c r="L24" s="28"/>
    </row>
    <row r="25" spans="1:14">
      <c r="A25" s="12">
        <f t="shared" ref="A25:B34" si="16">A24+1</f>
        <v>19</v>
      </c>
      <c r="B25" s="8">
        <f>B24+1</f>
        <v>46253</v>
      </c>
      <c r="C25" s="8">
        <f t="shared" si="4"/>
        <v>46253</v>
      </c>
      <c r="D25" s="9">
        <v>0.33333333333333298</v>
      </c>
      <c r="E25" s="8">
        <f t="shared" si="5"/>
        <v>46254</v>
      </c>
      <c r="F25" s="9">
        <v>0.33333333333333298</v>
      </c>
      <c r="G25" s="10">
        <f t="shared" si="6"/>
        <v>1</v>
      </c>
      <c r="H25" s="11">
        <f t="shared" si="2"/>
        <v>84895.343999999997</v>
      </c>
      <c r="I25" s="11">
        <v>84966.73</v>
      </c>
      <c r="J25" s="11">
        <f t="shared" si="7"/>
        <v>71.385999999998603</v>
      </c>
      <c r="K25" s="27">
        <f t="shared" si="8"/>
        <v>2.9744166666666083</v>
      </c>
      <c r="L25" s="28"/>
    </row>
    <row r="26" spans="1:14">
      <c r="A26" s="12">
        <f t="shared" si="16"/>
        <v>20</v>
      </c>
      <c r="B26" s="8">
        <f>B25+1</f>
        <v>46254</v>
      </c>
      <c r="C26" s="8">
        <f t="shared" si="4"/>
        <v>46254</v>
      </c>
      <c r="D26" s="9">
        <v>0.33333333333333298</v>
      </c>
      <c r="E26" s="8">
        <f t="shared" si="5"/>
        <v>46255</v>
      </c>
      <c r="F26" s="9">
        <v>0.33333333333333298</v>
      </c>
      <c r="G26" s="10">
        <f t="shared" si="6"/>
        <v>1</v>
      </c>
      <c r="H26" s="11">
        <f t="shared" si="2"/>
        <v>84966.73</v>
      </c>
      <c r="I26" s="232">
        <v>85028.800000000003</v>
      </c>
      <c r="J26" s="11">
        <f t="shared" si="7"/>
        <v>62.070000000006985</v>
      </c>
      <c r="K26" s="27">
        <f t="shared" si="8"/>
        <v>2.586250000000291</v>
      </c>
      <c r="L26" s="28"/>
    </row>
    <row r="27" spans="1:14">
      <c r="A27" s="12">
        <f t="shared" si="16"/>
        <v>21</v>
      </c>
      <c r="B27" s="8">
        <f>B26+1</f>
        <v>46255</v>
      </c>
      <c r="C27" s="8">
        <f t="shared" si="4"/>
        <v>46255</v>
      </c>
      <c r="D27" s="9">
        <v>0.33333333333333298</v>
      </c>
      <c r="E27" s="8">
        <f t="shared" si="5"/>
        <v>46256</v>
      </c>
      <c r="F27" s="9">
        <v>0.33333333333333298</v>
      </c>
      <c r="G27" s="10">
        <f t="shared" ref="G27" si="17">IFERROR(((E27-C27)+(F27-D27)),"")</f>
        <v>1</v>
      </c>
      <c r="H27" s="11">
        <f t="shared" si="2"/>
        <v>85028.800000000003</v>
      </c>
      <c r="I27" s="232">
        <v>85104</v>
      </c>
      <c r="J27" s="11">
        <f t="shared" si="7"/>
        <v>75.19999999999709</v>
      </c>
      <c r="K27" s="27">
        <f t="shared" si="8"/>
        <v>3.1333333333332121</v>
      </c>
      <c r="L27" s="28"/>
    </row>
    <row r="28" spans="1:14">
      <c r="A28" s="12">
        <f t="shared" si="16"/>
        <v>22</v>
      </c>
      <c r="B28" s="8">
        <f t="shared" si="16"/>
        <v>46256</v>
      </c>
      <c r="C28" s="8">
        <f t="shared" si="4"/>
        <v>46256</v>
      </c>
      <c r="D28" s="9">
        <v>0.33333333333333298</v>
      </c>
      <c r="E28" s="8">
        <f t="shared" si="5"/>
        <v>46257</v>
      </c>
      <c r="F28" s="9">
        <v>0.33333333333333298</v>
      </c>
      <c r="G28" s="10">
        <f t="shared" si="6"/>
        <v>1</v>
      </c>
      <c r="H28" s="11">
        <f t="shared" si="2"/>
        <v>85104</v>
      </c>
      <c r="I28" s="232">
        <v>85191.55</v>
      </c>
      <c r="J28" s="11">
        <f t="shared" si="7"/>
        <v>87.55000000000291</v>
      </c>
      <c r="K28" s="27">
        <f t="shared" si="8"/>
        <v>3.6479166666667879</v>
      </c>
      <c r="L28" s="28"/>
    </row>
    <row r="29" spans="1:14">
      <c r="A29" s="12">
        <f t="shared" si="16"/>
        <v>23</v>
      </c>
      <c r="B29" s="8">
        <f t="shared" si="16"/>
        <v>46257</v>
      </c>
      <c r="C29" s="8">
        <f t="shared" si="4"/>
        <v>46257</v>
      </c>
      <c r="D29" s="9">
        <v>0.33333333333333298</v>
      </c>
      <c r="E29" s="8">
        <f t="shared" si="5"/>
        <v>46258</v>
      </c>
      <c r="F29" s="9">
        <v>0.33333333333333298</v>
      </c>
      <c r="G29" s="10">
        <f t="shared" ref="G29" si="18">IFERROR(((E29-C29)+(F29-D29)),"")</f>
        <v>1</v>
      </c>
      <c r="H29" s="11">
        <f t="shared" si="2"/>
        <v>85191.55</v>
      </c>
      <c r="I29" s="11">
        <v>85284.9</v>
      </c>
      <c r="J29" s="11">
        <f t="shared" si="7"/>
        <v>93.349999999991269</v>
      </c>
      <c r="K29" s="27">
        <f t="shared" si="8"/>
        <v>3.8895833333329697</v>
      </c>
      <c r="L29" s="28"/>
    </row>
    <row r="30" spans="1:14">
      <c r="A30" s="12">
        <f t="shared" si="16"/>
        <v>24</v>
      </c>
      <c r="B30" s="8">
        <f t="shared" si="16"/>
        <v>46258</v>
      </c>
      <c r="C30" s="8">
        <f t="shared" si="4"/>
        <v>46258</v>
      </c>
      <c r="D30" s="9">
        <v>0.33333333333333298</v>
      </c>
      <c r="E30" s="8">
        <f t="shared" si="5"/>
        <v>46259</v>
      </c>
      <c r="F30" s="9">
        <v>0.33333333333333298</v>
      </c>
      <c r="G30" s="10">
        <f t="shared" si="6"/>
        <v>1</v>
      </c>
      <c r="H30" s="11">
        <f t="shared" si="2"/>
        <v>85284.9</v>
      </c>
      <c r="I30" s="11">
        <v>85355</v>
      </c>
      <c r="J30" s="11">
        <f t="shared" si="7"/>
        <v>70.100000000005821</v>
      </c>
      <c r="K30" s="27">
        <f t="shared" si="8"/>
        <v>2.9208333333335759</v>
      </c>
      <c r="L30" s="28"/>
    </row>
    <row r="31" spans="1:14">
      <c r="A31" s="12">
        <f t="shared" si="16"/>
        <v>25</v>
      </c>
      <c r="B31" s="8">
        <f t="shared" si="16"/>
        <v>46259</v>
      </c>
      <c r="C31" s="8">
        <f t="shared" si="4"/>
        <v>46259</v>
      </c>
      <c r="D31" s="9">
        <v>0.33333333333333298</v>
      </c>
      <c r="E31" s="8">
        <f t="shared" si="5"/>
        <v>46260</v>
      </c>
      <c r="F31" s="9">
        <v>0.33333333333333298</v>
      </c>
      <c r="G31" s="10">
        <f t="shared" ref="G31" si="19">IFERROR(((E31-C31)+(F31-D31)),"")</f>
        <v>1</v>
      </c>
      <c r="H31" s="11">
        <f t="shared" si="2"/>
        <v>85355</v>
      </c>
      <c r="I31" s="232">
        <v>85448</v>
      </c>
      <c r="J31" s="11">
        <f t="shared" si="7"/>
        <v>93</v>
      </c>
      <c r="K31" s="27">
        <f t="shared" si="8"/>
        <v>3.875</v>
      </c>
      <c r="L31" s="28"/>
    </row>
    <row r="32" spans="1:14">
      <c r="A32" s="12">
        <f t="shared" si="16"/>
        <v>26</v>
      </c>
      <c r="B32" s="8">
        <f t="shared" si="16"/>
        <v>46260</v>
      </c>
      <c r="C32" s="8">
        <f t="shared" si="4"/>
        <v>46260</v>
      </c>
      <c r="D32" s="9">
        <v>0.33333333333333298</v>
      </c>
      <c r="E32" s="8">
        <f t="shared" si="5"/>
        <v>46261</v>
      </c>
      <c r="F32" s="9">
        <v>0.33333333333333298</v>
      </c>
      <c r="G32" s="10">
        <f t="shared" si="6"/>
        <v>1</v>
      </c>
      <c r="H32" s="11">
        <f t="shared" si="2"/>
        <v>85448</v>
      </c>
      <c r="I32" s="232">
        <v>85518</v>
      </c>
      <c r="J32" s="11">
        <f t="shared" si="7"/>
        <v>70</v>
      </c>
      <c r="K32" s="27">
        <f t="shared" si="8"/>
        <v>2.9166666666666665</v>
      </c>
      <c r="L32" s="28"/>
    </row>
    <row r="33" spans="1:12">
      <c r="A33" s="12">
        <f t="shared" si="16"/>
        <v>27</v>
      </c>
      <c r="B33" s="8">
        <f t="shared" si="16"/>
        <v>46261</v>
      </c>
      <c r="C33" s="8">
        <f t="shared" si="4"/>
        <v>46261</v>
      </c>
      <c r="D33" s="9">
        <v>0.33333333333333298</v>
      </c>
      <c r="E33" s="8">
        <f t="shared" si="5"/>
        <v>46262</v>
      </c>
      <c r="F33" s="9">
        <v>0.33333333333333298</v>
      </c>
      <c r="G33" s="10">
        <f t="shared" si="6"/>
        <v>1</v>
      </c>
      <c r="H33" s="11">
        <f t="shared" si="2"/>
        <v>85518</v>
      </c>
      <c r="I33" s="11">
        <v>85584</v>
      </c>
      <c r="J33" s="11">
        <f t="shared" si="7"/>
        <v>66</v>
      </c>
      <c r="K33" s="27">
        <f t="shared" si="8"/>
        <v>2.75</v>
      </c>
      <c r="L33" s="28"/>
    </row>
    <row r="34" spans="1:12">
      <c r="A34" s="12">
        <f t="shared" si="16"/>
        <v>28</v>
      </c>
      <c r="B34" s="8">
        <f t="shared" si="16"/>
        <v>46262</v>
      </c>
      <c r="C34" s="8">
        <f t="shared" si="4"/>
        <v>46262</v>
      </c>
      <c r="D34" s="9">
        <v>0.33333333333333298</v>
      </c>
      <c r="E34" s="8">
        <f t="shared" si="5"/>
        <v>46263</v>
      </c>
      <c r="F34" s="9">
        <v>0.33333333333333298</v>
      </c>
      <c r="G34" s="10">
        <f t="shared" ref="G34" si="20">IFERROR(((E34-C34)+(F34-D34)),"")</f>
        <v>1</v>
      </c>
      <c r="H34" s="11">
        <f t="shared" si="2"/>
        <v>85584</v>
      </c>
      <c r="I34" s="11">
        <v>85653</v>
      </c>
      <c r="J34" s="11">
        <f t="shared" si="7"/>
        <v>69</v>
      </c>
      <c r="K34" s="27">
        <f t="shared" si="8"/>
        <v>2.875</v>
      </c>
      <c r="L34" s="28"/>
    </row>
    <row r="35" spans="1:12">
      <c r="A35" s="12">
        <f t="shared" ref="A35:B35" si="21">A34+1</f>
        <v>29</v>
      </c>
      <c r="B35" s="8">
        <f t="shared" si="21"/>
        <v>46263</v>
      </c>
      <c r="C35" s="8">
        <f t="shared" ref="C35:C37" si="22">B35</f>
        <v>46263</v>
      </c>
      <c r="D35" s="9">
        <v>0.33333333333333298</v>
      </c>
      <c r="E35" s="8">
        <f t="shared" si="5"/>
        <v>46264</v>
      </c>
      <c r="F35" s="9">
        <v>0.33333333333333298</v>
      </c>
      <c r="G35" s="10">
        <f t="shared" ref="G35:G37" si="23">IFERROR(((E35-C35)+(F35-D35)),"")</f>
        <v>1</v>
      </c>
      <c r="H35" s="11">
        <f t="shared" si="2"/>
        <v>85653</v>
      </c>
      <c r="I35" s="11">
        <v>85738.487999999998</v>
      </c>
      <c r="J35" s="11">
        <f t="shared" ref="J35:J37" si="24">I35-H35</f>
        <v>85.487999999997555</v>
      </c>
      <c r="K35" s="27">
        <f t="shared" ref="K35:K37" si="25">J35/24</f>
        <v>3.5619999999998981</v>
      </c>
      <c r="L35" s="28"/>
    </row>
    <row r="36" spans="1:12">
      <c r="A36" s="12">
        <f t="shared" ref="A36:B36" si="26">A35+1</f>
        <v>30</v>
      </c>
      <c r="B36" s="8">
        <f t="shared" si="26"/>
        <v>46264</v>
      </c>
      <c r="C36" s="8">
        <f t="shared" si="22"/>
        <v>46264</v>
      </c>
      <c r="D36" s="9">
        <v>0.33333333333333298</v>
      </c>
      <c r="E36" s="8">
        <f t="shared" si="5"/>
        <v>46265</v>
      </c>
      <c r="F36" s="9">
        <v>0.33333333333333298</v>
      </c>
      <c r="G36" s="10">
        <f t="shared" si="23"/>
        <v>1</v>
      </c>
      <c r="H36" s="11">
        <f t="shared" si="2"/>
        <v>85738.487999999998</v>
      </c>
      <c r="I36" s="11">
        <v>85805.044999999998</v>
      </c>
      <c r="J36" s="11">
        <f t="shared" si="24"/>
        <v>66.557000000000698</v>
      </c>
      <c r="K36" s="27">
        <f t="shared" si="25"/>
        <v>2.7732083333333626</v>
      </c>
      <c r="L36" s="28"/>
    </row>
    <row r="37" spans="1:12">
      <c r="A37" s="12">
        <f t="shared" ref="A37:B37" si="27">A36+1</f>
        <v>31</v>
      </c>
      <c r="B37" s="8">
        <f t="shared" si="27"/>
        <v>46265</v>
      </c>
      <c r="C37" s="8">
        <f t="shared" si="22"/>
        <v>46265</v>
      </c>
      <c r="D37" s="9">
        <v>0.33333333333333298</v>
      </c>
      <c r="E37" s="8">
        <f t="shared" si="5"/>
        <v>46266</v>
      </c>
      <c r="F37" s="9">
        <v>0.33333333333333298</v>
      </c>
      <c r="G37" s="10">
        <f t="shared" si="23"/>
        <v>1</v>
      </c>
      <c r="H37" s="11">
        <f t="shared" si="2"/>
        <v>85805.044999999998</v>
      </c>
      <c r="I37" s="11">
        <v>85880.277000000002</v>
      </c>
      <c r="J37" s="11">
        <f t="shared" si="24"/>
        <v>75.232000000003609</v>
      </c>
      <c r="K37" s="27">
        <f t="shared" si="25"/>
        <v>3.134666666666817</v>
      </c>
      <c r="L37" s="28"/>
    </row>
    <row r="38" spans="1:12">
      <c r="A38" s="12">
        <f>A36+1</f>
        <v>31</v>
      </c>
      <c r="B38" s="8">
        <f>B36+1</f>
        <v>46265</v>
      </c>
      <c r="C38" s="8"/>
      <c r="D38" s="9"/>
      <c r="E38" s="8"/>
      <c r="F38" s="9"/>
      <c r="G38" s="10"/>
      <c r="H38" s="11"/>
      <c r="I38" s="11"/>
      <c r="J38" s="11"/>
      <c r="K38" s="27"/>
      <c r="L38" s="28"/>
    </row>
    <row r="39" spans="1:12">
      <c r="A39" s="17" t="s">
        <v>3</v>
      </c>
      <c r="B39" s="18"/>
      <c r="C39" s="18"/>
      <c r="D39" s="18"/>
      <c r="E39" s="18"/>
      <c r="F39" s="18"/>
      <c r="G39" s="19">
        <f>SUM(G7:G38)</f>
        <v>31</v>
      </c>
      <c r="H39" s="20"/>
      <c r="I39" s="20"/>
      <c r="J39" s="32">
        <f>SUM(J7:J38)</f>
        <v>2450.2770000000019</v>
      </c>
      <c r="K39" s="32">
        <f>AVERAGE(K7:K38)</f>
        <v>3.2933830645161315</v>
      </c>
      <c r="L39" s="33"/>
    </row>
    <row r="40" spans="1:12">
      <c r="A40" s="21" t="s">
        <v>117</v>
      </c>
      <c r="B40" s="22"/>
      <c r="C40" s="22"/>
      <c r="D40" s="22"/>
      <c r="E40" s="22"/>
      <c r="F40" s="22"/>
      <c r="G40" s="23">
        <f>G39/SUMPRODUCT((G7:G38&gt;0)*1)</f>
        <v>1</v>
      </c>
      <c r="H40" s="24"/>
      <c r="I40" s="24"/>
      <c r="J40" s="24"/>
      <c r="K40" s="24">
        <f>K39/SUMPRODUCT((K7:K38&gt;0)*1)</f>
        <v>0.10623816337148811</v>
      </c>
      <c r="L40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2"/>
  <sheetViews>
    <sheetView workbookViewId="0">
      <pane ySplit="6" topLeftCell="A13" activePane="bottomLeft" state="frozen"/>
      <selection pane="bottomLeft" activeCell="I37" sqref="I37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5.5703125" style="1" customWidth="1"/>
    <col min="9" max="9" width="13.140625" style="1" customWidth="1"/>
    <col min="10" max="10" width="13.42578125" style="1" customWidth="1"/>
    <col min="11" max="11" width="10.5703125" style="1" customWidth="1"/>
    <col min="12" max="12" width="32.140625" style="1" customWidth="1"/>
    <col min="13" max="15" width="9.140625" style="1"/>
    <col min="16" max="16" width="11.140625" style="1" customWidth="1"/>
    <col min="17" max="16384" width="9.140625" style="1"/>
  </cols>
  <sheetData>
    <row r="1" spans="1:12">
      <c r="B1" s="2"/>
      <c r="C1" s="3" t="s">
        <v>131</v>
      </c>
      <c r="D1" s="2"/>
      <c r="E1" s="2"/>
      <c r="F1" s="2"/>
    </row>
    <row r="2" spans="1:12">
      <c r="B2" s="2"/>
      <c r="C2" s="3" t="s">
        <v>173</v>
      </c>
      <c r="D2" s="2"/>
      <c r="E2" s="2"/>
      <c r="F2" s="2"/>
      <c r="L2" s="25" t="s">
        <v>133</v>
      </c>
    </row>
    <row r="3" spans="1:12">
      <c r="B3" s="2"/>
      <c r="C3" s="3" t="str">
        <f>SCI!C3</f>
        <v>Bulan Agustus 2026</v>
      </c>
      <c r="D3" s="2"/>
      <c r="E3" s="2"/>
      <c r="F3" s="2"/>
    </row>
    <row r="4" spans="1:12">
      <c r="B4" s="4"/>
      <c r="C4" s="76">
        <f>'Summary sales'!A4</f>
        <v>46235</v>
      </c>
      <c r="D4" s="4"/>
      <c r="E4" s="2"/>
      <c r="F4" s="2"/>
      <c r="J4" s="2" t="s">
        <v>134</v>
      </c>
      <c r="K4" s="26">
        <f>MAX(K7:K40)</f>
        <v>454.23208333333605</v>
      </c>
    </row>
    <row r="5" spans="1:12">
      <c r="A5" s="934" t="s">
        <v>111</v>
      </c>
      <c r="B5" s="933" t="s">
        <v>112</v>
      </c>
      <c r="C5" s="933" t="s">
        <v>135</v>
      </c>
      <c r="D5" s="933"/>
      <c r="E5" s="933" t="s">
        <v>136</v>
      </c>
      <c r="F5" s="933"/>
      <c r="G5" s="937" t="s">
        <v>137</v>
      </c>
      <c r="H5" s="933" t="s">
        <v>138</v>
      </c>
      <c r="I5" s="933"/>
      <c r="J5" s="933" t="s">
        <v>139</v>
      </c>
      <c r="K5" s="937" t="s">
        <v>140</v>
      </c>
      <c r="L5" s="931" t="s">
        <v>141</v>
      </c>
    </row>
    <row r="6" spans="1:12" ht="33.75" customHeight="1" thickBot="1">
      <c r="A6" s="935"/>
      <c r="B6" s="936"/>
      <c r="C6" s="5" t="s">
        <v>112</v>
      </c>
      <c r="D6" s="5" t="s">
        <v>142</v>
      </c>
      <c r="E6" s="5" t="s">
        <v>112</v>
      </c>
      <c r="F6" s="5" t="s">
        <v>142</v>
      </c>
      <c r="G6" s="938"/>
      <c r="H6" s="5" t="s">
        <v>135</v>
      </c>
      <c r="I6" s="5" t="s">
        <v>136</v>
      </c>
      <c r="J6" s="936"/>
      <c r="K6" s="938"/>
      <c r="L6" s="932"/>
    </row>
    <row r="7" spans="1:12" ht="15.75" thickTop="1">
      <c r="A7" s="6">
        <v>1</v>
      </c>
      <c r="B7" s="7">
        <f>C4</f>
        <v>46235</v>
      </c>
      <c r="C7" s="7">
        <f>C4</f>
        <v>46235</v>
      </c>
      <c r="D7" s="267">
        <v>0.33333333333333331</v>
      </c>
      <c r="E7" s="8">
        <f>C7+1</f>
        <v>46236</v>
      </c>
      <c r="F7" s="267">
        <v>0.33333333333333331</v>
      </c>
      <c r="G7" s="10">
        <f>IFERROR(((E7-C7)+(F7-D7)),"")</f>
        <v>1</v>
      </c>
      <c r="H7" s="11">
        <v>1375460.69</v>
      </c>
      <c r="I7" s="11">
        <v>1378265.71</v>
      </c>
      <c r="J7" s="11">
        <f t="shared" ref="J7:J20" si="0">I7-H7</f>
        <v>2805.0200000000186</v>
      </c>
      <c r="K7" s="27">
        <f t="shared" ref="K7:K20" si="1">J7/24</f>
        <v>116.87583333333411</v>
      </c>
      <c r="L7" s="552"/>
    </row>
    <row r="8" spans="1:12">
      <c r="A8" s="12">
        <f>A7+1</f>
        <v>2</v>
      </c>
      <c r="B8" s="8">
        <f>B7+1</f>
        <v>46236</v>
      </c>
      <c r="C8" s="8">
        <f t="shared" ref="C8:C34" si="2">B8</f>
        <v>46236</v>
      </c>
      <c r="D8" s="267">
        <v>0.33333333333333331</v>
      </c>
      <c r="E8" s="8">
        <f>C8+1</f>
        <v>46237</v>
      </c>
      <c r="F8" s="267">
        <v>0.33333333333333331</v>
      </c>
      <c r="G8" s="10">
        <f>IFERROR(((E8-C8)+(F8-D8)),"")</f>
        <v>1</v>
      </c>
      <c r="H8" s="11">
        <f t="shared" ref="H8:H37" si="3">I7</f>
        <v>1378265.71</v>
      </c>
      <c r="I8" s="11">
        <v>1378342.79</v>
      </c>
      <c r="J8" s="11">
        <f t="shared" ref="J8" si="4">I8-H8</f>
        <v>77.080000000074506</v>
      </c>
      <c r="K8" s="27">
        <f t="shared" ref="K8" si="5">J8/24</f>
        <v>3.2116666666697711</v>
      </c>
      <c r="L8" s="28"/>
    </row>
    <row r="9" spans="1:12">
      <c r="A9" s="12">
        <f t="shared" ref="A9:B24" si="6">A8+1</f>
        <v>3</v>
      </c>
      <c r="B9" s="8">
        <f t="shared" si="6"/>
        <v>46237</v>
      </c>
      <c r="C9" s="8">
        <f t="shared" si="2"/>
        <v>46237</v>
      </c>
      <c r="D9" s="267">
        <v>0.33333333333333331</v>
      </c>
      <c r="E9" s="8">
        <f>C9+1</f>
        <v>46238</v>
      </c>
      <c r="F9" s="267">
        <v>0.33333333333333331</v>
      </c>
      <c r="G9" s="10">
        <f>IFERROR(((E9-C9)+(F9-D9)),"")</f>
        <v>1</v>
      </c>
      <c r="H9" s="11">
        <f t="shared" si="3"/>
        <v>1378342.79</v>
      </c>
      <c r="I9" s="11">
        <v>1384495.98</v>
      </c>
      <c r="J9" s="11">
        <f t="shared" ref="J9" si="7">I9-H9</f>
        <v>6153.1899999999441</v>
      </c>
      <c r="K9" s="27">
        <f t="shared" ref="K9" si="8">J9/24</f>
        <v>256.38291666666436</v>
      </c>
      <c r="L9" s="551"/>
    </row>
    <row r="10" spans="1:12">
      <c r="A10" s="12">
        <f t="shared" si="6"/>
        <v>4</v>
      </c>
      <c r="B10" s="8">
        <f t="shared" si="6"/>
        <v>46238</v>
      </c>
      <c r="C10" s="8">
        <f t="shared" si="2"/>
        <v>46238</v>
      </c>
      <c r="D10" s="267">
        <v>0.33333333333333331</v>
      </c>
      <c r="E10" s="8">
        <f t="shared" ref="E10:E11" si="9">C10+1</f>
        <v>46239</v>
      </c>
      <c r="F10" s="267">
        <v>0.33333333333333331</v>
      </c>
      <c r="G10" s="10">
        <f>IFERROR(((E10-C10)+(F10-D10)),"")</f>
        <v>1</v>
      </c>
      <c r="H10" s="11">
        <f t="shared" si="3"/>
        <v>1384495.98</v>
      </c>
      <c r="I10" s="11">
        <v>1394280.41</v>
      </c>
      <c r="J10" s="11">
        <f t="shared" ref="J10" si="10">I10-H10</f>
        <v>9784.4299999999348</v>
      </c>
      <c r="K10" s="27">
        <f t="shared" ref="K10" si="11">J10/24</f>
        <v>407.68458333333064</v>
      </c>
      <c r="L10" s="686"/>
    </row>
    <row r="11" spans="1:12">
      <c r="A11" s="12">
        <f t="shared" si="6"/>
        <v>5</v>
      </c>
      <c r="B11" s="8">
        <f t="shared" si="6"/>
        <v>46239</v>
      </c>
      <c r="C11" s="8">
        <f t="shared" si="2"/>
        <v>46239</v>
      </c>
      <c r="D11" s="267">
        <v>0.33333333333333331</v>
      </c>
      <c r="E11" s="8">
        <f t="shared" si="9"/>
        <v>46240</v>
      </c>
      <c r="F11" s="267">
        <v>0.33333333333333331</v>
      </c>
      <c r="G11" s="10">
        <f t="shared" ref="G11:G34" si="12">IFERROR(((E11-C11)+(F11-D11)),"")</f>
        <v>1</v>
      </c>
      <c r="H11" s="11">
        <f t="shared" si="3"/>
        <v>1394280.41</v>
      </c>
      <c r="I11" s="11">
        <v>1401207.39</v>
      </c>
      <c r="J11" s="11">
        <f t="shared" si="0"/>
        <v>6926.9799999999814</v>
      </c>
      <c r="K11" s="27">
        <f t="shared" si="1"/>
        <v>288.62416666666587</v>
      </c>
      <c r="L11" s="686"/>
    </row>
    <row r="12" spans="1:12">
      <c r="A12" s="12">
        <f t="shared" si="6"/>
        <v>6</v>
      </c>
      <c r="B12" s="8">
        <f t="shared" si="6"/>
        <v>46240</v>
      </c>
      <c r="C12" s="8">
        <f t="shared" si="2"/>
        <v>46240</v>
      </c>
      <c r="D12" s="267">
        <v>0.33333333333333331</v>
      </c>
      <c r="E12" s="8">
        <f t="shared" ref="E12:E34" si="13">C12+1</f>
        <v>46241</v>
      </c>
      <c r="F12" s="267">
        <v>0.33333333333333331</v>
      </c>
      <c r="G12" s="10">
        <f t="shared" si="12"/>
        <v>1</v>
      </c>
      <c r="H12" s="11">
        <f t="shared" si="3"/>
        <v>1401207.39</v>
      </c>
      <c r="I12" s="11">
        <v>1401758.67</v>
      </c>
      <c r="J12" s="11">
        <f t="shared" si="0"/>
        <v>551.28000000002794</v>
      </c>
      <c r="K12" s="27">
        <f t="shared" si="1"/>
        <v>22.970000000001164</v>
      </c>
      <c r="L12" s="28"/>
    </row>
    <row r="13" spans="1:12">
      <c r="A13" s="12">
        <f t="shared" si="6"/>
        <v>7</v>
      </c>
      <c r="B13" s="8">
        <f t="shared" si="6"/>
        <v>46241</v>
      </c>
      <c r="C13" s="8">
        <f t="shared" si="2"/>
        <v>46241</v>
      </c>
      <c r="D13" s="267">
        <v>0.33333333333333331</v>
      </c>
      <c r="E13" s="8">
        <f t="shared" si="13"/>
        <v>46242</v>
      </c>
      <c r="F13" s="267">
        <v>0.33333333333333331</v>
      </c>
      <c r="G13" s="10">
        <f t="shared" si="12"/>
        <v>1</v>
      </c>
      <c r="H13" s="11">
        <f t="shared" si="3"/>
        <v>1401758.67</v>
      </c>
      <c r="I13" s="232">
        <v>1402719.94</v>
      </c>
      <c r="J13" s="11">
        <f t="shared" ref="J13" si="14">I13-H13</f>
        <v>961.27000000001863</v>
      </c>
      <c r="K13" s="27">
        <f t="shared" si="1"/>
        <v>40.052916666667443</v>
      </c>
      <c r="L13" s="28"/>
    </row>
    <row r="14" spans="1:12">
      <c r="A14" s="12">
        <f t="shared" si="6"/>
        <v>8</v>
      </c>
      <c r="B14" s="8">
        <f t="shared" si="6"/>
        <v>46242</v>
      </c>
      <c r="C14" s="8">
        <f t="shared" si="2"/>
        <v>46242</v>
      </c>
      <c r="D14" s="267">
        <v>0.33333333333333331</v>
      </c>
      <c r="E14" s="8">
        <f t="shared" si="13"/>
        <v>46243</v>
      </c>
      <c r="F14" s="267">
        <v>0.33333333333333331</v>
      </c>
      <c r="G14" s="10">
        <f t="shared" si="12"/>
        <v>1</v>
      </c>
      <c r="H14" s="11">
        <f t="shared" si="3"/>
        <v>1402719.94</v>
      </c>
      <c r="I14" s="232">
        <v>1404428.67</v>
      </c>
      <c r="J14" s="11">
        <f t="shared" si="0"/>
        <v>1708.7299999999814</v>
      </c>
      <c r="K14" s="27">
        <f t="shared" si="1"/>
        <v>71.197083333332557</v>
      </c>
      <c r="L14" s="28"/>
    </row>
    <row r="15" spans="1:12">
      <c r="A15" s="12">
        <f t="shared" si="6"/>
        <v>9</v>
      </c>
      <c r="B15" s="8">
        <f t="shared" si="6"/>
        <v>46243</v>
      </c>
      <c r="C15" s="8">
        <f t="shared" si="2"/>
        <v>46243</v>
      </c>
      <c r="D15" s="267">
        <v>0.33333333333333331</v>
      </c>
      <c r="E15" s="8">
        <f t="shared" si="13"/>
        <v>46244</v>
      </c>
      <c r="F15" s="267">
        <v>0.33333333333333331</v>
      </c>
      <c r="G15" s="10">
        <f t="shared" si="12"/>
        <v>1</v>
      </c>
      <c r="H15" s="11">
        <f t="shared" si="3"/>
        <v>1404428.67</v>
      </c>
      <c r="I15" s="232">
        <v>1406744.6</v>
      </c>
      <c r="J15" s="11">
        <f t="shared" si="0"/>
        <v>2315.9300000001676</v>
      </c>
      <c r="K15" s="27">
        <f t="shared" si="1"/>
        <v>96.497083333340314</v>
      </c>
      <c r="L15" s="28"/>
    </row>
    <row r="16" spans="1:12">
      <c r="A16" s="12">
        <f t="shared" si="6"/>
        <v>10</v>
      </c>
      <c r="B16" s="8">
        <f t="shared" si="6"/>
        <v>46244</v>
      </c>
      <c r="C16" s="8">
        <f t="shared" si="2"/>
        <v>46244</v>
      </c>
      <c r="D16" s="267">
        <v>0.33333333333333331</v>
      </c>
      <c r="E16" s="8">
        <f t="shared" si="13"/>
        <v>46245</v>
      </c>
      <c r="F16" s="267">
        <v>0.33333333333333331</v>
      </c>
      <c r="G16" s="10">
        <f t="shared" ref="G16:G17" si="15">IFERROR(((E16-C16)+(F16-D16)),"")</f>
        <v>1</v>
      </c>
      <c r="H16" s="11">
        <f t="shared" si="3"/>
        <v>1406744.6</v>
      </c>
      <c r="I16" s="232">
        <v>1416245.36</v>
      </c>
      <c r="J16" s="11">
        <f t="shared" ref="J16" si="16">I16-H16</f>
        <v>9500.7600000000093</v>
      </c>
      <c r="K16" s="27">
        <f t="shared" ref="K16" si="17">J16/24</f>
        <v>395.86500000000041</v>
      </c>
      <c r="L16" s="28"/>
    </row>
    <row r="17" spans="1:14">
      <c r="A17" s="12">
        <f t="shared" si="6"/>
        <v>11</v>
      </c>
      <c r="B17" s="8">
        <f t="shared" si="6"/>
        <v>46245</v>
      </c>
      <c r="C17" s="8">
        <f t="shared" si="2"/>
        <v>46245</v>
      </c>
      <c r="D17" s="267">
        <v>0.33333333333333331</v>
      </c>
      <c r="E17" s="8">
        <f t="shared" si="13"/>
        <v>46246</v>
      </c>
      <c r="F17" s="267">
        <v>0.33333333333333331</v>
      </c>
      <c r="G17" s="10">
        <f t="shared" si="15"/>
        <v>1</v>
      </c>
      <c r="H17" s="11">
        <f t="shared" si="3"/>
        <v>1416245.36</v>
      </c>
      <c r="I17" s="11">
        <v>1420769.58</v>
      </c>
      <c r="J17" s="11">
        <f t="shared" si="0"/>
        <v>4524.2199999999721</v>
      </c>
      <c r="K17" s="27">
        <f t="shared" si="1"/>
        <v>188.50916666666549</v>
      </c>
      <c r="L17" s="686"/>
    </row>
    <row r="18" spans="1:14">
      <c r="A18" s="12">
        <f t="shared" si="6"/>
        <v>12</v>
      </c>
      <c r="B18" s="8">
        <f t="shared" si="6"/>
        <v>46246</v>
      </c>
      <c r="C18" s="8">
        <f t="shared" si="2"/>
        <v>46246</v>
      </c>
      <c r="D18" s="267">
        <v>0.33333333333333331</v>
      </c>
      <c r="E18" s="8">
        <f t="shared" si="13"/>
        <v>46247</v>
      </c>
      <c r="F18" s="267">
        <v>0.33333333333333331</v>
      </c>
      <c r="G18" s="10">
        <f t="shared" si="12"/>
        <v>1</v>
      </c>
      <c r="H18" s="11">
        <f t="shared" si="3"/>
        <v>1420769.58</v>
      </c>
      <c r="I18" s="11">
        <v>1428847.86</v>
      </c>
      <c r="J18" s="11">
        <f t="shared" si="0"/>
        <v>8078.2800000000279</v>
      </c>
      <c r="K18" s="27">
        <f t="shared" si="1"/>
        <v>336.59500000000116</v>
      </c>
      <c r="L18" s="28"/>
      <c r="N18" s="29"/>
    </row>
    <row r="19" spans="1:14">
      <c r="A19" s="12">
        <f t="shared" si="6"/>
        <v>13</v>
      </c>
      <c r="B19" s="8">
        <f t="shared" si="6"/>
        <v>46247</v>
      </c>
      <c r="C19" s="8">
        <f t="shared" si="2"/>
        <v>46247</v>
      </c>
      <c r="D19" s="267">
        <v>0.33333333333333331</v>
      </c>
      <c r="E19" s="8">
        <f t="shared" si="13"/>
        <v>46248</v>
      </c>
      <c r="F19" s="267">
        <v>0.33333333333333331</v>
      </c>
      <c r="G19" s="10">
        <f t="shared" si="12"/>
        <v>1</v>
      </c>
      <c r="H19" s="11">
        <f t="shared" si="3"/>
        <v>1428847.86</v>
      </c>
      <c r="I19" s="11">
        <v>1435888.13</v>
      </c>
      <c r="J19" s="11">
        <f t="shared" ref="J19" si="18">I19-H19</f>
        <v>7040.2699999997858</v>
      </c>
      <c r="K19" s="27">
        <f t="shared" ref="K19" si="19">J19/24</f>
        <v>293.34458333332441</v>
      </c>
      <c r="L19" s="28"/>
    </row>
    <row r="20" spans="1:14">
      <c r="A20" s="12">
        <f t="shared" si="6"/>
        <v>14</v>
      </c>
      <c r="B20" s="8">
        <f t="shared" si="6"/>
        <v>46248</v>
      </c>
      <c r="C20" s="8">
        <f t="shared" si="2"/>
        <v>46248</v>
      </c>
      <c r="D20" s="267">
        <v>0.33333333333333331</v>
      </c>
      <c r="E20" s="8">
        <f t="shared" si="13"/>
        <v>46249</v>
      </c>
      <c r="F20" s="267">
        <v>0.33333333333333331</v>
      </c>
      <c r="G20" s="10">
        <f t="shared" si="12"/>
        <v>1</v>
      </c>
      <c r="H20" s="11">
        <f t="shared" si="3"/>
        <v>1435888.13</v>
      </c>
      <c r="I20" s="11">
        <v>1442913.2</v>
      </c>
      <c r="J20" s="11">
        <f t="shared" si="0"/>
        <v>7025.0700000000652</v>
      </c>
      <c r="K20" s="27">
        <f t="shared" si="1"/>
        <v>292.71125000000274</v>
      </c>
      <c r="L20" s="28"/>
    </row>
    <row r="21" spans="1:14">
      <c r="A21" s="12">
        <f t="shared" si="6"/>
        <v>15</v>
      </c>
      <c r="B21" s="8">
        <f t="shared" si="6"/>
        <v>46249</v>
      </c>
      <c r="C21" s="8">
        <f t="shared" si="2"/>
        <v>46249</v>
      </c>
      <c r="D21" s="267">
        <v>0.33333333333333331</v>
      </c>
      <c r="E21" s="8">
        <f t="shared" si="13"/>
        <v>46250</v>
      </c>
      <c r="F21" s="267">
        <v>0.33333333333333331</v>
      </c>
      <c r="G21" s="10">
        <f t="shared" si="12"/>
        <v>1</v>
      </c>
      <c r="H21" s="11">
        <f t="shared" si="3"/>
        <v>1442913.2</v>
      </c>
      <c r="I21" s="11">
        <v>1448479.8</v>
      </c>
      <c r="J21" s="11">
        <f t="shared" ref="J21" si="20">I21-H21</f>
        <v>5566.6000000000931</v>
      </c>
      <c r="K21" s="27">
        <f t="shared" ref="K21" si="21">J21/24</f>
        <v>231.94166666667056</v>
      </c>
      <c r="L21" s="28"/>
    </row>
    <row r="22" spans="1:14">
      <c r="A22" s="12">
        <f t="shared" si="6"/>
        <v>16</v>
      </c>
      <c r="B22" s="8">
        <f t="shared" si="6"/>
        <v>46250</v>
      </c>
      <c r="C22" s="8">
        <f t="shared" si="2"/>
        <v>46250</v>
      </c>
      <c r="D22" s="267">
        <v>0.33333333333333331</v>
      </c>
      <c r="E22" s="8">
        <f t="shared" si="13"/>
        <v>46251</v>
      </c>
      <c r="F22" s="267">
        <v>0.33333333333333331</v>
      </c>
      <c r="G22" s="10">
        <f t="shared" si="12"/>
        <v>1</v>
      </c>
      <c r="H22" s="11">
        <f t="shared" si="3"/>
        <v>1448479.8</v>
      </c>
      <c r="I22" s="11">
        <v>1449647.52</v>
      </c>
      <c r="J22" s="11">
        <f t="shared" ref="J22" si="22">I22-H22</f>
        <v>1167.7199999999721</v>
      </c>
      <c r="K22" s="27">
        <f t="shared" ref="K22" si="23">J22/24</f>
        <v>48.654999999998836</v>
      </c>
      <c r="L22" s="28"/>
    </row>
    <row r="23" spans="1:14">
      <c r="A23" s="12">
        <f t="shared" si="6"/>
        <v>17</v>
      </c>
      <c r="B23" s="8">
        <f t="shared" si="6"/>
        <v>46251</v>
      </c>
      <c r="C23" s="8">
        <f t="shared" si="2"/>
        <v>46251</v>
      </c>
      <c r="D23" s="267">
        <v>0.33333333333333331</v>
      </c>
      <c r="E23" s="8">
        <f t="shared" si="13"/>
        <v>46252</v>
      </c>
      <c r="F23" s="267">
        <v>0.33333333333333331</v>
      </c>
      <c r="G23" s="10">
        <f t="shared" si="12"/>
        <v>1</v>
      </c>
      <c r="H23" s="11">
        <f t="shared" si="3"/>
        <v>1449647.52</v>
      </c>
      <c r="I23" s="11">
        <v>1449647.52</v>
      </c>
      <c r="J23" s="11">
        <f t="shared" ref="J23" si="24">I23-H23</f>
        <v>0</v>
      </c>
      <c r="K23" s="27">
        <f t="shared" ref="K23" si="25">J23/24</f>
        <v>0</v>
      </c>
      <c r="L23" s="822" t="s">
        <v>156</v>
      </c>
    </row>
    <row r="24" spans="1:14">
      <c r="A24" s="12">
        <f t="shared" si="6"/>
        <v>18</v>
      </c>
      <c r="B24" s="8">
        <f t="shared" si="6"/>
        <v>46252</v>
      </c>
      <c r="C24" s="8">
        <f t="shared" si="2"/>
        <v>46252</v>
      </c>
      <c r="D24" s="267">
        <v>0.33333333333333331</v>
      </c>
      <c r="E24" s="8">
        <f t="shared" si="13"/>
        <v>46253</v>
      </c>
      <c r="F24" s="267">
        <v>0.33333333333333331</v>
      </c>
      <c r="G24" s="10">
        <f t="shared" si="12"/>
        <v>1</v>
      </c>
      <c r="H24" s="11">
        <f t="shared" si="3"/>
        <v>1449647.52</v>
      </c>
      <c r="I24" s="11">
        <v>1454534</v>
      </c>
      <c r="J24" s="11">
        <f t="shared" ref="J24" si="26">I24-H24</f>
        <v>4886.4799999999814</v>
      </c>
      <c r="K24" s="27">
        <f t="shared" ref="K24" si="27">J24/24</f>
        <v>203.60333333333256</v>
      </c>
      <c r="L24" s="551"/>
    </row>
    <row r="25" spans="1:14">
      <c r="A25" s="12">
        <f t="shared" ref="A25:B34" si="28">A24+1</f>
        <v>19</v>
      </c>
      <c r="B25" s="8">
        <f t="shared" si="28"/>
        <v>46253</v>
      </c>
      <c r="C25" s="8">
        <f t="shared" si="2"/>
        <v>46253</v>
      </c>
      <c r="D25" s="267">
        <v>0.33333333333333331</v>
      </c>
      <c r="E25" s="8">
        <f t="shared" si="13"/>
        <v>46254</v>
      </c>
      <c r="F25" s="267">
        <v>0.33333333333333331</v>
      </c>
      <c r="G25" s="10">
        <f t="shared" si="12"/>
        <v>1</v>
      </c>
      <c r="H25" s="11">
        <f t="shared" si="3"/>
        <v>1454534</v>
      </c>
      <c r="I25" s="11">
        <v>1463396.08</v>
      </c>
      <c r="J25" s="11">
        <f t="shared" ref="J25" si="29">I25-H25</f>
        <v>8862.0800000000745</v>
      </c>
      <c r="K25" s="27">
        <f t="shared" ref="K25" si="30">J25/24</f>
        <v>369.25333333333646</v>
      </c>
      <c r="L25" s="695"/>
    </row>
    <row r="26" spans="1:14">
      <c r="A26" s="12">
        <f t="shared" si="28"/>
        <v>20</v>
      </c>
      <c r="B26" s="8">
        <f t="shared" si="28"/>
        <v>46254</v>
      </c>
      <c r="C26" s="8">
        <f t="shared" si="2"/>
        <v>46254</v>
      </c>
      <c r="D26" s="267">
        <v>0.33333333333333331</v>
      </c>
      <c r="E26" s="8">
        <f t="shared" si="13"/>
        <v>46255</v>
      </c>
      <c r="F26" s="267">
        <v>0.33333333333333331</v>
      </c>
      <c r="G26" s="10">
        <f t="shared" si="12"/>
        <v>1</v>
      </c>
      <c r="H26" s="11">
        <f t="shared" si="3"/>
        <v>1463396.08</v>
      </c>
      <c r="I26" s="11">
        <v>1473256.06</v>
      </c>
      <c r="J26" s="11">
        <f t="shared" ref="J26:J27" si="31">I26-H26</f>
        <v>9859.9799999999814</v>
      </c>
      <c r="K26" s="27">
        <f t="shared" ref="K26:K27" si="32">J26/24</f>
        <v>410.83249999999924</v>
      </c>
      <c r="L26" s="28"/>
    </row>
    <row r="27" spans="1:14">
      <c r="A27" s="12">
        <f t="shared" si="28"/>
        <v>21</v>
      </c>
      <c r="B27" s="8">
        <f t="shared" si="28"/>
        <v>46255</v>
      </c>
      <c r="C27" s="8">
        <f t="shared" si="2"/>
        <v>46255</v>
      </c>
      <c r="D27" s="267">
        <v>0.33333333333333331</v>
      </c>
      <c r="E27" s="8">
        <f t="shared" si="13"/>
        <v>46256</v>
      </c>
      <c r="F27" s="267">
        <v>0.33333333333333331</v>
      </c>
      <c r="G27" s="10">
        <f t="shared" si="12"/>
        <v>1</v>
      </c>
      <c r="H27" s="11">
        <f t="shared" si="3"/>
        <v>1473256.06</v>
      </c>
      <c r="I27" s="11">
        <v>1483129.72</v>
      </c>
      <c r="J27" s="11">
        <f t="shared" si="31"/>
        <v>9873.6599999999162</v>
      </c>
      <c r="K27" s="27">
        <f t="shared" si="32"/>
        <v>411.40249999999651</v>
      </c>
      <c r="L27" s="28"/>
    </row>
    <row r="28" spans="1:14">
      <c r="A28" s="12">
        <f t="shared" si="28"/>
        <v>22</v>
      </c>
      <c r="B28" s="8">
        <f t="shared" si="28"/>
        <v>46256</v>
      </c>
      <c r="C28" s="8">
        <f t="shared" si="2"/>
        <v>46256</v>
      </c>
      <c r="D28" s="267">
        <v>0.33333333333333331</v>
      </c>
      <c r="E28" s="8">
        <f t="shared" si="13"/>
        <v>46257</v>
      </c>
      <c r="F28" s="267">
        <v>0.33333333333333331</v>
      </c>
      <c r="G28" s="10">
        <f t="shared" si="12"/>
        <v>1</v>
      </c>
      <c r="H28" s="11">
        <f t="shared" si="3"/>
        <v>1483129.72</v>
      </c>
      <c r="I28" s="11">
        <v>1494031.29</v>
      </c>
      <c r="J28" s="11">
        <f t="shared" ref="J28" si="33">I28-H28</f>
        <v>10901.570000000065</v>
      </c>
      <c r="K28" s="27">
        <f t="shared" ref="K28" si="34">J28/24</f>
        <v>454.23208333333605</v>
      </c>
      <c r="L28" s="28"/>
    </row>
    <row r="29" spans="1:14">
      <c r="A29" s="12">
        <f t="shared" si="28"/>
        <v>23</v>
      </c>
      <c r="B29" s="8">
        <f t="shared" si="28"/>
        <v>46257</v>
      </c>
      <c r="C29" s="8">
        <f t="shared" si="2"/>
        <v>46257</v>
      </c>
      <c r="D29" s="267">
        <v>0.33333333333333331</v>
      </c>
      <c r="E29" s="8">
        <f t="shared" si="13"/>
        <v>46258</v>
      </c>
      <c r="F29" s="267">
        <v>0.33333333333333331</v>
      </c>
      <c r="G29" s="10">
        <f t="shared" si="12"/>
        <v>1</v>
      </c>
      <c r="H29" s="11">
        <f t="shared" si="3"/>
        <v>1494031.29</v>
      </c>
      <c r="I29" s="11">
        <v>1497572.4</v>
      </c>
      <c r="J29" s="11">
        <f t="shared" ref="J29" si="35">I29-H29</f>
        <v>3541.1099999998696</v>
      </c>
      <c r="K29" s="27">
        <f t="shared" ref="K29" si="36">J29/24</f>
        <v>147.54624999999456</v>
      </c>
      <c r="L29" s="28"/>
    </row>
    <row r="30" spans="1:14">
      <c r="A30" s="12">
        <f t="shared" si="28"/>
        <v>24</v>
      </c>
      <c r="B30" s="8">
        <f t="shared" si="28"/>
        <v>46258</v>
      </c>
      <c r="C30" s="8">
        <f t="shared" si="2"/>
        <v>46258</v>
      </c>
      <c r="D30" s="267">
        <v>0.33333333333333331</v>
      </c>
      <c r="E30" s="8">
        <f t="shared" si="13"/>
        <v>46259</v>
      </c>
      <c r="F30" s="267">
        <v>0.33333333333333331</v>
      </c>
      <c r="G30" s="10">
        <f t="shared" ref="G30:G31" si="37">IFERROR(((E30-C30)+(F30-D30)),"")</f>
        <v>1</v>
      </c>
      <c r="H30" s="11">
        <f t="shared" si="3"/>
        <v>1497572.4</v>
      </c>
      <c r="I30" s="11">
        <v>1503002.42</v>
      </c>
      <c r="J30" s="11">
        <f t="shared" ref="J30" si="38">I30-H30</f>
        <v>5430.0200000000186</v>
      </c>
      <c r="K30" s="27">
        <f t="shared" ref="K30" si="39">J30/24</f>
        <v>226.2508333333341</v>
      </c>
      <c r="L30" s="28"/>
    </row>
    <row r="31" spans="1:14">
      <c r="A31" s="12">
        <f t="shared" si="28"/>
        <v>25</v>
      </c>
      <c r="B31" s="8">
        <f t="shared" si="28"/>
        <v>46259</v>
      </c>
      <c r="C31" s="8">
        <f t="shared" si="2"/>
        <v>46259</v>
      </c>
      <c r="D31" s="267">
        <v>0.33333333333333331</v>
      </c>
      <c r="E31" s="8">
        <f t="shared" si="13"/>
        <v>46260</v>
      </c>
      <c r="F31" s="267">
        <v>0.33333333333333331</v>
      </c>
      <c r="G31" s="10">
        <f t="shared" si="37"/>
        <v>1</v>
      </c>
      <c r="H31" s="11">
        <f t="shared" si="3"/>
        <v>1503002.42</v>
      </c>
      <c r="I31" s="11">
        <v>1503002.42</v>
      </c>
      <c r="J31" s="11">
        <f t="shared" ref="J31" si="40">I31-H31</f>
        <v>0</v>
      </c>
      <c r="K31" s="27">
        <f t="shared" ref="K31" si="41">J31/24</f>
        <v>0</v>
      </c>
      <c r="L31" s="822" t="s">
        <v>156</v>
      </c>
    </row>
    <row r="32" spans="1:14">
      <c r="A32" s="12">
        <f t="shared" si="28"/>
        <v>26</v>
      </c>
      <c r="B32" s="8">
        <f t="shared" si="28"/>
        <v>46260</v>
      </c>
      <c r="C32" s="8">
        <f t="shared" si="2"/>
        <v>46260</v>
      </c>
      <c r="D32" s="267">
        <v>0.33333333333333331</v>
      </c>
      <c r="E32" s="8">
        <f t="shared" si="13"/>
        <v>46261</v>
      </c>
      <c r="F32" s="267">
        <v>0.33333333333333331</v>
      </c>
      <c r="G32" s="10">
        <f t="shared" ref="G32:G33" si="42">IFERROR(((E32-C32)+(F32-D32)),"")</f>
        <v>1</v>
      </c>
      <c r="H32" s="11">
        <f t="shared" si="3"/>
        <v>1503002.42</v>
      </c>
      <c r="I32" s="11">
        <v>1508660.69</v>
      </c>
      <c r="J32" s="11">
        <f t="shared" ref="J32" si="43">I32-H32</f>
        <v>5658.2700000000186</v>
      </c>
      <c r="K32" s="27">
        <f t="shared" ref="K32" si="44">J32/24</f>
        <v>235.76125000000079</v>
      </c>
      <c r="L32" s="28"/>
    </row>
    <row r="33" spans="1:12">
      <c r="A33" s="12">
        <f t="shared" si="28"/>
        <v>27</v>
      </c>
      <c r="B33" s="8">
        <f t="shared" si="28"/>
        <v>46261</v>
      </c>
      <c r="C33" s="8">
        <f t="shared" si="2"/>
        <v>46261</v>
      </c>
      <c r="D33" s="267">
        <v>0.33333333333333331</v>
      </c>
      <c r="E33" s="8">
        <f t="shared" si="13"/>
        <v>46262</v>
      </c>
      <c r="F33" s="267">
        <v>0.33333333333333331</v>
      </c>
      <c r="G33" s="10">
        <f t="shared" si="42"/>
        <v>1</v>
      </c>
      <c r="H33" s="11">
        <f t="shared" si="3"/>
        <v>1508660.69</v>
      </c>
      <c r="I33" s="11">
        <v>1514016.91</v>
      </c>
      <c r="J33" s="11">
        <f t="shared" ref="J33" si="45">I33-H33</f>
        <v>5356.2199999999721</v>
      </c>
      <c r="K33" s="27">
        <f t="shared" ref="K33" si="46">J33/24</f>
        <v>223.17583333333218</v>
      </c>
      <c r="L33" s="28"/>
    </row>
    <row r="34" spans="1:12">
      <c r="A34" s="12">
        <f t="shared" si="28"/>
        <v>28</v>
      </c>
      <c r="B34" s="8">
        <f t="shared" si="28"/>
        <v>46262</v>
      </c>
      <c r="C34" s="8">
        <f t="shared" si="2"/>
        <v>46262</v>
      </c>
      <c r="D34" s="267">
        <v>0.33333333333333331</v>
      </c>
      <c r="E34" s="8">
        <f t="shared" si="13"/>
        <v>46263</v>
      </c>
      <c r="F34" s="267">
        <v>0.33333333333333331</v>
      </c>
      <c r="G34" s="10">
        <f t="shared" si="12"/>
        <v>1</v>
      </c>
      <c r="H34" s="11">
        <f t="shared" si="3"/>
        <v>1514016.91</v>
      </c>
      <c r="I34" s="11">
        <v>1521543.61</v>
      </c>
      <c r="J34" s="11">
        <f t="shared" ref="J34" si="47">I34-H34</f>
        <v>7526.7000000001863</v>
      </c>
      <c r="K34" s="27">
        <f t="shared" ref="K34" si="48">J34/24</f>
        <v>313.61250000000774</v>
      </c>
      <c r="L34" s="28"/>
    </row>
    <row r="35" spans="1:12">
      <c r="A35" s="12">
        <f t="shared" ref="A35:B35" si="49">A34+1</f>
        <v>29</v>
      </c>
      <c r="B35" s="8">
        <f t="shared" si="49"/>
        <v>46263</v>
      </c>
      <c r="C35" s="8">
        <f t="shared" ref="C35:C36" si="50">B35</f>
        <v>46263</v>
      </c>
      <c r="D35" s="267">
        <v>0.33333333333333331</v>
      </c>
      <c r="E35" s="8">
        <f t="shared" ref="E35:E36" si="51">C35+1</f>
        <v>46264</v>
      </c>
      <c r="F35" s="267">
        <v>0.33333333333333331</v>
      </c>
      <c r="G35" s="10">
        <f t="shared" ref="G35:G36" si="52">IFERROR(((E35-C35)+(F35-D35)),"")</f>
        <v>1</v>
      </c>
      <c r="H35" s="11">
        <f t="shared" si="3"/>
        <v>1521543.61</v>
      </c>
      <c r="I35" s="11">
        <v>1525689.37</v>
      </c>
      <c r="J35" s="11">
        <f t="shared" ref="J35:J36" si="53">I35-H35</f>
        <v>4145.7600000000093</v>
      </c>
      <c r="K35" s="27">
        <f t="shared" ref="K35:K36" si="54">J35/24</f>
        <v>172.74000000000038</v>
      </c>
      <c r="L35" s="28"/>
    </row>
    <row r="36" spans="1:12">
      <c r="A36" s="12">
        <f t="shared" ref="A36:B37" si="55">A35+1</f>
        <v>30</v>
      </c>
      <c r="B36" s="8">
        <f t="shared" si="55"/>
        <v>46264</v>
      </c>
      <c r="C36" s="8">
        <f t="shared" si="50"/>
        <v>46264</v>
      </c>
      <c r="D36" s="267">
        <v>0.33333333333333331</v>
      </c>
      <c r="E36" s="8">
        <f t="shared" si="51"/>
        <v>46265</v>
      </c>
      <c r="F36" s="267">
        <v>0.33333333333333331</v>
      </c>
      <c r="G36" s="10">
        <f t="shared" si="52"/>
        <v>1</v>
      </c>
      <c r="H36" s="11">
        <f t="shared" si="3"/>
        <v>1525689.37</v>
      </c>
      <c r="I36" s="11">
        <v>1527103.42</v>
      </c>
      <c r="J36" s="11">
        <f t="shared" si="53"/>
        <v>1414.0499999998137</v>
      </c>
      <c r="K36" s="27">
        <f t="shared" si="54"/>
        <v>58.918749999992237</v>
      </c>
      <c r="L36" s="28"/>
    </row>
    <row r="37" spans="1:12">
      <c r="A37" s="12">
        <f t="shared" si="55"/>
        <v>31</v>
      </c>
      <c r="B37" s="8">
        <f t="shared" si="55"/>
        <v>46265</v>
      </c>
      <c r="C37" s="8">
        <f t="shared" ref="C37" si="56">B37</f>
        <v>46265</v>
      </c>
      <c r="D37" s="267">
        <v>0.33333333333333331</v>
      </c>
      <c r="E37" s="8">
        <f t="shared" ref="E37" si="57">C37+1</f>
        <v>46266</v>
      </c>
      <c r="F37" s="267">
        <v>0.33333333333333331</v>
      </c>
      <c r="G37" s="10">
        <f t="shared" ref="G37" si="58">IFERROR(((E37-C37)+(F37-D37)),"")</f>
        <v>1</v>
      </c>
      <c r="H37" s="11">
        <f t="shared" si="3"/>
        <v>1527103.42</v>
      </c>
      <c r="I37" s="11">
        <v>1536935.22</v>
      </c>
      <c r="J37" s="11">
        <f t="shared" ref="J37" si="59">I37-H37</f>
        <v>9831.8000000000466</v>
      </c>
      <c r="K37" s="27">
        <f t="shared" ref="K37" si="60">J37/24</f>
        <v>409.65833333333529</v>
      </c>
      <c r="L37" s="28"/>
    </row>
    <row r="38" spans="1:12">
      <c r="A38" s="12"/>
      <c r="B38" s="8"/>
      <c r="C38" s="8"/>
      <c r="D38" s="267"/>
      <c r="E38" s="8"/>
      <c r="F38" s="267"/>
      <c r="G38" s="10"/>
      <c r="H38" s="11"/>
      <c r="I38" s="11"/>
      <c r="J38" s="11"/>
      <c r="K38" s="27"/>
      <c r="L38" s="28"/>
    </row>
    <row r="39" spans="1:12">
      <c r="A39" s="12"/>
      <c r="B39" s="8"/>
      <c r="C39" s="8"/>
      <c r="D39" s="267"/>
      <c r="E39" s="8"/>
      <c r="F39" s="267"/>
      <c r="G39" s="10"/>
      <c r="H39" s="11"/>
      <c r="I39" s="11"/>
      <c r="J39" s="11"/>
      <c r="K39" s="27"/>
      <c r="L39" s="28"/>
    </row>
    <row r="40" spans="1:12" ht="15.75" thickBot="1">
      <c r="A40" s="12"/>
      <c r="B40" s="8"/>
      <c r="C40" s="8"/>
      <c r="D40" s="267"/>
      <c r="E40" s="8"/>
      <c r="F40" s="9"/>
      <c r="G40" s="10"/>
      <c r="H40" s="11"/>
      <c r="I40" s="11"/>
      <c r="J40" s="11"/>
      <c r="K40" s="27"/>
      <c r="L40" s="28"/>
    </row>
    <row r="41" spans="1:12">
      <c r="A41" s="17" t="s">
        <v>3</v>
      </c>
      <c r="B41" s="18"/>
      <c r="C41" s="18"/>
      <c r="D41" s="18"/>
      <c r="E41" s="18"/>
      <c r="F41" s="18"/>
      <c r="G41" s="19">
        <f>SUM(G7:G40)</f>
        <v>31</v>
      </c>
      <c r="H41" s="20"/>
      <c r="I41" s="20"/>
      <c r="J41" s="32">
        <f>SUM(J7:J40)</f>
        <v>161474.53000000003</v>
      </c>
      <c r="K41" s="32">
        <f>AVERAGE(K7:K40)</f>
        <v>217.03565860215059</v>
      </c>
      <c r="L41" s="33"/>
    </row>
    <row r="42" spans="1:12">
      <c r="A42" s="21" t="s">
        <v>117</v>
      </c>
      <c r="B42" s="22"/>
      <c r="C42" s="22"/>
      <c r="D42" s="22"/>
      <c r="E42" s="22"/>
      <c r="F42" s="22"/>
      <c r="G42" s="23">
        <f>G41/SUMPRODUCT((G7:G40&gt;0)*1)</f>
        <v>1</v>
      </c>
      <c r="H42" s="24"/>
      <c r="I42" s="24"/>
      <c r="J42" s="24"/>
      <c r="K42" s="24">
        <f>K41/SUMPRODUCT((K7:K40&gt;0)*1)</f>
        <v>7.4839882276603653</v>
      </c>
      <c r="L42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pageSetup orientation="portrait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1"/>
  <sheetViews>
    <sheetView workbookViewId="0">
      <pane ySplit="6" topLeftCell="A16" activePane="bottomLeft" state="frozen"/>
      <selection pane="bottomLeft" activeCell="I37" sqref="I37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5.5703125" style="1" customWidth="1"/>
    <col min="9" max="9" width="13.140625" style="1" customWidth="1"/>
    <col min="10" max="10" width="13.42578125" style="1" customWidth="1"/>
    <col min="11" max="11" width="10.5703125" style="1" customWidth="1"/>
    <col min="12" max="12" width="32.140625" style="1" customWidth="1"/>
    <col min="13" max="14" width="9.140625" style="1"/>
    <col min="15" max="15" width="13.42578125" style="1" customWidth="1"/>
    <col min="16" max="16" width="11.140625" style="1" customWidth="1"/>
    <col min="17" max="16384" width="9.140625" style="1"/>
  </cols>
  <sheetData>
    <row r="1" spans="1:12">
      <c r="B1" s="2"/>
      <c r="C1" s="3" t="s">
        <v>131</v>
      </c>
      <c r="D1" s="2"/>
      <c r="E1" s="2"/>
      <c r="F1" s="2"/>
    </row>
    <row r="2" spans="1:12">
      <c r="B2" s="2"/>
      <c r="C2" s="3" t="s">
        <v>145</v>
      </c>
      <c r="D2" s="2"/>
      <c r="E2" s="2"/>
      <c r="F2" s="2"/>
      <c r="L2" s="98" t="s">
        <v>133</v>
      </c>
    </row>
    <row r="3" spans="1:12">
      <c r="B3" s="2"/>
      <c r="C3" s="3" t="str">
        <f>SCI!C3</f>
        <v>Bulan Agustus 2026</v>
      </c>
      <c r="D3" s="2"/>
      <c r="E3" s="2"/>
      <c r="F3" s="2"/>
    </row>
    <row r="4" spans="1:12">
      <c r="B4" s="4"/>
      <c r="C4" s="76">
        <f>'Summary sales'!A4</f>
        <v>46235</v>
      </c>
      <c r="D4" s="4"/>
      <c r="E4" s="2"/>
      <c r="F4" s="2"/>
      <c r="J4" s="2" t="s">
        <v>134</v>
      </c>
      <c r="K4" s="26">
        <f>MAX(K7:K39)</f>
        <v>924.99749999999767</v>
      </c>
    </row>
    <row r="5" spans="1:12">
      <c r="A5" s="934" t="s">
        <v>111</v>
      </c>
      <c r="B5" s="933" t="s">
        <v>112</v>
      </c>
      <c r="C5" s="933" t="s">
        <v>135</v>
      </c>
      <c r="D5" s="933"/>
      <c r="E5" s="933" t="s">
        <v>136</v>
      </c>
      <c r="F5" s="933"/>
      <c r="G5" s="937" t="s">
        <v>137</v>
      </c>
      <c r="H5" s="933" t="s">
        <v>138</v>
      </c>
      <c r="I5" s="933"/>
      <c r="J5" s="933" t="s">
        <v>139</v>
      </c>
      <c r="K5" s="937" t="s">
        <v>140</v>
      </c>
      <c r="L5" s="931" t="s">
        <v>141</v>
      </c>
    </row>
    <row r="6" spans="1:12" ht="33.75" customHeight="1">
      <c r="A6" s="935"/>
      <c r="B6" s="936"/>
      <c r="C6" s="5" t="s">
        <v>112</v>
      </c>
      <c r="D6" s="5" t="s">
        <v>142</v>
      </c>
      <c r="E6" s="5" t="s">
        <v>112</v>
      </c>
      <c r="F6" s="5" t="s">
        <v>142</v>
      </c>
      <c r="G6" s="938"/>
      <c r="H6" s="5" t="s">
        <v>135</v>
      </c>
      <c r="I6" s="5" t="s">
        <v>136</v>
      </c>
      <c r="J6" s="936"/>
      <c r="K6" s="938"/>
      <c r="L6" s="932"/>
    </row>
    <row r="7" spans="1:12">
      <c r="A7" s="6">
        <v>1</v>
      </c>
      <c r="B7" s="7">
        <f>C4</f>
        <v>46235</v>
      </c>
      <c r="C7" s="7">
        <f>C4</f>
        <v>46235</v>
      </c>
      <c r="D7" s="9">
        <v>0.33333333333333331</v>
      </c>
      <c r="E7" s="7">
        <f>C7+1</f>
        <v>46236</v>
      </c>
      <c r="F7" s="9">
        <v>0.33333333333333331</v>
      </c>
      <c r="G7" s="10">
        <f>IFERROR(((E7-C7)+(F7-D7)),"")</f>
        <v>1</v>
      </c>
      <c r="H7" s="11">
        <v>1083540.93</v>
      </c>
      <c r="I7" s="11">
        <v>1087064.44</v>
      </c>
      <c r="J7" s="11">
        <f t="shared" ref="J7:J34" si="0">I7-H7</f>
        <v>3523.5100000000093</v>
      </c>
      <c r="K7" s="27">
        <f t="shared" ref="K7:K34" si="1">J7/24</f>
        <v>146.81291666666706</v>
      </c>
      <c r="L7" s="101"/>
    </row>
    <row r="8" spans="1:12">
      <c r="A8" s="12">
        <f>A7+1</f>
        <v>2</v>
      </c>
      <c r="B8" s="8">
        <f>B7+1</f>
        <v>46236</v>
      </c>
      <c r="C8" s="8">
        <f t="shared" ref="C8:C34" si="2">B8</f>
        <v>46236</v>
      </c>
      <c r="D8" s="9">
        <v>0.33333333333333331</v>
      </c>
      <c r="E8" s="8">
        <f t="shared" ref="E8:E34" si="3">C8+1</f>
        <v>46237</v>
      </c>
      <c r="F8" s="9">
        <v>0.33333333333333331</v>
      </c>
      <c r="G8" s="10">
        <f>IFERROR(((E8-C8)+(F8-D8)),"")</f>
        <v>1</v>
      </c>
      <c r="H8" s="11">
        <f t="shared" ref="H8:H37" si="4">I7</f>
        <v>1087064.44</v>
      </c>
      <c r="I8" s="11">
        <v>1088054.3700000001</v>
      </c>
      <c r="J8" s="11">
        <f t="shared" si="0"/>
        <v>989.93000000016764</v>
      </c>
      <c r="K8" s="27">
        <f t="shared" si="1"/>
        <v>41.247083333340321</v>
      </c>
      <c r="L8" s="28"/>
    </row>
    <row r="9" spans="1:12">
      <c r="A9" s="12">
        <f t="shared" ref="A9:B24" si="5">A8+1</f>
        <v>3</v>
      </c>
      <c r="B9" s="8">
        <f t="shared" si="5"/>
        <v>46237</v>
      </c>
      <c r="C9" s="8">
        <f t="shared" si="2"/>
        <v>46237</v>
      </c>
      <c r="D9" s="9">
        <v>0.33333333333333331</v>
      </c>
      <c r="E9" s="8">
        <f t="shared" si="3"/>
        <v>46238</v>
      </c>
      <c r="F9" s="9">
        <v>0.33333333333333331</v>
      </c>
      <c r="G9" s="10">
        <f>IFERROR(((E9-C9)+(F9-D9)),"")</f>
        <v>1</v>
      </c>
      <c r="H9" s="11">
        <f t="shared" si="4"/>
        <v>1088054.3700000001</v>
      </c>
      <c r="I9" s="11">
        <v>1093070.03</v>
      </c>
      <c r="J9" s="11">
        <f t="shared" si="0"/>
        <v>5015.6599999999162</v>
      </c>
      <c r="K9" s="27">
        <f t="shared" si="1"/>
        <v>208.98583333332985</v>
      </c>
      <c r="L9" s="28"/>
    </row>
    <row r="10" spans="1:12">
      <c r="A10" s="12">
        <f t="shared" si="5"/>
        <v>4</v>
      </c>
      <c r="B10" s="8">
        <f t="shared" si="5"/>
        <v>46238</v>
      </c>
      <c r="C10" s="8">
        <f t="shared" si="2"/>
        <v>46238</v>
      </c>
      <c r="D10" s="9">
        <v>0.33333333333333331</v>
      </c>
      <c r="E10" s="8">
        <f t="shared" si="3"/>
        <v>46239</v>
      </c>
      <c r="F10" s="9">
        <v>0.33333333333333331</v>
      </c>
      <c r="G10" s="10">
        <f>IFERROR(((E10-C10)+(F10-D10)),"")</f>
        <v>1</v>
      </c>
      <c r="H10" s="11">
        <f t="shared" si="4"/>
        <v>1093070.03</v>
      </c>
      <c r="I10" s="11">
        <v>1098822.3500000001</v>
      </c>
      <c r="J10" s="11">
        <f t="shared" si="0"/>
        <v>5752.3200000000652</v>
      </c>
      <c r="K10" s="27">
        <f t="shared" si="1"/>
        <v>239.68000000000271</v>
      </c>
      <c r="L10" s="28"/>
    </row>
    <row r="11" spans="1:12">
      <c r="A11" s="12">
        <f t="shared" si="5"/>
        <v>5</v>
      </c>
      <c r="B11" s="8">
        <f t="shared" si="5"/>
        <v>46239</v>
      </c>
      <c r="C11" s="8">
        <f t="shared" si="2"/>
        <v>46239</v>
      </c>
      <c r="D11" s="9">
        <v>0.33333333333333331</v>
      </c>
      <c r="E11" s="8">
        <f t="shared" si="3"/>
        <v>46240</v>
      </c>
      <c r="F11" s="9">
        <v>0.33333333333333331</v>
      </c>
      <c r="G11" s="10">
        <f t="shared" ref="G11:G34" si="6">IFERROR(((E11-C11)+(F11-D11)),"")</f>
        <v>1</v>
      </c>
      <c r="H11" s="11">
        <f t="shared" si="4"/>
        <v>1098822.3500000001</v>
      </c>
      <c r="I11" s="11">
        <v>1104143.6399999999</v>
      </c>
      <c r="J11" s="11">
        <f t="shared" si="0"/>
        <v>5321.2899999998044</v>
      </c>
      <c r="K11" s="27">
        <f t="shared" si="1"/>
        <v>221.72041666665851</v>
      </c>
      <c r="L11" s="28"/>
    </row>
    <row r="12" spans="1:12">
      <c r="A12" s="12">
        <f t="shared" si="5"/>
        <v>6</v>
      </c>
      <c r="B12" s="8">
        <f t="shared" si="5"/>
        <v>46240</v>
      </c>
      <c r="C12" s="8">
        <f t="shared" si="2"/>
        <v>46240</v>
      </c>
      <c r="D12" s="9">
        <v>0.33333333333333331</v>
      </c>
      <c r="E12" s="8">
        <f t="shared" si="3"/>
        <v>46241</v>
      </c>
      <c r="F12" s="9">
        <v>0.33333333333333331</v>
      </c>
      <c r="G12" s="10">
        <f t="shared" si="6"/>
        <v>1</v>
      </c>
      <c r="H12" s="11">
        <f t="shared" si="4"/>
        <v>1104143.6399999999</v>
      </c>
      <c r="I12" s="11">
        <v>1110205.3600000001</v>
      </c>
      <c r="J12" s="11">
        <f t="shared" si="0"/>
        <v>6061.7200000002049</v>
      </c>
      <c r="K12" s="27">
        <f t="shared" si="1"/>
        <v>252.57166666667521</v>
      </c>
      <c r="L12" s="28"/>
    </row>
    <row r="13" spans="1:12">
      <c r="A13" s="12">
        <f t="shared" si="5"/>
        <v>7</v>
      </c>
      <c r="B13" s="8">
        <f t="shared" si="5"/>
        <v>46241</v>
      </c>
      <c r="C13" s="8">
        <f t="shared" si="2"/>
        <v>46241</v>
      </c>
      <c r="D13" s="9">
        <v>0.33333333333333331</v>
      </c>
      <c r="E13" s="8">
        <f t="shared" si="3"/>
        <v>46242</v>
      </c>
      <c r="F13" s="9">
        <v>0.33333333333333331</v>
      </c>
      <c r="G13" s="10">
        <f t="shared" si="6"/>
        <v>1</v>
      </c>
      <c r="H13" s="11">
        <f t="shared" si="4"/>
        <v>1110205.3600000001</v>
      </c>
      <c r="I13" s="11">
        <v>1115714.73</v>
      </c>
      <c r="J13" s="11">
        <f t="shared" si="0"/>
        <v>5509.3699999998789</v>
      </c>
      <c r="K13" s="27">
        <f t="shared" si="1"/>
        <v>229.55708333332828</v>
      </c>
      <c r="L13" s="28"/>
    </row>
    <row r="14" spans="1:12">
      <c r="A14" s="12">
        <f t="shared" si="5"/>
        <v>8</v>
      </c>
      <c r="B14" s="8">
        <f t="shared" si="5"/>
        <v>46242</v>
      </c>
      <c r="C14" s="8">
        <f t="shared" si="2"/>
        <v>46242</v>
      </c>
      <c r="D14" s="9">
        <v>0.33333333333333331</v>
      </c>
      <c r="E14" s="8">
        <f t="shared" si="3"/>
        <v>46243</v>
      </c>
      <c r="F14" s="9">
        <v>0.33333333333333331</v>
      </c>
      <c r="G14" s="10">
        <f t="shared" si="6"/>
        <v>1</v>
      </c>
      <c r="H14" s="11">
        <f t="shared" si="4"/>
        <v>1115714.73</v>
      </c>
      <c r="I14" s="266">
        <v>1120952.57</v>
      </c>
      <c r="J14" s="11">
        <f t="shared" si="0"/>
        <v>5237.8400000000838</v>
      </c>
      <c r="K14" s="27">
        <f t="shared" si="1"/>
        <v>218.24333333333684</v>
      </c>
      <c r="L14" s="28"/>
    </row>
    <row r="15" spans="1:12">
      <c r="A15" s="12">
        <f t="shared" si="5"/>
        <v>9</v>
      </c>
      <c r="B15" s="8">
        <f t="shared" si="5"/>
        <v>46243</v>
      </c>
      <c r="C15" s="8">
        <f t="shared" si="2"/>
        <v>46243</v>
      </c>
      <c r="D15" s="9">
        <v>0.33333333333333331</v>
      </c>
      <c r="E15" s="8">
        <f t="shared" si="3"/>
        <v>46244</v>
      </c>
      <c r="F15" s="9">
        <v>0.33333333333333331</v>
      </c>
      <c r="G15" s="10">
        <f t="shared" si="6"/>
        <v>1</v>
      </c>
      <c r="H15" s="11">
        <f t="shared" si="4"/>
        <v>1120952.57</v>
      </c>
      <c r="I15" s="266">
        <v>1126551.77</v>
      </c>
      <c r="J15" s="11">
        <f t="shared" si="0"/>
        <v>5599.1999999999534</v>
      </c>
      <c r="K15" s="27">
        <f t="shared" si="1"/>
        <v>233.29999999999805</v>
      </c>
      <c r="L15" s="28"/>
    </row>
    <row r="16" spans="1:12">
      <c r="A16" s="12">
        <f t="shared" si="5"/>
        <v>10</v>
      </c>
      <c r="B16" s="8">
        <f t="shared" si="5"/>
        <v>46244</v>
      </c>
      <c r="C16" s="8">
        <f t="shared" si="2"/>
        <v>46244</v>
      </c>
      <c r="D16" s="9">
        <v>0.33333333333333331</v>
      </c>
      <c r="E16" s="8">
        <f t="shared" si="3"/>
        <v>46245</v>
      </c>
      <c r="F16" s="9">
        <v>0.33333333333333331</v>
      </c>
      <c r="G16" s="10">
        <f t="shared" si="6"/>
        <v>1</v>
      </c>
      <c r="H16" s="11">
        <f t="shared" si="4"/>
        <v>1126551.77</v>
      </c>
      <c r="I16" s="266">
        <v>1131638.3700000001</v>
      </c>
      <c r="J16" s="11">
        <f t="shared" si="0"/>
        <v>5086.6000000000931</v>
      </c>
      <c r="K16" s="27">
        <f t="shared" si="1"/>
        <v>211.94166666667056</v>
      </c>
      <c r="L16" s="28"/>
    </row>
    <row r="17" spans="1:14">
      <c r="A17" s="12">
        <f t="shared" si="5"/>
        <v>11</v>
      </c>
      <c r="B17" s="8">
        <f t="shared" si="5"/>
        <v>46245</v>
      </c>
      <c r="C17" s="8">
        <f t="shared" si="2"/>
        <v>46245</v>
      </c>
      <c r="D17" s="9">
        <v>0.33333333333333331</v>
      </c>
      <c r="E17" s="8">
        <f t="shared" si="3"/>
        <v>46246</v>
      </c>
      <c r="F17" s="9">
        <v>0.33333333333333331</v>
      </c>
      <c r="G17" s="10">
        <f t="shared" si="6"/>
        <v>1</v>
      </c>
      <c r="H17" s="11">
        <f t="shared" si="4"/>
        <v>1131638.3700000001</v>
      </c>
      <c r="I17" s="11">
        <v>1135640.9099999999</v>
      </c>
      <c r="J17" s="11">
        <f t="shared" si="0"/>
        <v>4002.5399999998044</v>
      </c>
      <c r="K17" s="27">
        <f t="shared" si="1"/>
        <v>166.77249999999185</v>
      </c>
      <c r="L17" s="28"/>
    </row>
    <row r="18" spans="1:14">
      <c r="A18" s="12">
        <f t="shared" si="5"/>
        <v>12</v>
      </c>
      <c r="B18" s="8">
        <f t="shared" si="5"/>
        <v>46246</v>
      </c>
      <c r="C18" s="8">
        <f t="shared" si="2"/>
        <v>46246</v>
      </c>
      <c r="D18" s="9">
        <v>0.33333333333333331</v>
      </c>
      <c r="E18" s="8">
        <f t="shared" si="3"/>
        <v>46247</v>
      </c>
      <c r="F18" s="9">
        <v>0.33333333333333331</v>
      </c>
      <c r="G18" s="10">
        <f t="shared" si="6"/>
        <v>1</v>
      </c>
      <c r="H18" s="11">
        <f t="shared" si="4"/>
        <v>1135640.9099999999</v>
      </c>
      <c r="I18" s="42">
        <v>1138969.0900000001</v>
      </c>
      <c r="J18" s="11">
        <f t="shared" si="0"/>
        <v>3328.1800000001676</v>
      </c>
      <c r="K18" s="27">
        <f t="shared" si="1"/>
        <v>138.67416666667364</v>
      </c>
      <c r="L18" s="28"/>
      <c r="N18" s="29"/>
    </row>
    <row r="19" spans="1:14">
      <c r="A19" s="12">
        <f t="shared" si="5"/>
        <v>13</v>
      </c>
      <c r="B19" s="8">
        <f t="shared" si="5"/>
        <v>46247</v>
      </c>
      <c r="C19" s="8">
        <f t="shared" si="2"/>
        <v>46247</v>
      </c>
      <c r="D19" s="9">
        <v>0.33333333333333331</v>
      </c>
      <c r="E19" s="8">
        <f t="shared" si="3"/>
        <v>46248</v>
      </c>
      <c r="F19" s="9">
        <v>0.33333333333333331</v>
      </c>
      <c r="G19" s="10">
        <f t="shared" si="6"/>
        <v>1</v>
      </c>
      <c r="H19" s="11">
        <f t="shared" si="4"/>
        <v>1138969.0900000001</v>
      </c>
      <c r="I19" s="42">
        <v>1142908.25</v>
      </c>
      <c r="J19" s="11">
        <f t="shared" si="0"/>
        <v>3939.1599999999162</v>
      </c>
      <c r="K19" s="27">
        <f t="shared" si="1"/>
        <v>164.13166666666316</v>
      </c>
      <c r="L19" s="28"/>
    </row>
    <row r="20" spans="1:14">
      <c r="A20" s="12">
        <f t="shared" si="5"/>
        <v>14</v>
      </c>
      <c r="B20" s="8">
        <f t="shared" si="5"/>
        <v>46248</v>
      </c>
      <c r="C20" s="8">
        <f t="shared" si="2"/>
        <v>46248</v>
      </c>
      <c r="D20" s="9">
        <v>0.33333333333333331</v>
      </c>
      <c r="E20" s="8">
        <f t="shared" si="3"/>
        <v>46249</v>
      </c>
      <c r="F20" s="9">
        <v>0.33333333333333331</v>
      </c>
      <c r="G20" s="10">
        <f t="shared" si="6"/>
        <v>1</v>
      </c>
      <c r="H20" s="11">
        <f t="shared" si="4"/>
        <v>1142908.25</v>
      </c>
      <c r="I20" s="11">
        <v>1147516.06</v>
      </c>
      <c r="J20" s="11">
        <f t="shared" si="0"/>
        <v>4607.8100000000559</v>
      </c>
      <c r="K20" s="27">
        <f t="shared" si="1"/>
        <v>191.99208333333567</v>
      </c>
      <c r="L20" s="104"/>
    </row>
    <row r="21" spans="1:14">
      <c r="A21" s="12">
        <f t="shared" si="5"/>
        <v>15</v>
      </c>
      <c r="B21" s="8">
        <f t="shared" si="5"/>
        <v>46249</v>
      </c>
      <c r="C21" s="8">
        <f t="shared" si="2"/>
        <v>46249</v>
      </c>
      <c r="D21" s="9">
        <v>0.33333333333333331</v>
      </c>
      <c r="E21" s="8">
        <f t="shared" si="3"/>
        <v>46250</v>
      </c>
      <c r="F21" s="9">
        <v>0.33333333333333331</v>
      </c>
      <c r="G21" s="10">
        <f t="shared" si="6"/>
        <v>1</v>
      </c>
      <c r="H21" s="11">
        <f t="shared" si="4"/>
        <v>1147516.06</v>
      </c>
      <c r="I21" s="11">
        <v>1147516.06</v>
      </c>
      <c r="J21" s="11">
        <f t="shared" si="0"/>
        <v>0</v>
      </c>
      <c r="K21" s="27">
        <f t="shared" si="1"/>
        <v>0</v>
      </c>
      <c r="L21" s="805" t="s">
        <v>156</v>
      </c>
    </row>
    <row r="22" spans="1:14">
      <c r="A22" s="12">
        <f t="shared" si="5"/>
        <v>16</v>
      </c>
      <c r="B22" s="8">
        <f t="shared" si="5"/>
        <v>46250</v>
      </c>
      <c r="C22" s="8">
        <f t="shared" si="2"/>
        <v>46250</v>
      </c>
      <c r="D22" s="9">
        <v>0.33333333333333331</v>
      </c>
      <c r="E22" s="8">
        <f t="shared" si="3"/>
        <v>46251</v>
      </c>
      <c r="F22" s="9">
        <v>0.33333333333333331</v>
      </c>
      <c r="G22" s="10">
        <f t="shared" si="6"/>
        <v>1</v>
      </c>
      <c r="H22" s="11">
        <f t="shared" si="4"/>
        <v>1147516.06</v>
      </c>
      <c r="I22" s="11">
        <v>1147516.06</v>
      </c>
      <c r="J22" s="11">
        <f t="shared" si="0"/>
        <v>0</v>
      </c>
      <c r="K22" s="27">
        <f t="shared" si="1"/>
        <v>0</v>
      </c>
      <c r="L22" s="805" t="s">
        <v>156</v>
      </c>
    </row>
    <row r="23" spans="1:14">
      <c r="A23" s="12">
        <f t="shared" si="5"/>
        <v>17</v>
      </c>
      <c r="B23" s="8">
        <f t="shared" si="5"/>
        <v>46251</v>
      </c>
      <c r="C23" s="8">
        <f t="shared" si="2"/>
        <v>46251</v>
      </c>
      <c r="D23" s="9">
        <v>0.33333333333333331</v>
      </c>
      <c r="E23" s="8">
        <f t="shared" si="3"/>
        <v>46252</v>
      </c>
      <c r="F23" s="9">
        <v>0.33333333333333331</v>
      </c>
      <c r="G23" s="10">
        <f t="shared" si="6"/>
        <v>1</v>
      </c>
      <c r="H23" s="11">
        <f t="shared" si="4"/>
        <v>1147516.06</v>
      </c>
      <c r="I23" s="11">
        <v>1147516.06</v>
      </c>
      <c r="J23" s="11">
        <f t="shared" si="0"/>
        <v>0</v>
      </c>
      <c r="K23" s="27">
        <f t="shared" si="1"/>
        <v>0</v>
      </c>
      <c r="L23" s="805" t="s">
        <v>156</v>
      </c>
    </row>
    <row r="24" spans="1:14">
      <c r="A24" s="12">
        <f t="shared" si="5"/>
        <v>18</v>
      </c>
      <c r="B24" s="8">
        <f t="shared" si="5"/>
        <v>46252</v>
      </c>
      <c r="C24" s="8">
        <f t="shared" si="2"/>
        <v>46252</v>
      </c>
      <c r="D24" s="9">
        <v>0.33333333333333331</v>
      </c>
      <c r="E24" s="8">
        <f t="shared" si="3"/>
        <v>46253</v>
      </c>
      <c r="F24" s="9">
        <v>0.33333333333333331</v>
      </c>
      <c r="G24" s="10">
        <f t="shared" si="6"/>
        <v>1</v>
      </c>
      <c r="H24" s="11">
        <f t="shared" si="4"/>
        <v>1147516.06</v>
      </c>
      <c r="I24" s="11">
        <v>1147516.06</v>
      </c>
      <c r="J24" s="11">
        <f t="shared" ref="J24" si="7">I24-H24</f>
        <v>0</v>
      </c>
      <c r="K24" s="27">
        <f t="shared" ref="K24" si="8">J24/24</f>
        <v>0</v>
      </c>
      <c r="L24" s="805" t="s">
        <v>156</v>
      </c>
    </row>
    <row r="25" spans="1:14">
      <c r="A25" s="12">
        <f t="shared" ref="A25:B34" si="9">A24+1</f>
        <v>19</v>
      </c>
      <c r="B25" s="8">
        <f t="shared" si="9"/>
        <v>46253</v>
      </c>
      <c r="C25" s="8">
        <f t="shared" si="2"/>
        <v>46253</v>
      </c>
      <c r="D25" s="9">
        <v>0.33333333333333331</v>
      </c>
      <c r="E25" s="8">
        <f t="shared" si="3"/>
        <v>46254</v>
      </c>
      <c r="F25" s="9">
        <v>0.33333333333333331</v>
      </c>
      <c r="G25" s="10">
        <f t="shared" si="6"/>
        <v>1</v>
      </c>
      <c r="H25" s="11">
        <f t="shared" si="4"/>
        <v>1147516.06</v>
      </c>
      <c r="I25" s="11">
        <v>1147947.8700000001</v>
      </c>
      <c r="J25" s="11">
        <f t="shared" si="0"/>
        <v>431.81000000005588</v>
      </c>
      <c r="K25" s="27">
        <f t="shared" si="1"/>
        <v>17.99208333333566</v>
      </c>
      <c r="L25" s="104"/>
    </row>
    <row r="26" spans="1:14">
      <c r="A26" s="12">
        <f t="shared" si="9"/>
        <v>20</v>
      </c>
      <c r="B26" s="8">
        <f t="shared" si="9"/>
        <v>46254</v>
      </c>
      <c r="C26" s="8">
        <f t="shared" si="2"/>
        <v>46254</v>
      </c>
      <c r="D26" s="9">
        <v>0.33333333333333331</v>
      </c>
      <c r="E26" s="8">
        <f t="shared" si="3"/>
        <v>46255</v>
      </c>
      <c r="F26" s="9">
        <v>0.33333333333333331</v>
      </c>
      <c r="G26" s="10">
        <f t="shared" si="6"/>
        <v>1</v>
      </c>
      <c r="H26" s="11">
        <f t="shared" si="4"/>
        <v>1147947.8700000001</v>
      </c>
      <c r="I26" s="11">
        <v>1161456.98</v>
      </c>
      <c r="J26" s="11">
        <f t="shared" si="0"/>
        <v>13509.10999999987</v>
      </c>
      <c r="K26" s="27">
        <f t="shared" si="1"/>
        <v>562.8795833333279</v>
      </c>
      <c r="L26" s="104"/>
    </row>
    <row r="27" spans="1:14">
      <c r="A27" s="12">
        <f t="shared" si="9"/>
        <v>21</v>
      </c>
      <c r="B27" s="8">
        <f t="shared" si="9"/>
        <v>46255</v>
      </c>
      <c r="C27" s="8">
        <f t="shared" si="2"/>
        <v>46255</v>
      </c>
      <c r="D27" s="9">
        <v>0.33333333333333331</v>
      </c>
      <c r="E27" s="8">
        <f t="shared" si="3"/>
        <v>46256</v>
      </c>
      <c r="F27" s="9">
        <v>0.33333333333333331</v>
      </c>
      <c r="G27" s="10">
        <f t="shared" si="6"/>
        <v>1</v>
      </c>
      <c r="H27" s="11">
        <f t="shared" si="4"/>
        <v>1161456.98</v>
      </c>
      <c r="I27" s="11">
        <v>1183656.92</v>
      </c>
      <c r="J27" s="11">
        <f t="shared" si="0"/>
        <v>22199.939999999944</v>
      </c>
      <c r="K27" s="27">
        <f t="shared" si="1"/>
        <v>924.99749999999767</v>
      </c>
      <c r="L27" s="104"/>
    </row>
    <row r="28" spans="1:14">
      <c r="A28" s="12">
        <f t="shared" si="9"/>
        <v>22</v>
      </c>
      <c r="B28" s="8">
        <f t="shared" si="9"/>
        <v>46256</v>
      </c>
      <c r="C28" s="8">
        <f t="shared" si="2"/>
        <v>46256</v>
      </c>
      <c r="D28" s="9">
        <v>0.33333333333333331</v>
      </c>
      <c r="E28" s="8">
        <f t="shared" si="3"/>
        <v>46257</v>
      </c>
      <c r="F28" s="9">
        <v>0.33333333333333331</v>
      </c>
      <c r="G28" s="10">
        <f t="shared" si="6"/>
        <v>1</v>
      </c>
      <c r="H28" s="11">
        <f t="shared" si="4"/>
        <v>1183656.92</v>
      </c>
      <c r="I28" s="42">
        <v>1200381.6599999999</v>
      </c>
      <c r="J28" s="11">
        <f t="shared" si="0"/>
        <v>16724.739999999991</v>
      </c>
      <c r="K28" s="27">
        <f t="shared" si="1"/>
        <v>696.86416666666628</v>
      </c>
      <c r="L28" s="104"/>
    </row>
    <row r="29" spans="1:14">
      <c r="A29" s="12">
        <f t="shared" si="9"/>
        <v>23</v>
      </c>
      <c r="B29" s="8">
        <f t="shared" si="9"/>
        <v>46257</v>
      </c>
      <c r="C29" s="8">
        <f t="shared" si="2"/>
        <v>46257</v>
      </c>
      <c r="D29" s="9">
        <v>0.33333333333333331</v>
      </c>
      <c r="E29" s="8">
        <f t="shared" si="3"/>
        <v>46258</v>
      </c>
      <c r="F29" s="9">
        <v>0.33333333333333331</v>
      </c>
      <c r="G29" s="10">
        <f t="shared" si="6"/>
        <v>1</v>
      </c>
      <c r="H29" s="11">
        <f t="shared" si="4"/>
        <v>1200381.6599999999</v>
      </c>
      <c r="I29" s="11">
        <v>1217963.6399999999</v>
      </c>
      <c r="J29" s="11">
        <f t="shared" si="0"/>
        <v>17581.979999999981</v>
      </c>
      <c r="K29" s="27">
        <f t="shared" si="1"/>
        <v>732.58249999999919</v>
      </c>
      <c r="L29" s="104"/>
    </row>
    <row r="30" spans="1:14">
      <c r="A30" s="12">
        <f t="shared" si="9"/>
        <v>24</v>
      </c>
      <c r="B30" s="8">
        <f t="shared" si="9"/>
        <v>46258</v>
      </c>
      <c r="C30" s="8">
        <f t="shared" si="2"/>
        <v>46258</v>
      </c>
      <c r="D30" s="9">
        <v>0.33333333333333331</v>
      </c>
      <c r="E30" s="8">
        <f t="shared" si="3"/>
        <v>46259</v>
      </c>
      <c r="F30" s="9">
        <v>0.33333333333333331</v>
      </c>
      <c r="G30" s="10">
        <f t="shared" si="6"/>
        <v>1</v>
      </c>
      <c r="H30" s="11">
        <f t="shared" si="4"/>
        <v>1217963.6399999999</v>
      </c>
      <c r="I30" s="11">
        <v>1231454.93</v>
      </c>
      <c r="J30" s="11">
        <f t="shared" si="0"/>
        <v>13491.290000000037</v>
      </c>
      <c r="K30" s="27">
        <f t="shared" si="1"/>
        <v>562.13708333333489</v>
      </c>
      <c r="L30" s="104"/>
    </row>
    <row r="31" spans="1:14">
      <c r="A31" s="12">
        <f t="shared" si="9"/>
        <v>25</v>
      </c>
      <c r="B31" s="8">
        <f t="shared" si="9"/>
        <v>46259</v>
      </c>
      <c r="C31" s="8">
        <f t="shared" si="2"/>
        <v>46259</v>
      </c>
      <c r="D31" s="9">
        <v>0.33333333333333331</v>
      </c>
      <c r="E31" s="8">
        <f t="shared" si="3"/>
        <v>46260</v>
      </c>
      <c r="F31" s="9">
        <v>0.33333333333333331</v>
      </c>
      <c r="G31" s="10">
        <f t="shared" si="6"/>
        <v>1</v>
      </c>
      <c r="H31" s="11">
        <f t="shared" si="4"/>
        <v>1231454.93</v>
      </c>
      <c r="I31" s="11">
        <v>1237154.58</v>
      </c>
      <c r="J31" s="11">
        <f t="shared" si="0"/>
        <v>5699.6500000001397</v>
      </c>
      <c r="K31" s="27">
        <f t="shared" si="1"/>
        <v>237.48541666667248</v>
      </c>
      <c r="L31" s="104"/>
    </row>
    <row r="32" spans="1:14">
      <c r="A32" s="12">
        <f t="shared" si="9"/>
        <v>26</v>
      </c>
      <c r="B32" s="8">
        <f t="shared" si="9"/>
        <v>46260</v>
      </c>
      <c r="C32" s="8">
        <f t="shared" si="2"/>
        <v>46260</v>
      </c>
      <c r="D32" s="9">
        <v>0.33333333333333331</v>
      </c>
      <c r="E32" s="8">
        <f t="shared" si="3"/>
        <v>46261</v>
      </c>
      <c r="F32" s="9">
        <v>0.33333333333333331</v>
      </c>
      <c r="G32" s="10">
        <f t="shared" si="6"/>
        <v>1</v>
      </c>
      <c r="H32" s="11">
        <f t="shared" si="4"/>
        <v>1237154.58</v>
      </c>
      <c r="I32" s="11">
        <v>1242338.1100000001</v>
      </c>
      <c r="J32" s="11">
        <f t="shared" si="0"/>
        <v>5183.5300000000279</v>
      </c>
      <c r="K32" s="27">
        <f t="shared" si="1"/>
        <v>215.98041666666782</v>
      </c>
      <c r="L32" s="104"/>
    </row>
    <row r="33" spans="1:12">
      <c r="A33" s="12">
        <f t="shared" si="9"/>
        <v>27</v>
      </c>
      <c r="B33" s="8">
        <f t="shared" si="9"/>
        <v>46261</v>
      </c>
      <c r="C33" s="8">
        <f t="shared" si="2"/>
        <v>46261</v>
      </c>
      <c r="D33" s="9">
        <v>0.33333333333333331</v>
      </c>
      <c r="E33" s="8">
        <f t="shared" si="3"/>
        <v>46262</v>
      </c>
      <c r="F33" s="9">
        <v>0.33333333333333331</v>
      </c>
      <c r="G33" s="10">
        <f t="shared" si="6"/>
        <v>1</v>
      </c>
      <c r="H33" s="11">
        <f t="shared" si="4"/>
        <v>1242338.1100000001</v>
      </c>
      <c r="I33" s="11">
        <v>1250011.44</v>
      </c>
      <c r="J33" s="11">
        <f t="shared" si="0"/>
        <v>7673.3299999998417</v>
      </c>
      <c r="K33" s="27">
        <f t="shared" si="1"/>
        <v>319.72208333332674</v>
      </c>
      <c r="L33" s="104"/>
    </row>
    <row r="34" spans="1:12">
      <c r="A34" s="12">
        <f t="shared" si="9"/>
        <v>28</v>
      </c>
      <c r="B34" s="8">
        <f t="shared" si="9"/>
        <v>46262</v>
      </c>
      <c r="C34" s="8">
        <f t="shared" si="2"/>
        <v>46262</v>
      </c>
      <c r="D34" s="9">
        <v>0.33333333333333331</v>
      </c>
      <c r="E34" s="8">
        <f t="shared" si="3"/>
        <v>46263</v>
      </c>
      <c r="F34" s="9">
        <v>0.33333333333333331</v>
      </c>
      <c r="G34" s="10">
        <f t="shared" si="6"/>
        <v>1</v>
      </c>
      <c r="H34" s="11">
        <f t="shared" si="4"/>
        <v>1250011.44</v>
      </c>
      <c r="I34" s="11">
        <v>1256875.1000000001</v>
      </c>
      <c r="J34" s="11">
        <f t="shared" si="0"/>
        <v>6863.660000000149</v>
      </c>
      <c r="K34" s="27">
        <f t="shared" si="1"/>
        <v>285.98583333333954</v>
      </c>
      <c r="L34" s="28"/>
    </row>
    <row r="35" spans="1:12">
      <c r="A35" s="12">
        <f t="shared" ref="A35:B35" si="10">A34+1</f>
        <v>29</v>
      </c>
      <c r="B35" s="8">
        <f t="shared" si="10"/>
        <v>46263</v>
      </c>
      <c r="C35" s="8">
        <f t="shared" ref="C35:C36" si="11">B35</f>
        <v>46263</v>
      </c>
      <c r="D35" s="9">
        <v>0.33333333333333331</v>
      </c>
      <c r="E35" s="8">
        <f t="shared" ref="E35:E36" si="12">C35+1</f>
        <v>46264</v>
      </c>
      <c r="F35" s="9">
        <v>0.33333333333333331</v>
      </c>
      <c r="G35" s="10">
        <f t="shared" ref="G35:G36" si="13">IFERROR(((E35-C35)+(F35-D35)),"")</f>
        <v>1</v>
      </c>
      <c r="H35" s="11">
        <f t="shared" si="4"/>
        <v>1256875.1000000001</v>
      </c>
      <c r="I35" s="11">
        <v>1263965.3500000001</v>
      </c>
      <c r="J35" s="11">
        <f t="shared" ref="J35:J36" si="14">I35-H35</f>
        <v>7090.25</v>
      </c>
      <c r="K35" s="27">
        <f t="shared" ref="K35:K36" si="15">J35/24</f>
        <v>295.42708333333331</v>
      </c>
      <c r="L35" s="94"/>
    </row>
    <row r="36" spans="1:12">
      <c r="A36" s="12">
        <f t="shared" ref="A36:B37" si="16">A35+1</f>
        <v>30</v>
      </c>
      <c r="B36" s="8">
        <f t="shared" si="16"/>
        <v>46264</v>
      </c>
      <c r="C36" s="8">
        <f t="shared" si="11"/>
        <v>46264</v>
      </c>
      <c r="D36" s="9">
        <v>0.33333333333333331</v>
      </c>
      <c r="E36" s="8">
        <f t="shared" si="12"/>
        <v>46265</v>
      </c>
      <c r="F36" s="9">
        <v>0.33333333333333331</v>
      </c>
      <c r="G36" s="10">
        <f t="shared" si="13"/>
        <v>1</v>
      </c>
      <c r="H36" s="11">
        <f t="shared" si="4"/>
        <v>1263965.3500000001</v>
      </c>
      <c r="I36" s="11">
        <v>1269799.3999999999</v>
      </c>
      <c r="J36" s="11">
        <f t="shared" si="14"/>
        <v>5834.0499999998137</v>
      </c>
      <c r="K36" s="27">
        <f t="shared" si="15"/>
        <v>243.08541666665892</v>
      </c>
      <c r="L36" s="94"/>
    </row>
    <row r="37" spans="1:12">
      <c r="A37" s="12">
        <f t="shared" si="16"/>
        <v>31</v>
      </c>
      <c r="B37" s="8">
        <f t="shared" si="16"/>
        <v>46265</v>
      </c>
      <c r="C37" s="8">
        <f t="shared" ref="C37" si="17">B37</f>
        <v>46265</v>
      </c>
      <c r="D37" s="9">
        <v>0.33333333333333331</v>
      </c>
      <c r="E37" s="8">
        <f t="shared" ref="E37" si="18">C37+1</f>
        <v>46266</v>
      </c>
      <c r="F37" s="9">
        <v>0.33333333333333331</v>
      </c>
      <c r="G37" s="10">
        <f t="shared" ref="G37" si="19">IFERROR(((E37-C37)+(F37-D37)),"")</f>
        <v>1</v>
      </c>
      <c r="H37" s="11">
        <f t="shared" si="4"/>
        <v>1269799.3999999999</v>
      </c>
      <c r="I37" s="11">
        <v>1276923.56</v>
      </c>
      <c r="J37" s="11">
        <f t="shared" ref="J37" si="20">I37-H37</f>
        <v>7124.160000000149</v>
      </c>
      <c r="K37" s="27">
        <f t="shared" ref="K37" si="21">J37/24</f>
        <v>296.84000000000623</v>
      </c>
      <c r="L37" s="94"/>
    </row>
    <row r="38" spans="1:12">
      <c r="A38" s="13"/>
      <c r="B38" s="14"/>
      <c r="C38" s="14"/>
      <c r="D38" s="284"/>
      <c r="E38" s="14"/>
      <c r="F38" s="284"/>
      <c r="G38" s="285"/>
      <c r="H38" s="16"/>
      <c r="I38" s="16"/>
      <c r="J38" s="16"/>
      <c r="K38" s="30"/>
      <c r="L38" s="94"/>
    </row>
    <row r="39" spans="1:12">
      <c r="A39" s="13"/>
      <c r="B39" s="14"/>
      <c r="C39" s="14"/>
      <c r="D39" s="15"/>
      <c r="E39" s="14"/>
      <c r="F39" s="15"/>
      <c r="G39" s="15"/>
      <c r="H39" s="16"/>
      <c r="I39" s="16"/>
      <c r="J39" s="16"/>
      <c r="K39" s="30"/>
      <c r="L39" s="31"/>
    </row>
    <row r="40" spans="1:12">
      <c r="A40" s="17" t="s">
        <v>3</v>
      </c>
      <c r="B40" s="18"/>
      <c r="C40" s="18"/>
      <c r="D40" s="18"/>
      <c r="E40" s="18"/>
      <c r="F40" s="18"/>
      <c r="G40" s="19">
        <f>SUM(G7:G34)</f>
        <v>28</v>
      </c>
      <c r="H40" s="20"/>
      <c r="I40" s="20"/>
      <c r="J40" s="32">
        <f>SUM(J7:J39)</f>
        <v>193382.63000000012</v>
      </c>
      <c r="K40" s="32">
        <f>AVERAGE(K7:K34)</f>
        <v>257.93775297619072</v>
      </c>
      <c r="L40" s="33"/>
    </row>
    <row r="41" spans="1:12">
      <c r="A41" s="21" t="s">
        <v>117</v>
      </c>
      <c r="B41" s="22"/>
      <c r="C41" s="22"/>
      <c r="D41" s="22"/>
      <c r="E41" s="22"/>
      <c r="F41" s="22"/>
      <c r="G41" s="23">
        <f>G40/SUMPRODUCT((G7:G34&gt;0)*1)</f>
        <v>1</v>
      </c>
      <c r="H41" s="24"/>
      <c r="I41" s="24"/>
      <c r="J41" s="24"/>
      <c r="K41" s="24">
        <f>K40/SUMPRODUCT((K7:K34&gt;0)*1)</f>
        <v>10.747406374007946</v>
      </c>
      <c r="L41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pageSetup orientation="portrait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0"/>
  <sheetViews>
    <sheetView workbookViewId="0">
      <pane ySplit="6" topLeftCell="A7" activePane="bottomLeft" state="frozen"/>
      <selection pane="bottomLeft" activeCell="N9" sqref="N9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0" style="1" customWidth="1"/>
    <col min="9" max="9" width="10.28515625" style="1" customWidth="1"/>
    <col min="10" max="11" width="11.5703125" style="42" customWidth="1"/>
    <col min="12" max="12" width="12.85546875" style="42" customWidth="1"/>
    <col min="13" max="13" width="9.140625" style="1"/>
    <col min="14" max="14" width="28.42578125" style="1" customWidth="1"/>
    <col min="15" max="16384" width="9.140625" style="1"/>
  </cols>
  <sheetData>
    <row r="1" spans="1:14">
      <c r="B1" s="2"/>
      <c r="C1" s="3" t="s">
        <v>131</v>
      </c>
      <c r="D1" s="2"/>
      <c r="E1" s="2"/>
      <c r="F1" s="2"/>
      <c r="G1" s="2"/>
      <c r="H1" s="2"/>
      <c r="I1" s="2"/>
      <c r="J1" s="61"/>
      <c r="K1" s="61"/>
      <c r="L1" s="61"/>
      <c r="M1" s="2"/>
      <c r="N1" s="2"/>
    </row>
    <row r="2" spans="1:14">
      <c r="B2" s="2"/>
      <c r="C2" s="3" t="s">
        <v>177</v>
      </c>
      <c r="D2" s="2"/>
      <c r="E2" s="2"/>
      <c r="F2" s="2"/>
      <c r="G2" s="2"/>
      <c r="H2" s="2"/>
      <c r="I2" s="2"/>
      <c r="J2" s="61"/>
      <c r="K2" s="61"/>
      <c r="L2" s="61"/>
      <c r="M2" s="2"/>
      <c r="N2" s="25" t="s">
        <v>133</v>
      </c>
    </row>
    <row r="3" spans="1:14">
      <c r="B3" s="2"/>
      <c r="C3" s="3" t="str">
        <f>SCI!C3</f>
        <v>Bulan Agustus 2026</v>
      </c>
      <c r="D3" s="2"/>
      <c r="E3" s="2"/>
      <c r="F3" s="2"/>
      <c r="G3" s="2"/>
      <c r="H3" s="2"/>
      <c r="I3" s="2"/>
      <c r="J3" s="61"/>
      <c r="K3" s="61"/>
      <c r="L3" s="61"/>
      <c r="M3" s="2"/>
      <c r="N3" s="2"/>
    </row>
    <row r="4" spans="1:14">
      <c r="B4" s="4"/>
      <c r="C4" s="4">
        <f>SCI!C4</f>
        <v>46235</v>
      </c>
      <c r="D4" s="2"/>
      <c r="E4" s="2"/>
      <c r="F4" s="2"/>
      <c r="G4" s="2"/>
      <c r="H4" s="2"/>
      <c r="I4" s="2"/>
      <c r="J4" s="61" t="s">
        <v>134</v>
      </c>
      <c r="K4" s="61"/>
      <c r="L4" s="61"/>
      <c r="M4" s="26">
        <f>MAX(M7:M36)</f>
        <v>0</v>
      </c>
      <c r="N4" s="2"/>
    </row>
    <row r="5" spans="1:14" ht="15" customHeight="1">
      <c r="A5" s="934" t="s">
        <v>111</v>
      </c>
      <c r="B5" s="933" t="s">
        <v>112</v>
      </c>
      <c r="C5" s="933" t="s">
        <v>135</v>
      </c>
      <c r="D5" s="933"/>
      <c r="E5" s="933" t="s">
        <v>136</v>
      </c>
      <c r="F5" s="933"/>
      <c r="G5" s="937" t="s">
        <v>137</v>
      </c>
      <c r="H5" s="933" t="s">
        <v>138</v>
      </c>
      <c r="I5" s="933"/>
      <c r="J5" s="979" t="s">
        <v>93</v>
      </c>
      <c r="K5" s="981" t="s">
        <v>178</v>
      </c>
      <c r="L5" s="979" t="s">
        <v>139</v>
      </c>
      <c r="M5" s="937" t="s">
        <v>140</v>
      </c>
      <c r="N5" s="931" t="s">
        <v>141</v>
      </c>
    </row>
    <row r="6" spans="1:14" ht="33.75" customHeight="1">
      <c r="A6" s="935"/>
      <c r="B6" s="936"/>
      <c r="C6" s="5" t="s">
        <v>112</v>
      </c>
      <c r="D6" s="5" t="s">
        <v>142</v>
      </c>
      <c r="E6" s="5" t="s">
        <v>112</v>
      </c>
      <c r="F6" s="5" t="s">
        <v>142</v>
      </c>
      <c r="G6" s="938"/>
      <c r="H6" s="5" t="s">
        <v>135</v>
      </c>
      <c r="I6" s="5" t="s">
        <v>136</v>
      </c>
      <c r="J6" s="980"/>
      <c r="K6" s="982"/>
      <c r="L6" s="980"/>
      <c r="M6" s="938"/>
      <c r="N6" s="932"/>
    </row>
    <row r="7" spans="1:14" ht="15.75" thickTop="1">
      <c r="A7" s="6">
        <v>1</v>
      </c>
      <c r="B7" s="7">
        <f>C4</f>
        <v>46235</v>
      </c>
      <c r="C7" s="8">
        <f>B7</f>
        <v>46235</v>
      </c>
      <c r="D7" s="9">
        <v>0.625</v>
      </c>
      <c r="E7" s="8">
        <f>C7+1</f>
        <v>46236</v>
      </c>
      <c r="F7" s="9">
        <v>0.625</v>
      </c>
      <c r="G7" s="10">
        <f>IFERROR(((E7-C7)+(F7-D7)),"")</f>
        <v>1</v>
      </c>
      <c r="H7" s="11"/>
      <c r="I7" s="11"/>
      <c r="J7" s="11">
        <f t="shared" ref="J7:J8" si="0">I7-H7</f>
        <v>0</v>
      </c>
      <c r="K7" s="27">
        <v>1.7979849999999999</v>
      </c>
      <c r="L7" s="27">
        <f>J7*K7</f>
        <v>0</v>
      </c>
      <c r="M7" s="27">
        <f>J7/24</f>
        <v>0</v>
      </c>
      <c r="N7" s="101" t="s">
        <v>144</v>
      </c>
    </row>
    <row r="8" spans="1:14">
      <c r="A8" s="12">
        <f>A7+1</f>
        <v>2</v>
      </c>
      <c r="B8" s="8">
        <f>B7+1</f>
        <v>46236</v>
      </c>
      <c r="C8" s="8">
        <f>B8</f>
        <v>46236</v>
      </c>
      <c r="D8" s="9">
        <v>0.625</v>
      </c>
      <c r="E8" s="8">
        <f>C8+1</f>
        <v>46237</v>
      </c>
      <c r="F8" s="9">
        <v>0.625</v>
      </c>
      <c r="G8" s="10">
        <f>IFERROR(((E8-C8)+(F8-D8)),"")</f>
        <v>1</v>
      </c>
      <c r="H8" s="11"/>
      <c r="I8" s="11"/>
      <c r="J8" s="11">
        <f t="shared" si="0"/>
        <v>0</v>
      </c>
      <c r="K8" s="27">
        <v>1.7979849999999999</v>
      </c>
      <c r="L8" s="27">
        <f t="shared" ref="L8" si="1">J8*K8</f>
        <v>0</v>
      </c>
      <c r="M8" s="27">
        <f>J8/24</f>
        <v>0</v>
      </c>
      <c r="N8" s="526" t="s">
        <v>144</v>
      </c>
    </row>
    <row r="9" spans="1:14">
      <c r="A9" s="12">
        <f t="shared" ref="A9:B24" si="2">A8+1</f>
        <v>3</v>
      </c>
      <c r="B9" s="8">
        <f t="shared" si="2"/>
        <v>46237</v>
      </c>
      <c r="C9" s="8">
        <f t="shared" ref="C9:C34" si="3">B9</f>
        <v>46237</v>
      </c>
      <c r="D9" s="9">
        <v>0.625</v>
      </c>
      <c r="E9" s="8">
        <f t="shared" ref="E9:E34" si="4">C9+1</f>
        <v>46238</v>
      </c>
      <c r="F9" s="9">
        <v>0.625</v>
      </c>
      <c r="G9" s="10">
        <f t="shared" ref="G9:G34" si="5">IFERROR(((E9-C9)+(F9-D9)),"")</f>
        <v>1</v>
      </c>
      <c r="H9" s="11"/>
      <c r="I9" s="11"/>
      <c r="J9" s="11">
        <f t="shared" ref="J9" si="6">I9-H9</f>
        <v>0</v>
      </c>
      <c r="K9" s="27">
        <v>1.7979849999999999</v>
      </c>
      <c r="L9" s="27">
        <f t="shared" ref="L9" si="7">J9*K9</f>
        <v>0</v>
      </c>
      <c r="M9" s="27">
        <f t="shared" ref="M9" si="8">J9/24</f>
        <v>0</v>
      </c>
      <c r="N9" s="104"/>
    </row>
    <row r="10" spans="1:14">
      <c r="A10" s="12">
        <f t="shared" si="2"/>
        <v>4</v>
      </c>
      <c r="B10" s="8">
        <f t="shared" si="2"/>
        <v>46238</v>
      </c>
      <c r="C10" s="8">
        <f t="shared" si="3"/>
        <v>46238</v>
      </c>
      <c r="D10" s="9">
        <v>0.625</v>
      </c>
      <c r="E10" s="8">
        <f t="shared" si="4"/>
        <v>46239</v>
      </c>
      <c r="F10" s="9">
        <v>0.625</v>
      </c>
      <c r="G10" s="10">
        <f t="shared" si="5"/>
        <v>1</v>
      </c>
      <c r="H10" s="11"/>
      <c r="I10" s="11"/>
      <c r="J10" s="11">
        <f t="shared" ref="J10" si="9">I10-H10</f>
        <v>0</v>
      </c>
      <c r="K10" s="27">
        <v>1.7979849999999999</v>
      </c>
      <c r="L10" s="27">
        <f t="shared" ref="L10" si="10">J10*K10</f>
        <v>0</v>
      </c>
      <c r="M10" s="27">
        <f t="shared" ref="M10" si="11">J10/24</f>
        <v>0</v>
      </c>
      <c r="N10" s="104"/>
    </row>
    <row r="11" spans="1:14">
      <c r="A11" s="12">
        <f t="shared" si="2"/>
        <v>5</v>
      </c>
      <c r="B11" s="8">
        <f t="shared" si="2"/>
        <v>46239</v>
      </c>
      <c r="C11" s="8">
        <f t="shared" si="3"/>
        <v>46239</v>
      </c>
      <c r="D11" s="9">
        <v>0.625</v>
      </c>
      <c r="E11" s="8">
        <f t="shared" si="4"/>
        <v>46240</v>
      </c>
      <c r="F11" s="9">
        <v>0.625</v>
      </c>
      <c r="G11" s="10">
        <f t="shared" si="5"/>
        <v>1</v>
      </c>
      <c r="H11" s="11"/>
      <c r="I11" s="11"/>
      <c r="J11" s="11">
        <f t="shared" ref="J11" si="12">I11-H11</f>
        <v>0</v>
      </c>
      <c r="K11" s="27">
        <v>1.7979849999999999</v>
      </c>
      <c r="L11" s="27">
        <f t="shared" ref="L11" si="13">J11*K11</f>
        <v>0</v>
      </c>
      <c r="M11" s="27">
        <f t="shared" ref="M11" si="14">J11/24</f>
        <v>0</v>
      </c>
      <c r="N11" s="104"/>
    </row>
    <row r="12" spans="1:14">
      <c r="A12" s="12">
        <f t="shared" si="2"/>
        <v>6</v>
      </c>
      <c r="B12" s="8">
        <f t="shared" si="2"/>
        <v>46240</v>
      </c>
      <c r="C12" s="8">
        <f t="shared" si="3"/>
        <v>46240</v>
      </c>
      <c r="D12" s="9">
        <v>0.625</v>
      </c>
      <c r="E12" s="8">
        <f t="shared" si="4"/>
        <v>46241</v>
      </c>
      <c r="F12" s="9">
        <v>0.625</v>
      </c>
      <c r="G12" s="10">
        <f t="shared" si="5"/>
        <v>1</v>
      </c>
      <c r="H12" s="11"/>
      <c r="I12" s="11"/>
      <c r="J12" s="11">
        <f t="shared" ref="J12" si="15">I12-H12</f>
        <v>0</v>
      </c>
      <c r="K12" s="27">
        <v>1.7979849999999999</v>
      </c>
      <c r="L12" s="27">
        <f t="shared" ref="L12" si="16">J12*K12</f>
        <v>0</v>
      </c>
      <c r="M12" s="27">
        <f t="shared" ref="M12" si="17">J12/24</f>
        <v>0</v>
      </c>
      <c r="N12" s="104"/>
    </row>
    <row r="13" spans="1:14">
      <c r="A13" s="12">
        <f t="shared" si="2"/>
        <v>7</v>
      </c>
      <c r="B13" s="8">
        <f t="shared" si="2"/>
        <v>46241</v>
      </c>
      <c r="C13" s="8">
        <f t="shared" si="3"/>
        <v>46241</v>
      </c>
      <c r="D13" s="9">
        <v>0.625</v>
      </c>
      <c r="E13" s="8">
        <f t="shared" si="4"/>
        <v>46242</v>
      </c>
      <c r="F13" s="9">
        <v>0.625</v>
      </c>
      <c r="G13" s="10">
        <f t="shared" si="5"/>
        <v>1</v>
      </c>
      <c r="H13" s="11"/>
      <c r="I13" s="11"/>
      <c r="J13" s="11">
        <f t="shared" ref="J13" si="18">I13-H13</f>
        <v>0</v>
      </c>
      <c r="K13" s="27">
        <v>1.7979849999999999</v>
      </c>
      <c r="L13" s="27">
        <f t="shared" ref="L13" si="19">J13*K13</f>
        <v>0</v>
      </c>
      <c r="M13" s="27">
        <f t="shared" ref="M13" si="20">J13/24</f>
        <v>0</v>
      </c>
      <c r="N13" s="104"/>
    </row>
    <row r="14" spans="1:14">
      <c r="A14" s="12">
        <f t="shared" si="2"/>
        <v>8</v>
      </c>
      <c r="B14" s="8">
        <f t="shared" si="2"/>
        <v>46242</v>
      </c>
      <c r="C14" s="8">
        <f t="shared" si="3"/>
        <v>46242</v>
      </c>
      <c r="D14" s="9">
        <v>0.625</v>
      </c>
      <c r="E14" s="8">
        <f t="shared" si="4"/>
        <v>46243</v>
      </c>
      <c r="F14" s="9">
        <v>0.625</v>
      </c>
      <c r="G14" s="10">
        <f t="shared" si="5"/>
        <v>1</v>
      </c>
      <c r="H14" s="11"/>
      <c r="I14" s="11"/>
      <c r="J14" s="11">
        <f t="shared" ref="J14" si="21">I14-H14</f>
        <v>0</v>
      </c>
      <c r="K14" s="27">
        <v>1.7979849999999999</v>
      </c>
      <c r="L14" s="27">
        <f t="shared" ref="L14" si="22">J14*K14</f>
        <v>0</v>
      </c>
      <c r="M14" s="27">
        <f t="shared" ref="M14" si="23">J14/24</f>
        <v>0</v>
      </c>
      <c r="N14" s="104"/>
    </row>
    <row r="15" spans="1:14">
      <c r="A15" s="12">
        <f t="shared" si="2"/>
        <v>9</v>
      </c>
      <c r="B15" s="8">
        <f t="shared" si="2"/>
        <v>46243</v>
      </c>
      <c r="C15" s="8">
        <f t="shared" si="3"/>
        <v>46243</v>
      </c>
      <c r="D15" s="9">
        <v>0.625</v>
      </c>
      <c r="E15" s="8">
        <f t="shared" si="4"/>
        <v>46244</v>
      </c>
      <c r="F15" s="9">
        <v>0.625</v>
      </c>
      <c r="G15" s="10">
        <f t="shared" si="5"/>
        <v>1</v>
      </c>
      <c r="H15" s="11"/>
      <c r="I15" s="11"/>
      <c r="J15" s="11">
        <f t="shared" ref="J15" si="24">I15-H15</f>
        <v>0</v>
      </c>
      <c r="K15" s="27">
        <v>1.7979849999999999</v>
      </c>
      <c r="L15" s="27">
        <f t="shared" ref="L15" si="25">J15*K15</f>
        <v>0</v>
      </c>
      <c r="M15" s="27">
        <f t="shared" ref="M15" si="26">J15/24</f>
        <v>0</v>
      </c>
      <c r="N15" s="104"/>
    </row>
    <row r="16" spans="1:14">
      <c r="A16" s="12">
        <f t="shared" si="2"/>
        <v>10</v>
      </c>
      <c r="B16" s="8">
        <f t="shared" si="2"/>
        <v>46244</v>
      </c>
      <c r="C16" s="8">
        <f t="shared" si="3"/>
        <v>46244</v>
      </c>
      <c r="D16" s="9">
        <v>0.625</v>
      </c>
      <c r="E16" s="8">
        <f t="shared" si="4"/>
        <v>46245</v>
      </c>
      <c r="F16" s="9">
        <v>0.625</v>
      </c>
      <c r="G16" s="10">
        <f t="shared" si="5"/>
        <v>1</v>
      </c>
      <c r="H16" s="11"/>
      <c r="I16" s="11"/>
      <c r="J16" s="11">
        <f t="shared" ref="J16" si="27">I16-H16</f>
        <v>0</v>
      </c>
      <c r="K16" s="27">
        <v>1.7979849999999999</v>
      </c>
      <c r="L16" s="27">
        <f t="shared" ref="L16" si="28">J16*K16</f>
        <v>0</v>
      </c>
      <c r="M16" s="27">
        <f t="shared" ref="M16" si="29">J16/24</f>
        <v>0</v>
      </c>
      <c r="N16" s="104"/>
    </row>
    <row r="17" spans="1:16">
      <c r="A17" s="12">
        <f t="shared" si="2"/>
        <v>11</v>
      </c>
      <c r="B17" s="8">
        <f t="shared" si="2"/>
        <v>46245</v>
      </c>
      <c r="C17" s="8">
        <f t="shared" si="3"/>
        <v>46245</v>
      </c>
      <c r="D17" s="9">
        <v>0.625</v>
      </c>
      <c r="E17" s="8">
        <f t="shared" si="4"/>
        <v>46246</v>
      </c>
      <c r="F17" s="9">
        <v>0.625</v>
      </c>
      <c r="G17" s="10">
        <f t="shared" si="5"/>
        <v>1</v>
      </c>
      <c r="H17" s="11"/>
      <c r="I17" s="11"/>
      <c r="J17" s="11">
        <f t="shared" ref="J17" si="30">I17-H17</f>
        <v>0</v>
      </c>
      <c r="K17" s="27">
        <v>1.7979849999999999</v>
      </c>
      <c r="L17" s="27">
        <f t="shared" ref="L17" si="31">J17*K17</f>
        <v>0</v>
      </c>
      <c r="M17" s="27">
        <f t="shared" ref="M17" si="32">J17/24</f>
        <v>0</v>
      </c>
      <c r="N17" s="104"/>
    </row>
    <row r="18" spans="1:16">
      <c r="A18" s="12">
        <f t="shared" si="2"/>
        <v>12</v>
      </c>
      <c r="B18" s="8">
        <f t="shared" si="2"/>
        <v>46246</v>
      </c>
      <c r="C18" s="8">
        <f t="shared" si="3"/>
        <v>46246</v>
      </c>
      <c r="D18" s="9">
        <v>0.625</v>
      </c>
      <c r="E18" s="8">
        <f t="shared" si="4"/>
        <v>46247</v>
      </c>
      <c r="F18" s="9">
        <v>0.625</v>
      </c>
      <c r="G18" s="10">
        <f t="shared" si="5"/>
        <v>1</v>
      </c>
      <c r="H18" s="11"/>
      <c r="I18" s="11"/>
      <c r="J18" s="11">
        <f t="shared" ref="J18" si="33">I18-H18</f>
        <v>0</v>
      </c>
      <c r="K18" s="27">
        <v>1.7979849999999999</v>
      </c>
      <c r="L18" s="27">
        <f t="shared" ref="L18" si="34">J18*K18</f>
        <v>0</v>
      </c>
      <c r="M18" s="27">
        <f t="shared" ref="M18" si="35">J18/24</f>
        <v>0</v>
      </c>
      <c r="N18" s="104"/>
      <c r="P18" s="29"/>
    </row>
    <row r="19" spans="1:16">
      <c r="A19" s="12">
        <f t="shared" si="2"/>
        <v>13</v>
      </c>
      <c r="B19" s="8">
        <f t="shared" si="2"/>
        <v>46247</v>
      </c>
      <c r="C19" s="8">
        <f t="shared" si="3"/>
        <v>46247</v>
      </c>
      <c r="D19" s="9">
        <v>0.625</v>
      </c>
      <c r="E19" s="8">
        <f t="shared" si="4"/>
        <v>46248</v>
      </c>
      <c r="F19" s="9">
        <v>0.625</v>
      </c>
      <c r="G19" s="10">
        <f t="shared" si="5"/>
        <v>1</v>
      </c>
      <c r="H19" s="11"/>
      <c r="I19" s="11"/>
      <c r="J19" s="11">
        <f t="shared" ref="J19" si="36">I19-H19</f>
        <v>0</v>
      </c>
      <c r="K19" s="27">
        <v>1.7979849999999999</v>
      </c>
      <c r="L19" s="27">
        <f t="shared" ref="L19" si="37">J19*K19</f>
        <v>0</v>
      </c>
      <c r="M19" s="27">
        <f t="shared" ref="M19" si="38">J19/24</f>
        <v>0</v>
      </c>
      <c r="N19" s="104"/>
    </row>
    <row r="20" spans="1:16">
      <c r="A20" s="12">
        <f t="shared" si="2"/>
        <v>14</v>
      </c>
      <c r="B20" s="8">
        <f t="shared" si="2"/>
        <v>46248</v>
      </c>
      <c r="C20" s="8">
        <f t="shared" si="3"/>
        <v>46248</v>
      </c>
      <c r="D20" s="9">
        <v>0.625</v>
      </c>
      <c r="E20" s="8">
        <f t="shared" si="4"/>
        <v>46249</v>
      </c>
      <c r="F20" s="9">
        <v>0.625</v>
      </c>
      <c r="G20" s="10">
        <f t="shared" si="5"/>
        <v>1</v>
      </c>
      <c r="H20" s="11"/>
      <c r="I20" s="11"/>
      <c r="J20" s="11">
        <f t="shared" ref="J20" si="39">I20-H20</f>
        <v>0</v>
      </c>
      <c r="K20" s="27">
        <v>1.7979849999999999</v>
      </c>
      <c r="L20" s="27">
        <f t="shared" ref="L20" si="40">J20*K20</f>
        <v>0</v>
      </c>
      <c r="M20" s="27">
        <f t="shared" ref="M20" si="41">J20/24</f>
        <v>0</v>
      </c>
      <c r="N20" s="104"/>
    </row>
    <row r="21" spans="1:16">
      <c r="A21" s="12">
        <f t="shared" si="2"/>
        <v>15</v>
      </c>
      <c r="B21" s="8">
        <f t="shared" si="2"/>
        <v>46249</v>
      </c>
      <c r="C21" s="8">
        <f t="shared" si="3"/>
        <v>46249</v>
      </c>
      <c r="D21" s="9">
        <v>0.625</v>
      </c>
      <c r="E21" s="8">
        <f t="shared" si="4"/>
        <v>46250</v>
      </c>
      <c r="F21" s="9">
        <v>0.625</v>
      </c>
      <c r="G21" s="10">
        <f t="shared" si="5"/>
        <v>1</v>
      </c>
      <c r="H21" s="11"/>
      <c r="I21" s="11"/>
      <c r="J21" s="11">
        <f t="shared" ref="J21" si="42">I21-H21</f>
        <v>0</v>
      </c>
      <c r="K21" s="27">
        <v>1.7979849999999999</v>
      </c>
      <c r="L21" s="27">
        <f t="shared" ref="L21" si="43">J21*K21</f>
        <v>0</v>
      </c>
      <c r="M21" s="27">
        <f t="shared" ref="M21" si="44">J21/24</f>
        <v>0</v>
      </c>
      <c r="N21" s="104"/>
    </row>
    <row r="22" spans="1:16">
      <c r="A22" s="12">
        <f t="shared" si="2"/>
        <v>16</v>
      </c>
      <c r="B22" s="8">
        <f t="shared" si="2"/>
        <v>46250</v>
      </c>
      <c r="C22" s="8">
        <f t="shared" si="3"/>
        <v>46250</v>
      </c>
      <c r="D22" s="9">
        <v>0.625</v>
      </c>
      <c r="E22" s="8">
        <f t="shared" si="4"/>
        <v>46251</v>
      </c>
      <c r="F22" s="9">
        <v>0.625</v>
      </c>
      <c r="G22" s="10">
        <f t="shared" si="5"/>
        <v>1</v>
      </c>
      <c r="H22" s="11"/>
      <c r="I22" s="11"/>
      <c r="J22" s="11">
        <f t="shared" ref="J22" si="45">I22-H22</f>
        <v>0</v>
      </c>
      <c r="K22" s="27">
        <v>1.7979849999999999</v>
      </c>
      <c r="L22" s="27">
        <f t="shared" ref="L22" si="46">J22*K22</f>
        <v>0</v>
      </c>
      <c r="M22" s="27">
        <f t="shared" ref="M22" si="47">J22/24</f>
        <v>0</v>
      </c>
      <c r="N22" s="104"/>
    </row>
    <row r="23" spans="1:16">
      <c r="A23" s="12">
        <f t="shared" si="2"/>
        <v>17</v>
      </c>
      <c r="B23" s="8">
        <f t="shared" si="2"/>
        <v>46251</v>
      </c>
      <c r="C23" s="8">
        <f t="shared" si="3"/>
        <v>46251</v>
      </c>
      <c r="D23" s="9">
        <v>0.625</v>
      </c>
      <c r="E23" s="8">
        <f t="shared" si="4"/>
        <v>46252</v>
      </c>
      <c r="F23" s="9">
        <v>0.625</v>
      </c>
      <c r="G23" s="10">
        <f t="shared" si="5"/>
        <v>1</v>
      </c>
      <c r="H23" s="11"/>
      <c r="I23" s="11"/>
      <c r="J23" s="11">
        <f t="shared" ref="J23" si="48">I23-H23</f>
        <v>0</v>
      </c>
      <c r="K23" s="27">
        <v>1.7979849999999999</v>
      </c>
      <c r="L23" s="27">
        <f t="shared" ref="L23" si="49">J23*K23</f>
        <v>0</v>
      </c>
      <c r="M23" s="27">
        <f t="shared" ref="M23" si="50">J23/24</f>
        <v>0</v>
      </c>
      <c r="N23" s="104"/>
    </row>
    <row r="24" spans="1:16">
      <c r="A24" s="12">
        <f t="shared" si="2"/>
        <v>18</v>
      </c>
      <c r="B24" s="8">
        <f t="shared" si="2"/>
        <v>46252</v>
      </c>
      <c r="C24" s="8">
        <f t="shared" si="3"/>
        <v>46252</v>
      </c>
      <c r="D24" s="9">
        <v>0.625</v>
      </c>
      <c r="E24" s="8">
        <f t="shared" si="4"/>
        <v>46253</v>
      </c>
      <c r="F24" s="9">
        <v>0.625</v>
      </c>
      <c r="G24" s="10">
        <f t="shared" si="5"/>
        <v>1</v>
      </c>
      <c r="H24" s="11"/>
      <c r="I24" s="11"/>
      <c r="J24" s="11">
        <f t="shared" ref="J24" si="51">I24-H24</f>
        <v>0</v>
      </c>
      <c r="K24" s="27">
        <v>1.7979849999999999</v>
      </c>
      <c r="L24" s="27">
        <f t="shared" ref="L24" si="52">J24*K24</f>
        <v>0</v>
      </c>
      <c r="M24" s="27">
        <f t="shared" ref="M24" si="53">J24/24</f>
        <v>0</v>
      </c>
      <c r="N24" s="104"/>
    </row>
    <row r="25" spans="1:16">
      <c r="A25" s="12">
        <f t="shared" ref="A25:B34" si="54">A24+1</f>
        <v>19</v>
      </c>
      <c r="B25" s="8">
        <f>B24+1</f>
        <v>46253</v>
      </c>
      <c r="C25" s="8">
        <f t="shared" si="3"/>
        <v>46253</v>
      </c>
      <c r="D25" s="9">
        <v>0.625</v>
      </c>
      <c r="E25" s="8">
        <f t="shared" si="4"/>
        <v>46254</v>
      </c>
      <c r="F25" s="9">
        <v>0.625</v>
      </c>
      <c r="G25" s="10">
        <f t="shared" si="5"/>
        <v>1</v>
      </c>
      <c r="H25" s="11"/>
      <c r="I25" s="11"/>
      <c r="J25" s="11">
        <f t="shared" ref="J25" si="55">I25-H25</f>
        <v>0</v>
      </c>
      <c r="K25" s="27">
        <v>1.7979849999999999</v>
      </c>
      <c r="L25" s="27">
        <f t="shared" ref="L25" si="56">J25*K25</f>
        <v>0</v>
      </c>
      <c r="M25" s="27">
        <f t="shared" ref="M25" si="57">J25/24</f>
        <v>0</v>
      </c>
      <c r="N25" s="104"/>
    </row>
    <row r="26" spans="1:16">
      <c r="A26" s="12">
        <f t="shared" si="54"/>
        <v>20</v>
      </c>
      <c r="B26" s="8">
        <f>B25+1</f>
        <v>46254</v>
      </c>
      <c r="C26" s="8">
        <f t="shared" si="3"/>
        <v>46254</v>
      </c>
      <c r="D26" s="9">
        <v>0.625</v>
      </c>
      <c r="E26" s="8">
        <f t="shared" si="4"/>
        <v>46255</v>
      </c>
      <c r="F26" s="9">
        <v>0.625</v>
      </c>
      <c r="G26" s="10">
        <f t="shared" ref="G26" si="58">IFERROR(((E26-C26)+(F26-D26)),"")</f>
        <v>1</v>
      </c>
      <c r="H26" s="11"/>
      <c r="I26" s="11"/>
      <c r="J26" s="11">
        <f t="shared" ref="J26" si="59">I26-H26</f>
        <v>0</v>
      </c>
      <c r="K26" s="27">
        <v>1.7979849999999999</v>
      </c>
      <c r="L26" s="27">
        <f t="shared" ref="L26" si="60">J26*K26</f>
        <v>0</v>
      </c>
      <c r="M26" s="27">
        <f t="shared" ref="M26" si="61">J26/24</f>
        <v>0</v>
      </c>
      <c r="N26" s="104"/>
    </row>
    <row r="27" spans="1:16">
      <c r="A27" s="12">
        <f t="shared" si="54"/>
        <v>21</v>
      </c>
      <c r="B27" s="8">
        <f>B26+1</f>
        <v>46255</v>
      </c>
      <c r="C27" s="8">
        <f t="shared" si="3"/>
        <v>46255</v>
      </c>
      <c r="D27" s="9">
        <v>0.625</v>
      </c>
      <c r="E27" s="8">
        <f t="shared" si="4"/>
        <v>46256</v>
      </c>
      <c r="F27" s="9">
        <v>0.625</v>
      </c>
      <c r="G27" s="10">
        <f t="shared" si="5"/>
        <v>1</v>
      </c>
      <c r="H27" s="11"/>
      <c r="I27" s="11"/>
      <c r="J27" s="11">
        <f t="shared" ref="J27" si="62">I27-H27</f>
        <v>0</v>
      </c>
      <c r="K27" s="27">
        <v>1.7979849999999999</v>
      </c>
      <c r="L27" s="27">
        <f t="shared" ref="L27" si="63">J27*K27</f>
        <v>0</v>
      </c>
      <c r="M27" s="27">
        <f t="shared" ref="M27" si="64">J27/24</f>
        <v>0</v>
      </c>
      <c r="N27" s="104"/>
    </row>
    <row r="28" spans="1:16">
      <c r="A28" s="12">
        <f t="shared" si="54"/>
        <v>22</v>
      </c>
      <c r="B28" s="8">
        <f t="shared" si="54"/>
        <v>46256</v>
      </c>
      <c r="C28" s="8">
        <f t="shared" si="3"/>
        <v>46256</v>
      </c>
      <c r="D28" s="9">
        <v>0.625</v>
      </c>
      <c r="E28" s="8">
        <f t="shared" si="4"/>
        <v>46257</v>
      </c>
      <c r="F28" s="9">
        <v>0.625</v>
      </c>
      <c r="G28" s="10">
        <f t="shared" si="5"/>
        <v>1</v>
      </c>
      <c r="H28" s="11"/>
      <c r="I28" s="11"/>
      <c r="J28" s="11">
        <f t="shared" ref="J28" si="65">I28-H28</f>
        <v>0</v>
      </c>
      <c r="K28" s="27">
        <v>1.7979849999999999</v>
      </c>
      <c r="L28" s="27">
        <f t="shared" ref="L28" si="66">J28*K28</f>
        <v>0</v>
      </c>
      <c r="M28" s="27">
        <f t="shared" ref="M28" si="67">J28/24</f>
        <v>0</v>
      </c>
      <c r="N28" s="104"/>
    </row>
    <row r="29" spans="1:16">
      <c r="A29" s="12">
        <f t="shared" si="54"/>
        <v>23</v>
      </c>
      <c r="B29" s="8">
        <f t="shared" si="54"/>
        <v>46257</v>
      </c>
      <c r="C29" s="8">
        <f t="shared" si="3"/>
        <v>46257</v>
      </c>
      <c r="D29" s="9">
        <v>0.625</v>
      </c>
      <c r="E29" s="8">
        <f t="shared" si="4"/>
        <v>46258</v>
      </c>
      <c r="F29" s="9">
        <v>0.625</v>
      </c>
      <c r="G29" s="10">
        <f t="shared" si="5"/>
        <v>1</v>
      </c>
      <c r="H29" s="11"/>
      <c r="I29" s="11"/>
      <c r="J29" s="11">
        <f t="shared" ref="J29" si="68">I29-H29</f>
        <v>0</v>
      </c>
      <c r="K29" s="27">
        <v>1.7979849999999999</v>
      </c>
      <c r="L29" s="27">
        <f t="shared" ref="L29" si="69">J29*K29</f>
        <v>0</v>
      </c>
      <c r="M29" s="27">
        <f t="shared" ref="M29" si="70">J29/24</f>
        <v>0</v>
      </c>
      <c r="N29" s="104"/>
    </row>
    <row r="30" spans="1:16">
      <c r="A30" s="12">
        <f t="shared" si="54"/>
        <v>24</v>
      </c>
      <c r="B30" s="8">
        <f t="shared" si="54"/>
        <v>46258</v>
      </c>
      <c r="C30" s="8">
        <f t="shared" si="3"/>
        <v>46258</v>
      </c>
      <c r="D30" s="9">
        <v>0.625</v>
      </c>
      <c r="E30" s="8">
        <f t="shared" si="4"/>
        <v>46259</v>
      </c>
      <c r="F30" s="9">
        <v>0.625</v>
      </c>
      <c r="G30" s="10">
        <f t="shared" si="5"/>
        <v>1</v>
      </c>
      <c r="H30" s="11"/>
      <c r="I30" s="11"/>
      <c r="J30" s="11">
        <f t="shared" ref="J30:J31" si="71">I30-H30</f>
        <v>0</v>
      </c>
      <c r="K30" s="27">
        <v>1.7979849999999999</v>
      </c>
      <c r="L30" s="27">
        <f t="shared" ref="L30:L31" si="72">J30*K30</f>
        <v>0</v>
      </c>
      <c r="M30" s="27">
        <f t="shared" ref="M30:M31" si="73">J30/24</f>
        <v>0</v>
      </c>
      <c r="N30" s="104"/>
    </row>
    <row r="31" spans="1:16">
      <c r="A31" s="12">
        <f t="shared" si="54"/>
        <v>25</v>
      </c>
      <c r="B31" s="8">
        <f t="shared" si="54"/>
        <v>46259</v>
      </c>
      <c r="C31" s="8">
        <f t="shared" si="3"/>
        <v>46259</v>
      </c>
      <c r="D31" s="9">
        <v>0.625</v>
      </c>
      <c r="E31" s="8">
        <f t="shared" si="4"/>
        <v>46260</v>
      </c>
      <c r="F31" s="9">
        <v>0.625</v>
      </c>
      <c r="G31" s="10">
        <f t="shared" si="5"/>
        <v>1</v>
      </c>
      <c r="H31" s="11"/>
      <c r="I31" s="11"/>
      <c r="J31" s="11">
        <f t="shared" si="71"/>
        <v>0</v>
      </c>
      <c r="K31" s="27">
        <v>1.7979849999999999</v>
      </c>
      <c r="L31" s="27">
        <f t="shared" si="72"/>
        <v>0</v>
      </c>
      <c r="M31" s="27">
        <f t="shared" si="73"/>
        <v>0</v>
      </c>
      <c r="N31" s="104"/>
    </row>
    <row r="32" spans="1:16">
      <c r="A32" s="12">
        <f t="shared" si="54"/>
        <v>26</v>
      </c>
      <c r="B32" s="8">
        <f t="shared" si="54"/>
        <v>46260</v>
      </c>
      <c r="C32" s="8">
        <f t="shared" si="3"/>
        <v>46260</v>
      </c>
      <c r="D32" s="9">
        <v>0.625</v>
      </c>
      <c r="E32" s="8">
        <f t="shared" si="4"/>
        <v>46261</v>
      </c>
      <c r="F32" s="9">
        <v>0.625</v>
      </c>
      <c r="G32" s="10">
        <f t="shared" si="5"/>
        <v>1</v>
      </c>
      <c r="H32" s="11"/>
      <c r="I32" s="11"/>
      <c r="J32" s="11">
        <f t="shared" ref="J32" si="74">I32-H32</f>
        <v>0</v>
      </c>
      <c r="K32" s="27">
        <v>1.7979849999999999</v>
      </c>
      <c r="L32" s="27">
        <f t="shared" ref="L32" si="75">J32*K32</f>
        <v>0</v>
      </c>
      <c r="M32" s="27">
        <f t="shared" ref="M32" si="76">J32/24</f>
        <v>0</v>
      </c>
      <c r="N32" s="104"/>
    </row>
    <row r="33" spans="1:14">
      <c r="A33" s="12">
        <f t="shared" si="54"/>
        <v>27</v>
      </c>
      <c r="B33" s="8">
        <f t="shared" si="54"/>
        <v>46261</v>
      </c>
      <c r="C33" s="8">
        <f t="shared" si="3"/>
        <v>46261</v>
      </c>
      <c r="D33" s="9">
        <v>0.625</v>
      </c>
      <c r="E33" s="8">
        <f t="shared" si="4"/>
        <v>46262</v>
      </c>
      <c r="F33" s="9">
        <v>0.625</v>
      </c>
      <c r="G33" s="10">
        <f t="shared" si="5"/>
        <v>1</v>
      </c>
      <c r="H33" s="11"/>
      <c r="I33" s="11"/>
      <c r="J33" s="11">
        <f t="shared" ref="J33" si="77">I33-H33</f>
        <v>0</v>
      </c>
      <c r="K33" s="27">
        <v>1.7979849999999999</v>
      </c>
      <c r="L33" s="27">
        <f t="shared" ref="L33" si="78">J33*K33</f>
        <v>0</v>
      </c>
      <c r="M33" s="27">
        <f t="shared" ref="M33" si="79">J33/24</f>
        <v>0</v>
      </c>
      <c r="N33" s="104"/>
    </row>
    <row r="34" spans="1:14">
      <c r="A34" s="12">
        <f t="shared" si="54"/>
        <v>28</v>
      </c>
      <c r="B34" s="8">
        <f t="shared" si="54"/>
        <v>46262</v>
      </c>
      <c r="C34" s="8">
        <f t="shared" si="3"/>
        <v>46262</v>
      </c>
      <c r="D34" s="9">
        <v>0.625</v>
      </c>
      <c r="E34" s="8">
        <f t="shared" si="4"/>
        <v>46263</v>
      </c>
      <c r="F34" s="9">
        <v>0.625</v>
      </c>
      <c r="G34" s="10">
        <f t="shared" si="5"/>
        <v>1</v>
      </c>
      <c r="H34" s="11"/>
      <c r="I34" s="11"/>
      <c r="J34" s="11">
        <f t="shared" ref="J34" si="80">I34-H34</f>
        <v>0</v>
      </c>
      <c r="K34" s="27">
        <v>1.7979849999999999</v>
      </c>
      <c r="L34" s="27">
        <f t="shared" ref="L34" si="81">J34*K34</f>
        <v>0</v>
      </c>
      <c r="M34" s="27">
        <f t="shared" ref="M34:M35" si="82">J34/24</f>
        <v>0</v>
      </c>
      <c r="N34" s="104"/>
    </row>
    <row r="35" spans="1:14">
      <c r="A35" s="12">
        <f t="shared" ref="A35:B35" si="83">A34+1</f>
        <v>29</v>
      </c>
      <c r="B35" s="8">
        <f t="shared" si="83"/>
        <v>46263</v>
      </c>
      <c r="C35" s="8">
        <f t="shared" ref="C35:C36" si="84">B35</f>
        <v>46263</v>
      </c>
      <c r="D35" s="9">
        <v>0.625</v>
      </c>
      <c r="E35" s="8">
        <f t="shared" ref="E35:E36" si="85">C35+1</f>
        <v>46264</v>
      </c>
      <c r="F35" s="9">
        <v>0.625</v>
      </c>
      <c r="G35" s="10">
        <f t="shared" ref="G35:G36" si="86">IFERROR(((E35-C35)+(F35-D35)),"")</f>
        <v>1</v>
      </c>
      <c r="H35" s="11"/>
      <c r="I35" s="11"/>
      <c r="J35" s="11">
        <f t="shared" ref="J35" si="87">I35-H35</f>
        <v>0</v>
      </c>
      <c r="K35" s="27">
        <v>1.7979849999999999</v>
      </c>
      <c r="L35" s="27">
        <f t="shared" ref="L35" si="88">J35*K35</f>
        <v>0</v>
      </c>
      <c r="M35" s="27">
        <f t="shared" si="82"/>
        <v>0</v>
      </c>
      <c r="N35" s="104"/>
    </row>
    <row r="36" spans="1:14">
      <c r="A36" s="12">
        <f t="shared" ref="A36:B37" si="89">A35+1</f>
        <v>30</v>
      </c>
      <c r="B36" s="8">
        <f t="shared" si="89"/>
        <v>46264</v>
      </c>
      <c r="C36" s="8">
        <f t="shared" si="84"/>
        <v>46264</v>
      </c>
      <c r="D36" s="9">
        <v>0.625</v>
      </c>
      <c r="E36" s="8">
        <f t="shared" si="85"/>
        <v>46265</v>
      </c>
      <c r="F36" s="9">
        <v>0.625</v>
      </c>
      <c r="G36" s="10">
        <f t="shared" si="86"/>
        <v>1</v>
      </c>
      <c r="H36" s="11"/>
      <c r="I36" s="11"/>
      <c r="J36" s="11">
        <f t="shared" ref="J36" si="90">I36-H36</f>
        <v>0</v>
      </c>
      <c r="K36" s="27">
        <v>1.7979849999999999</v>
      </c>
      <c r="L36" s="27">
        <f t="shared" ref="L36" si="91">J36*K36</f>
        <v>0</v>
      </c>
      <c r="M36" s="27">
        <f t="shared" ref="M36" si="92">J36/24</f>
        <v>0</v>
      </c>
      <c r="N36" s="104"/>
    </row>
    <row r="37" spans="1:14">
      <c r="A37" s="12">
        <f t="shared" si="89"/>
        <v>31</v>
      </c>
      <c r="B37" s="8">
        <f t="shared" si="89"/>
        <v>46265</v>
      </c>
      <c r="C37" s="8">
        <f t="shared" ref="C37" si="93">B37</f>
        <v>46265</v>
      </c>
      <c r="D37" s="9">
        <v>0.625</v>
      </c>
      <c r="E37" s="8">
        <f t="shared" ref="E37" si="94">C37+1</f>
        <v>46266</v>
      </c>
      <c r="F37" s="9">
        <v>0.625</v>
      </c>
      <c r="G37" s="10">
        <f t="shared" ref="G37" si="95">IFERROR(((E37-C37)+(F37-D37)),"")</f>
        <v>1</v>
      </c>
      <c r="H37" s="11"/>
      <c r="I37" s="11"/>
      <c r="J37" s="11">
        <f t="shared" ref="J37" si="96">I37-H37</f>
        <v>0</v>
      </c>
      <c r="K37" s="27">
        <v>1.7979849999999999</v>
      </c>
      <c r="L37" s="27">
        <f t="shared" ref="L37" si="97">J37*K37</f>
        <v>0</v>
      </c>
      <c r="M37" s="27">
        <f t="shared" ref="M37" si="98">J37/24</f>
        <v>0</v>
      </c>
      <c r="N37" s="104"/>
    </row>
    <row r="38" spans="1:14">
      <c r="A38" s="12"/>
      <c r="B38" s="8"/>
      <c r="C38" s="8"/>
      <c r="D38" s="9"/>
      <c r="E38" s="8"/>
      <c r="F38" s="9"/>
      <c r="G38" s="10"/>
      <c r="H38" s="266"/>
      <c r="I38" s="11"/>
      <c r="J38" s="11"/>
      <c r="K38" s="27"/>
      <c r="L38" s="27"/>
      <c r="M38" s="27"/>
      <c r="N38" s="104"/>
    </row>
    <row r="39" spans="1:14">
      <c r="A39" s="17" t="s">
        <v>3</v>
      </c>
      <c r="B39" s="18"/>
      <c r="C39" s="18"/>
      <c r="D39" s="18"/>
      <c r="E39" s="18"/>
      <c r="F39" s="18"/>
      <c r="G39" s="19">
        <f>SUM(G7:G38)</f>
        <v>31</v>
      </c>
      <c r="H39" s="20"/>
      <c r="I39" s="20"/>
      <c r="J39" s="32">
        <f>SUM(J7:J38)</f>
        <v>0</v>
      </c>
      <c r="K39" s="32"/>
      <c r="L39" s="32">
        <f>SUM(L7:L38)</f>
        <v>0</v>
      </c>
      <c r="M39" s="32">
        <f>AVERAGE(M7:M38)</f>
        <v>0</v>
      </c>
      <c r="N39" s="33"/>
    </row>
    <row r="40" spans="1:14">
      <c r="A40" s="21" t="s">
        <v>117</v>
      </c>
      <c r="B40" s="22"/>
      <c r="C40" s="22"/>
      <c r="D40" s="22"/>
      <c r="E40" s="22"/>
      <c r="F40" s="22"/>
      <c r="G40" s="23">
        <f>G39/SUMPRODUCT((G7:G38&gt;0)*1)</f>
        <v>1</v>
      </c>
      <c r="H40" s="24"/>
      <c r="I40" s="24"/>
      <c r="J40" s="24"/>
      <c r="K40" s="24"/>
      <c r="L40" s="24"/>
      <c r="M40" s="24" t="e">
        <f>M39/SUMPRODUCT((M7:M38&gt;0)*1)</f>
        <v>#DIV/0!</v>
      </c>
      <c r="N40" s="34"/>
    </row>
  </sheetData>
  <mergeCells count="11">
    <mergeCell ref="C5:D5"/>
    <mergeCell ref="E5:F5"/>
    <mergeCell ref="H5:I5"/>
    <mergeCell ref="A5:A6"/>
    <mergeCell ref="B5:B6"/>
    <mergeCell ref="G5:G6"/>
    <mergeCell ref="J5:J6"/>
    <mergeCell ref="K5:K6"/>
    <mergeCell ref="L5:L6"/>
    <mergeCell ref="M5:M6"/>
    <mergeCell ref="N5:N6"/>
  </mergeCells>
  <hyperlinks>
    <hyperlink ref="N2" location="'Summary sales'!A1" display="SUMMARY"/>
  </hyperlinks>
  <pageMargins left="0.7" right="0.7" top="0.75" bottom="0.75" header="0.3" footer="0.3"/>
  <pageSetup orientation="portrait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0"/>
  <sheetViews>
    <sheetView workbookViewId="0">
      <pane xSplit="2" ySplit="7" topLeftCell="C12" activePane="bottomRight" state="frozen"/>
      <selection pane="topRight"/>
      <selection pane="bottomLeft"/>
      <selection pane="bottomRight" activeCell="I37" sqref="I37"/>
    </sheetView>
  </sheetViews>
  <sheetFormatPr defaultColWidth="9.140625" defaultRowHeight="15"/>
  <cols>
    <col min="1" max="1" width="8.28515625" style="600" customWidth="1"/>
    <col min="2" max="2" width="13.42578125" style="600" customWidth="1"/>
    <col min="3" max="3" width="10.7109375" style="600" customWidth="1"/>
    <col min="4" max="5" width="9.140625" style="600"/>
    <col min="6" max="6" width="9.140625" style="600" customWidth="1"/>
    <col min="7" max="7" width="12.28515625" style="600" customWidth="1"/>
    <col min="8" max="8" width="14" style="600" customWidth="1"/>
    <col min="9" max="9" width="13.85546875" style="600" customWidth="1"/>
    <col min="10" max="10" width="12.7109375" style="600" customWidth="1"/>
    <col min="11" max="11" width="11.5703125" style="600" customWidth="1"/>
    <col min="12" max="12" width="33.140625" style="600" customWidth="1"/>
    <col min="13" max="16384" width="9.140625" style="600"/>
  </cols>
  <sheetData>
    <row r="1" spans="1:15" ht="15.75" thickBot="1">
      <c r="B1" s="602"/>
      <c r="C1" s="602" t="s">
        <v>131</v>
      </c>
      <c r="D1" s="601"/>
      <c r="E1" s="601"/>
      <c r="F1" s="601"/>
      <c r="G1" s="601"/>
      <c r="H1" s="601"/>
      <c r="I1" s="601"/>
      <c r="J1" s="601"/>
      <c r="K1" s="601"/>
      <c r="L1" s="601"/>
    </row>
    <row r="2" spans="1:15" ht="16.5" thickTop="1" thickBot="1">
      <c r="B2" s="602"/>
      <c r="C2" s="602" t="s">
        <v>275</v>
      </c>
      <c r="D2" s="601"/>
      <c r="E2" s="601"/>
      <c r="F2" s="601"/>
      <c r="G2" s="601"/>
      <c r="H2" s="601"/>
      <c r="I2" s="601"/>
      <c r="J2" s="601"/>
      <c r="K2" s="601"/>
      <c r="L2" s="25" t="s">
        <v>133</v>
      </c>
    </row>
    <row r="3" spans="1:15" ht="15.75" thickTop="1">
      <c r="B3" s="602"/>
      <c r="C3" s="602" t="s">
        <v>278</v>
      </c>
      <c r="D3" s="602"/>
      <c r="E3" s="601"/>
      <c r="F3" s="601"/>
      <c r="G3" s="601"/>
      <c r="H3" s="601"/>
      <c r="I3" s="601"/>
      <c r="J3" s="601"/>
      <c r="K3" s="601"/>
      <c r="L3" s="601"/>
    </row>
    <row r="4" spans="1:15" ht="15.75" thickBot="1">
      <c r="B4" s="633"/>
      <c r="C4" s="76">
        <f>'Summary sales'!A4</f>
        <v>46235</v>
      </c>
      <c r="D4" s="601"/>
      <c r="E4" s="601"/>
      <c r="F4" s="601"/>
      <c r="G4" s="601"/>
      <c r="H4" s="601"/>
      <c r="I4" s="601"/>
      <c r="J4" s="601"/>
      <c r="K4" s="601" t="s">
        <v>134</v>
      </c>
      <c r="L4" s="603">
        <f>MAX(L7:L34)</f>
        <v>0</v>
      </c>
    </row>
    <row r="5" spans="1:15" ht="15" customHeight="1" thickTop="1">
      <c r="A5" s="989" t="s">
        <v>111</v>
      </c>
      <c r="B5" s="991" t="s">
        <v>112</v>
      </c>
      <c r="C5" s="991" t="s">
        <v>135</v>
      </c>
      <c r="D5" s="991"/>
      <c r="E5" s="991" t="s">
        <v>136</v>
      </c>
      <c r="F5" s="991"/>
      <c r="G5" s="985" t="s">
        <v>137</v>
      </c>
      <c r="H5" s="993" t="s">
        <v>138</v>
      </c>
      <c r="I5" s="993"/>
      <c r="J5" s="983" t="s">
        <v>139</v>
      </c>
      <c r="K5" s="985" t="s">
        <v>140</v>
      </c>
      <c r="L5" s="987" t="s">
        <v>141</v>
      </c>
    </row>
    <row r="6" spans="1:15" ht="33.75" customHeight="1" thickBot="1">
      <c r="A6" s="990"/>
      <c r="B6" s="992"/>
      <c r="C6" s="609" t="s">
        <v>112</v>
      </c>
      <c r="D6" s="609" t="s">
        <v>142</v>
      </c>
      <c r="E6" s="609" t="s">
        <v>112</v>
      </c>
      <c r="F6" s="609" t="s">
        <v>142</v>
      </c>
      <c r="G6" s="986"/>
      <c r="H6" s="634" t="s">
        <v>135</v>
      </c>
      <c r="I6" s="634" t="s">
        <v>136</v>
      </c>
      <c r="J6" s="984"/>
      <c r="K6" s="986"/>
      <c r="L6" s="988"/>
    </row>
    <row r="7" spans="1:15" ht="15.75" thickTop="1">
      <c r="A7" s="635">
        <v>1</v>
      </c>
      <c r="B7" s="636">
        <f>C4</f>
        <v>46235</v>
      </c>
      <c r="C7" s="612">
        <f>B7</f>
        <v>46235</v>
      </c>
      <c r="D7" s="637">
        <v>0.25</v>
      </c>
      <c r="E7" s="612">
        <f>C7+1</f>
        <v>46236</v>
      </c>
      <c r="F7" s="637">
        <v>0.33333333333333331</v>
      </c>
      <c r="G7" s="638">
        <f>IFERROR(((E7-C7)+(F7-D7)),"")</f>
        <v>1.0833333333333333</v>
      </c>
      <c r="H7" s="639">
        <v>395474.8</v>
      </c>
      <c r="I7" s="639">
        <v>403252.62</v>
      </c>
      <c r="J7" s="711">
        <f t="shared" ref="J7:J37" si="0">I7-H7</f>
        <v>7777.820000000007</v>
      </c>
      <c r="K7" s="640">
        <f t="shared" ref="K7:K37" si="1">J7/24</f>
        <v>324.07583333333361</v>
      </c>
      <c r="L7" s="641"/>
      <c r="O7" s="625"/>
    </row>
    <row r="8" spans="1:15">
      <c r="A8" s="611">
        <f>A7+1</f>
        <v>2</v>
      </c>
      <c r="B8" s="612">
        <f>B7+1</f>
        <v>46236</v>
      </c>
      <c r="C8" s="612">
        <f>B8</f>
        <v>46236</v>
      </c>
      <c r="D8" s="637">
        <f>F7</f>
        <v>0.33333333333333331</v>
      </c>
      <c r="E8" s="612">
        <f>C8+1</f>
        <v>46237</v>
      </c>
      <c r="F8" s="637">
        <f>F7</f>
        <v>0.33333333333333331</v>
      </c>
      <c r="G8" s="638">
        <f>IFERROR(((E8-C8)+(F8-D8)),"")</f>
        <v>1</v>
      </c>
      <c r="H8" s="639">
        <f t="shared" ref="H8:H37" si="2">I7</f>
        <v>403252.62</v>
      </c>
      <c r="I8" s="639">
        <v>409954.94</v>
      </c>
      <c r="J8" s="711">
        <f t="shared" si="0"/>
        <v>6702.320000000007</v>
      </c>
      <c r="K8" s="640">
        <f t="shared" si="1"/>
        <v>279.26333333333361</v>
      </c>
      <c r="L8" s="642"/>
      <c r="O8" s="625"/>
    </row>
    <row r="9" spans="1:15">
      <c r="A9" s="611">
        <f t="shared" ref="A9:B24" si="3">A8+1</f>
        <v>3</v>
      </c>
      <c r="B9" s="612">
        <f t="shared" si="3"/>
        <v>46237</v>
      </c>
      <c r="C9" s="612">
        <f t="shared" ref="C9:C37" si="4">B9</f>
        <v>46237</v>
      </c>
      <c r="D9" s="637">
        <f t="shared" ref="D9:D37" si="5">F8</f>
        <v>0.33333333333333331</v>
      </c>
      <c r="E9" s="612">
        <f t="shared" ref="E9:E37" si="6">C9+1</f>
        <v>46238</v>
      </c>
      <c r="F9" s="637">
        <f t="shared" ref="F9:F37" si="7">F8</f>
        <v>0.33333333333333331</v>
      </c>
      <c r="G9" s="638">
        <f>IFERROR(((E9-C9)+(F9-D9)),"")</f>
        <v>1</v>
      </c>
      <c r="H9" s="639">
        <f t="shared" si="2"/>
        <v>409954.94</v>
      </c>
      <c r="I9" s="639">
        <v>415662.02</v>
      </c>
      <c r="J9" s="711">
        <f t="shared" si="0"/>
        <v>5707.0800000000163</v>
      </c>
      <c r="K9" s="640">
        <f t="shared" si="1"/>
        <v>237.79500000000067</v>
      </c>
      <c r="L9" s="642"/>
      <c r="O9" s="625"/>
    </row>
    <row r="10" spans="1:15">
      <c r="A10" s="611">
        <f t="shared" si="3"/>
        <v>4</v>
      </c>
      <c r="B10" s="612">
        <f t="shared" si="3"/>
        <v>46238</v>
      </c>
      <c r="C10" s="612">
        <f t="shared" si="4"/>
        <v>46238</v>
      </c>
      <c r="D10" s="637">
        <f t="shared" si="5"/>
        <v>0.33333333333333331</v>
      </c>
      <c r="E10" s="612">
        <f t="shared" si="6"/>
        <v>46239</v>
      </c>
      <c r="F10" s="637">
        <f t="shared" si="7"/>
        <v>0.33333333333333331</v>
      </c>
      <c r="G10" s="638">
        <f t="shared" ref="G10:G37" si="8">IFERROR(((E10-C10)+(F10-D10)),"")</f>
        <v>1</v>
      </c>
      <c r="H10" s="639">
        <f t="shared" si="2"/>
        <v>415662.02</v>
      </c>
      <c r="I10" s="639">
        <v>422762.48</v>
      </c>
      <c r="J10" s="711">
        <f t="shared" si="0"/>
        <v>7100.4599999999627</v>
      </c>
      <c r="K10" s="640">
        <f t="shared" si="1"/>
        <v>295.85249999999843</v>
      </c>
      <c r="L10" s="642"/>
      <c r="O10" s="625"/>
    </row>
    <row r="11" spans="1:15">
      <c r="A11" s="611">
        <f t="shared" si="3"/>
        <v>5</v>
      </c>
      <c r="B11" s="612">
        <f t="shared" si="3"/>
        <v>46239</v>
      </c>
      <c r="C11" s="612">
        <f t="shared" si="4"/>
        <v>46239</v>
      </c>
      <c r="D11" s="637">
        <f t="shared" si="5"/>
        <v>0.33333333333333331</v>
      </c>
      <c r="E11" s="612">
        <f t="shared" si="6"/>
        <v>46240</v>
      </c>
      <c r="F11" s="637">
        <f t="shared" si="7"/>
        <v>0.33333333333333331</v>
      </c>
      <c r="G11" s="638">
        <f t="shared" si="8"/>
        <v>1</v>
      </c>
      <c r="H11" s="639">
        <f t="shared" si="2"/>
        <v>422762.48</v>
      </c>
      <c r="I11" s="639">
        <v>429054.91</v>
      </c>
      <c r="J11" s="711">
        <f t="shared" si="0"/>
        <v>6292.429999999993</v>
      </c>
      <c r="K11" s="640">
        <f t="shared" si="1"/>
        <v>262.18458333333302</v>
      </c>
      <c r="L11" s="642"/>
      <c r="O11" s="625"/>
    </row>
    <row r="12" spans="1:15">
      <c r="A12" s="611">
        <f t="shared" si="3"/>
        <v>6</v>
      </c>
      <c r="B12" s="612">
        <f t="shared" si="3"/>
        <v>46240</v>
      </c>
      <c r="C12" s="612">
        <f t="shared" si="4"/>
        <v>46240</v>
      </c>
      <c r="D12" s="637">
        <f t="shared" si="5"/>
        <v>0.33333333333333331</v>
      </c>
      <c r="E12" s="612">
        <f t="shared" si="6"/>
        <v>46241</v>
      </c>
      <c r="F12" s="637">
        <f t="shared" si="7"/>
        <v>0.33333333333333331</v>
      </c>
      <c r="G12" s="638">
        <f t="shared" si="8"/>
        <v>1</v>
      </c>
      <c r="H12" s="639">
        <f t="shared" si="2"/>
        <v>429054.91</v>
      </c>
      <c r="I12" s="639">
        <v>435513.93</v>
      </c>
      <c r="J12" s="711">
        <f t="shared" si="0"/>
        <v>6459.0200000000186</v>
      </c>
      <c r="K12" s="640">
        <f t="shared" si="1"/>
        <v>269.12583333333413</v>
      </c>
      <c r="L12" s="642"/>
      <c r="O12" s="625"/>
    </row>
    <row r="13" spans="1:15">
      <c r="A13" s="611">
        <f t="shared" si="3"/>
        <v>7</v>
      </c>
      <c r="B13" s="612">
        <f t="shared" si="3"/>
        <v>46241</v>
      </c>
      <c r="C13" s="612">
        <f t="shared" si="4"/>
        <v>46241</v>
      </c>
      <c r="D13" s="637">
        <f t="shared" si="5"/>
        <v>0.33333333333333331</v>
      </c>
      <c r="E13" s="612">
        <f t="shared" si="6"/>
        <v>46242</v>
      </c>
      <c r="F13" s="637">
        <f t="shared" si="7"/>
        <v>0.33333333333333331</v>
      </c>
      <c r="G13" s="638">
        <f t="shared" si="8"/>
        <v>1</v>
      </c>
      <c r="H13" s="639">
        <f t="shared" si="2"/>
        <v>435513.93</v>
      </c>
      <c r="I13" s="639">
        <v>438080.04</v>
      </c>
      <c r="J13" s="711">
        <f t="shared" si="0"/>
        <v>2566.109999999986</v>
      </c>
      <c r="K13" s="640">
        <f t="shared" si="1"/>
        <v>106.92124999999942</v>
      </c>
      <c r="L13" s="642"/>
      <c r="O13" s="625"/>
    </row>
    <row r="14" spans="1:15">
      <c r="A14" s="611">
        <f t="shared" si="3"/>
        <v>8</v>
      </c>
      <c r="B14" s="612">
        <f t="shared" si="3"/>
        <v>46242</v>
      </c>
      <c r="C14" s="612">
        <f t="shared" si="4"/>
        <v>46242</v>
      </c>
      <c r="D14" s="637">
        <f t="shared" si="5"/>
        <v>0.33333333333333331</v>
      </c>
      <c r="E14" s="612">
        <f t="shared" si="6"/>
        <v>46243</v>
      </c>
      <c r="F14" s="637">
        <f t="shared" si="7"/>
        <v>0.33333333333333331</v>
      </c>
      <c r="G14" s="638">
        <f t="shared" si="8"/>
        <v>1</v>
      </c>
      <c r="H14" s="639">
        <f t="shared" si="2"/>
        <v>438080.04</v>
      </c>
      <c r="I14" s="639">
        <v>441988.88</v>
      </c>
      <c r="J14" s="711">
        <f t="shared" si="0"/>
        <v>3908.8400000000256</v>
      </c>
      <c r="K14" s="640">
        <f t="shared" si="1"/>
        <v>162.86833333333439</v>
      </c>
      <c r="L14" s="642"/>
      <c r="O14" s="625"/>
    </row>
    <row r="15" spans="1:15">
      <c r="A15" s="611">
        <f t="shared" si="3"/>
        <v>9</v>
      </c>
      <c r="B15" s="612">
        <f t="shared" si="3"/>
        <v>46243</v>
      </c>
      <c r="C15" s="612">
        <f t="shared" si="4"/>
        <v>46243</v>
      </c>
      <c r="D15" s="637">
        <f t="shared" si="5"/>
        <v>0.33333333333333331</v>
      </c>
      <c r="E15" s="612">
        <f t="shared" si="6"/>
        <v>46244</v>
      </c>
      <c r="F15" s="637">
        <f t="shared" si="7"/>
        <v>0.33333333333333331</v>
      </c>
      <c r="G15" s="638">
        <f t="shared" si="8"/>
        <v>1</v>
      </c>
      <c r="H15" s="639">
        <f t="shared" si="2"/>
        <v>441988.88</v>
      </c>
      <c r="I15" s="639">
        <v>446592.8</v>
      </c>
      <c r="J15" s="711">
        <f t="shared" si="0"/>
        <v>4603.9199999999837</v>
      </c>
      <c r="K15" s="640">
        <f t="shared" si="1"/>
        <v>191.82999999999933</v>
      </c>
      <c r="L15" s="642"/>
    </row>
    <row r="16" spans="1:15">
      <c r="A16" s="611">
        <f t="shared" si="3"/>
        <v>10</v>
      </c>
      <c r="B16" s="612">
        <f t="shared" si="3"/>
        <v>46244</v>
      </c>
      <c r="C16" s="612">
        <f t="shared" si="4"/>
        <v>46244</v>
      </c>
      <c r="D16" s="637">
        <f t="shared" si="5"/>
        <v>0.33333333333333331</v>
      </c>
      <c r="E16" s="612">
        <f t="shared" si="6"/>
        <v>46245</v>
      </c>
      <c r="F16" s="637">
        <f t="shared" si="7"/>
        <v>0.33333333333333331</v>
      </c>
      <c r="G16" s="638">
        <f t="shared" si="8"/>
        <v>1</v>
      </c>
      <c r="H16" s="639">
        <f t="shared" si="2"/>
        <v>446592.8</v>
      </c>
      <c r="I16" s="639">
        <v>451131.34</v>
      </c>
      <c r="J16" s="711">
        <f t="shared" si="0"/>
        <v>4538.5400000000373</v>
      </c>
      <c r="K16" s="640">
        <f t="shared" si="1"/>
        <v>189.10583333333489</v>
      </c>
      <c r="L16" s="642"/>
    </row>
    <row r="17" spans="1:16">
      <c r="A17" s="611">
        <f t="shared" si="3"/>
        <v>11</v>
      </c>
      <c r="B17" s="612">
        <f t="shared" si="3"/>
        <v>46245</v>
      </c>
      <c r="C17" s="612">
        <f t="shared" si="4"/>
        <v>46245</v>
      </c>
      <c r="D17" s="637">
        <f t="shared" si="5"/>
        <v>0.33333333333333331</v>
      </c>
      <c r="E17" s="612">
        <f t="shared" si="6"/>
        <v>46246</v>
      </c>
      <c r="F17" s="637">
        <f t="shared" si="7"/>
        <v>0.33333333333333331</v>
      </c>
      <c r="G17" s="638">
        <f t="shared" si="8"/>
        <v>1</v>
      </c>
      <c r="H17" s="639">
        <f t="shared" si="2"/>
        <v>451131.34</v>
      </c>
      <c r="I17" s="639">
        <v>455807.73</v>
      </c>
      <c r="J17" s="711">
        <f t="shared" si="0"/>
        <v>4676.3899999999558</v>
      </c>
      <c r="K17" s="640">
        <f t="shared" si="1"/>
        <v>194.84958333333148</v>
      </c>
      <c r="L17" s="642"/>
    </row>
    <row r="18" spans="1:16">
      <c r="A18" s="611">
        <f t="shared" si="3"/>
        <v>12</v>
      </c>
      <c r="B18" s="612">
        <f t="shared" si="3"/>
        <v>46246</v>
      </c>
      <c r="C18" s="612">
        <f t="shared" si="4"/>
        <v>46246</v>
      </c>
      <c r="D18" s="637">
        <f t="shared" si="5"/>
        <v>0.33333333333333331</v>
      </c>
      <c r="E18" s="612">
        <f t="shared" si="6"/>
        <v>46247</v>
      </c>
      <c r="F18" s="637">
        <f t="shared" si="7"/>
        <v>0.33333333333333331</v>
      </c>
      <c r="G18" s="638">
        <f t="shared" si="8"/>
        <v>1</v>
      </c>
      <c r="H18" s="639">
        <f t="shared" si="2"/>
        <v>455807.73</v>
      </c>
      <c r="I18" s="639">
        <v>462023.46</v>
      </c>
      <c r="J18" s="711">
        <f t="shared" si="0"/>
        <v>6215.7300000000396</v>
      </c>
      <c r="K18" s="640">
        <f t="shared" si="1"/>
        <v>258.98875000000163</v>
      </c>
      <c r="L18" s="642"/>
    </row>
    <row r="19" spans="1:16">
      <c r="A19" s="611">
        <f t="shared" si="3"/>
        <v>13</v>
      </c>
      <c r="B19" s="612">
        <f t="shared" si="3"/>
        <v>46247</v>
      </c>
      <c r="C19" s="612">
        <f t="shared" si="4"/>
        <v>46247</v>
      </c>
      <c r="D19" s="637">
        <f t="shared" si="5"/>
        <v>0.33333333333333331</v>
      </c>
      <c r="E19" s="612">
        <f t="shared" si="6"/>
        <v>46248</v>
      </c>
      <c r="F19" s="637">
        <f t="shared" si="7"/>
        <v>0.33333333333333331</v>
      </c>
      <c r="G19" s="638">
        <f t="shared" si="8"/>
        <v>1</v>
      </c>
      <c r="H19" s="639">
        <f t="shared" si="2"/>
        <v>462023.46</v>
      </c>
      <c r="I19" s="639">
        <v>468508.75</v>
      </c>
      <c r="J19" s="711">
        <f t="shared" si="0"/>
        <v>6485.289999999979</v>
      </c>
      <c r="K19" s="640">
        <f t="shared" si="1"/>
        <v>270.22041666666581</v>
      </c>
      <c r="L19" s="642"/>
    </row>
    <row r="20" spans="1:16">
      <c r="A20" s="611">
        <f t="shared" si="3"/>
        <v>14</v>
      </c>
      <c r="B20" s="612">
        <f t="shared" si="3"/>
        <v>46248</v>
      </c>
      <c r="C20" s="612">
        <f t="shared" si="4"/>
        <v>46248</v>
      </c>
      <c r="D20" s="637">
        <f t="shared" si="5"/>
        <v>0.33333333333333331</v>
      </c>
      <c r="E20" s="612">
        <f t="shared" si="6"/>
        <v>46249</v>
      </c>
      <c r="F20" s="637">
        <f t="shared" si="7"/>
        <v>0.33333333333333331</v>
      </c>
      <c r="G20" s="638">
        <f t="shared" si="8"/>
        <v>1</v>
      </c>
      <c r="H20" s="639">
        <f t="shared" si="2"/>
        <v>468508.75</v>
      </c>
      <c r="I20" s="639">
        <v>475090.48</v>
      </c>
      <c r="J20" s="711">
        <f t="shared" si="0"/>
        <v>6581.7299999999814</v>
      </c>
      <c r="K20" s="640">
        <f t="shared" si="1"/>
        <v>274.23874999999924</v>
      </c>
      <c r="L20" s="642"/>
    </row>
    <row r="21" spans="1:16">
      <c r="A21" s="611">
        <f t="shared" si="3"/>
        <v>15</v>
      </c>
      <c r="B21" s="612">
        <f t="shared" si="3"/>
        <v>46249</v>
      </c>
      <c r="C21" s="612">
        <f t="shared" si="4"/>
        <v>46249</v>
      </c>
      <c r="D21" s="637">
        <f t="shared" si="5"/>
        <v>0.33333333333333331</v>
      </c>
      <c r="E21" s="612">
        <f t="shared" si="6"/>
        <v>46250</v>
      </c>
      <c r="F21" s="637">
        <f t="shared" si="7"/>
        <v>0.33333333333333331</v>
      </c>
      <c r="G21" s="638">
        <f t="shared" si="8"/>
        <v>1</v>
      </c>
      <c r="H21" s="639">
        <f t="shared" si="2"/>
        <v>475090.48</v>
      </c>
      <c r="I21" s="639">
        <v>485218.08</v>
      </c>
      <c r="J21" s="711">
        <f t="shared" si="0"/>
        <v>10127.600000000035</v>
      </c>
      <c r="K21" s="640">
        <f t="shared" si="1"/>
        <v>421.98333333333477</v>
      </c>
      <c r="L21" s="642"/>
    </row>
    <row r="22" spans="1:16">
      <c r="A22" s="611">
        <f t="shared" si="3"/>
        <v>16</v>
      </c>
      <c r="B22" s="612">
        <f t="shared" si="3"/>
        <v>46250</v>
      </c>
      <c r="C22" s="612">
        <f t="shared" si="4"/>
        <v>46250</v>
      </c>
      <c r="D22" s="637">
        <f t="shared" si="5"/>
        <v>0.33333333333333331</v>
      </c>
      <c r="E22" s="612">
        <f t="shared" si="6"/>
        <v>46251</v>
      </c>
      <c r="F22" s="637">
        <f t="shared" si="7"/>
        <v>0.33333333333333331</v>
      </c>
      <c r="G22" s="638">
        <f t="shared" si="8"/>
        <v>1</v>
      </c>
      <c r="H22" s="639">
        <f t="shared" si="2"/>
        <v>485218.08</v>
      </c>
      <c r="I22" s="639">
        <v>485218.08</v>
      </c>
      <c r="J22" s="711">
        <f t="shared" si="0"/>
        <v>0</v>
      </c>
      <c r="K22" s="640">
        <f t="shared" si="1"/>
        <v>0</v>
      </c>
      <c r="L22" s="810" t="s">
        <v>156</v>
      </c>
    </row>
    <row r="23" spans="1:16">
      <c r="A23" s="611">
        <f t="shared" si="3"/>
        <v>17</v>
      </c>
      <c r="B23" s="612">
        <f t="shared" si="3"/>
        <v>46251</v>
      </c>
      <c r="C23" s="612">
        <f t="shared" si="4"/>
        <v>46251</v>
      </c>
      <c r="D23" s="637">
        <f t="shared" si="5"/>
        <v>0.33333333333333331</v>
      </c>
      <c r="E23" s="612">
        <f t="shared" si="6"/>
        <v>46252</v>
      </c>
      <c r="F23" s="637">
        <f t="shared" si="7"/>
        <v>0.33333333333333331</v>
      </c>
      <c r="G23" s="638">
        <f t="shared" si="8"/>
        <v>1</v>
      </c>
      <c r="H23" s="639">
        <f t="shared" si="2"/>
        <v>485218.08</v>
      </c>
      <c r="I23" s="639">
        <v>485642.88</v>
      </c>
      <c r="J23" s="711">
        <f t="shared" si="0"/>
        <v>424.79999999998836</v>
      </c>
      <c r="K23" s="640">
        <f t="shared" si="1"/>
        <v>17.699999999999516</v>
      </c>
      <c r="L23" s="642"/>
    </row>
    <row r="24" spans="1:16">
      <c r="A24" s="611">
        <f t="shared" si="3"/>
        <v>18</v>
      </c>
      <c r="B24" s="612">
        <f t="shared" si="3"/>
        <v>46252</v>
      </c>
      <c r="C24" s="612">
        <f t="shared" si="4"/>
        <v>46252</v>
      </c>
      <c r="D24" s="637">
        <f t="shared" si="5"/>
        <v>0.33333333333333331</v>
      </c>
      <c r="E24" s="612">
        <f t="shared" si="6"/>
        <v>46253</v>
      </c>
      <c r="F24" s="637">
        <f t="shared" si="7"/>
        <v>0.33333333333333331</v>
      </c>
      <c r="G24" s="638">
        <f t="shared" si="8"/>
        <v>1</v>
      </c>
      <c r="H24" s="639">
        <f t="shared" si="2"/>
        <v>485642.88</v>
      </c>
      <c r="I24" s="639">
        <v>492057.24</v>
      </c>
      <c r="J24" s="711">
        <f t="shared" si="0"/>
        <v>6414.359999999986</v>
      </c>
      <c r="K24" s="640">
        <f t="shared" si="1"/>
        <v>267.26499999999942</v>
      </c>
      <c r="L24" s="642"/>
    </row>
    <row r="25" spans="1:16">
      <c r="A25" s="611">
        <f t="shared" ref="A25:B37" si="9">A24+1</f>
        <v>19</v>
      </c>
      <c r="B25" s="612">
        <f>B24+1</f>
        <v>46253</v>
      </c>
      <c r="C25" s="612">
        <f t="shared" si="4"/>
        <v>46253</v>
      </c>
      <c r="D25" s="637">
        <f t="shared" si="5"/>
        <v>0.33333333333333331</v>
      </c>
      <c r="E25" s="612">
        <f t="shared" si="6"/>
        <v>46254</v>
      </c>
      <c r="F25" s="637">
        <f t="shared" si="7"/>
        <v>0.33333333333333331</v>
      </c>
      <c r="G25" s="638">
        <f t="shared" si="8"/>
        <v>1</v>
      </c>
      <c r="H25" s="639">
        <f t="shared" si="2"/>
        <v>492057.24</v>
      </c>
      <c r="I25" s="639">
        <v>497430.37</v>
      </c>
      <c r="J25" s="711">
        <f t="shared" si="0"/>
        <v>5373.1300000000047</v>
      </c>
      <c r="K25" s="640">
        <f t="shared" si="1"/>
        <v>223.88041666666686</v>
      </c>
      <c r="L25" s="642"/>
    </row>
    <row r="26" spans="1:16">
      <c r="A26" s="611">
        <f t="shared" si="9"/>
        <v>20</v>
      </c>
      <c r="B26" s="612">
        <f>B25+1</f>
        <v>46254</v>
      </c>
      <c r="C26" s="612">
        <f t="shared" si="4"/>
        <v>46254</v>
      </c>
      <c r="D26" s="637">
        <f t="shared" si="5"/>
        <v>0.33333333333333331</v>
      </c>
      <c r="E26" s="612">
        <f t="shared" si="6"/>
        <v>46255</v>
      </c>
      <c r="F26" s="637">
        <f t="shared" si="7"/>
        <v>0.33333333333333331</v>
      </c>
      <c r="G26" s="638">
        <f t="shared" si="8"/>
        <v>1</v>
      </c>
      <c r="H26" s="639">
        <f t="shared" si="2"/>
        <v>497430.37</v>
      </c>
      <c r="I26" s="639">
        <v>503558.72</v>
      </c>
      <c r="J26" s="711">
        <f t="shared" si="0"/>
        <v>6128.3499999999767</v>
      </c>
      <c r="K26" s="640">
        <f t="shared" si="1"/>
        <v>255.3479166666657</v>
      </c>
      <c r="L26" s="642"/>
    </row>
    <row r="27" spans="1:16">
      <c r="A27" s="611">
        <f t="shared" si="9"/>
        <v>21</v>
      </c>
      <c r="B27" s="612">
        <f>B26+1</f>
        <v>46255</v>
      </c>
      <c r="C27" s="612">
        <f t="shared" si="4"/>
        <v>46255</v>
      </c>
      <c r="D27" s="637">
        <f t="shared" si="5"/>
        <v>0.33333333333333331</v>
      </c>
      <c r="E27" s="612">
        <f t="shared" si="6"/>
        <v>46256</v>
      </c>
      <c r="F27" s="637">
        <f t="shared" si="7"/>
        <v>0.33333333333333331</v>
      </c>
      <c r="G27" s="638">
        <f t="shared" si="8"/>
        <v>1</v>
      </c>
      <c r="H27" s="639">
        <f t="shared" si="2"/>
        <v>503558.72</v>
      </c>
      <c r="I27" s="639">
        <v>508351.18</v>
      </c>
      <c r="J27" s="711">
        <f t="shared" si="0"/>
        <v>4792.460000000021</v>
      </c>
      <c r="K27" s="640">
        <f t="shared" si="1"/>
        <v>199.68583333333422</v>
      </c>
      <c r="L27" s="642"/>
    </row>
    <row r="28" spans="1:16">
      <c r="A28" s="611">
        <f t="shared" si="9"/>
        <v>22</v>
      </c>
      <c r="B28" s="612">
        <f t="shared" si="9"/>
        <v>46256</v>
      </c>
      <c r="C28" s="612">
        <f t="shared" si="4"/>
        <v>46256</v>
      </c>
      <c r="D28" s="637">
        <f t="shared" si="5"/>
        <v>0.33333333333333331</v>
      </c>
      <c r="E28" s="612">
        <f t="shared" si="6"/>
        <v>46257</v>
      </c>
      <c r="F28" s="637">
        <f t="shared" si="7"/>
        <v>0.33333333333333331</v>
      </c>
      <c r="G28" s="638">
        <f t="shared" si="8"/>
        <v>1</v>
      </c>
      <c r="H28" s="639">
        <f t="shared" si="2"/>
        <v>508351.18</v>
      </c>
      <c r="I28" s="820">
        <v>513721.13</v>
      </c>
      <c r="J28" s="711">
        <f t="shared" si="0"/>
        <v>5369.9500000000116</v>
      </c>
      <c r="K28" s="640">
        <f t="shared" si="1"/>
        <v>223.74791666666715</v>
      </c>
      <c r="L28" s="642"/>
      <c r="M28" s="624"/>
    </row>
    <row r="29" spans="1:16">
      <c r="A29" s="611">
        <f t="shared" si="9"/>
        <v>23</v>
      </c>
      <c r="B29" s="612">
        <f t="shared" si="9"/>
        <v>46257</v>
      </c>
      <c r="C29" s="612">
        <f t="shared" si="4"/>
        <v>46257</v>
      </c>
      <c r="D29" s="637">
        <f t="shared" si="5"/>
        <v>0.33333333333333331</v>
      </c>
      <c r="E29" s="612">
        <f t="shared" si="6"/>
        <v>46258</v>
      </c>
      <c r="F29" s="637">
        <f t="shared" si="7"/>
        <v>0.33333333333333331</v>
      </c>
      <c r="G29" s="638">
        <f t="shared" si="8"/>
        <v>1</v>
      </c>
      <c r="H29" s="639">
        <f t="shared" si="2"/>
        <v>513721.13</v>
      </c>
      <c r="I29" s="639">
        <v>519702.6</v>
      </c>
      <c r="J29" s="711">
        <f t="shared" si="0"/>
        <v>5981.4699999999721</v>
      </c>
      <c r="K29" s="640">
        <f t="shared" si="1"/>
        <v>249.22791666666549</v>
      </c>
      <c r="L29" s="642"/>
      <c r="M29" s="624"/>
    </row>
    <row r="30" spans="1:16">
      <c r="A30" s="611">
        <f t="shared" si="9"/>
        <v>24</v>
      </c>
      <c r="B30" s="612">
        <f t="shared" si="9"/>
        <v>46258</v>
      </c>
      <c r="C30" s="612">
        <f t="shared" si="4"/>
        <v>46258</v>
      </c>
      <c r="D30" s="637">
        <f t="shared" si="5"/>
        <v>0.33333333333333331</v>
      </c>
      <c r="E30" s="612">
        <f t="shared" si="6"/>
        <v>46259</v>
      </c>
      <c r="F30" s="637">
        <f t="shared" si="7"/>
        <v>0.33333333333333331</v>
      </c>
      <c r="G30" s="638">
        <f t="shared" si="8"/>
        <v>1</v>
      </c>
      <c r="H30" s="639">
        <f t="shared" si="2"/>
        <v>519702.6</v>
      </c>
      <c r="I30" s="639">
        <v>527033.06999999995</v>
      </c>
      <c r="J30" s="711">
        <f t="shared" si="0"/>
        <v>7330.4699999999721</v>
      </c>
      <c r="K30" s="640">
        <f t="shared" si="1"/>
        <v>305.43624999999884</v>
      </c>
      <c r="L30" s="642"/>
      <c r="M30" s="624"/>
    </row>
    <row r="31" spans="1:16">
      <c r="A31" s="611">
        <f t="shared" si="9"/>
        <v>25</v>
      </c>
      <c r="B31" s="612">
        <f t="shared" si="9"/>
        <v>46259</v>
      </c>
      <c r="C31" s="612">
        <f t="shared" si="4"/>
        <v>46259</v>
      </c>
      <c r="D31" s="637">
        <f t="shared" si="5"/>
        <v>0.33333333333333331</v>
      </c>
      <c r="E31" s="612">
        <f t="shared" si="6"/>
        <v>46260</v>
      </c>
      <c r="F31" s="637">
        <f t="shared" si="7"/>
        <v>0.33333333333333331</v>
      </c>
      <c r="G31" s="638">
        <f t="shared" si="8"/>
        <v>1</v>
      </c>
      <c r="H31" s="639">
        <f t="shared" si="2"/>
        <v>527033.06999999995</v>
      </c>
      <c r="I31" s="639">
        <v>532902.91</v>
      </c>
      <c r="J31" s="711">
        <f t="shared" si="0"/>
        <v>5869.8400000000838</v>
      </c>
      <c r="K31" s="640">
        <f t="shared" si="1"/>
        <v>244.57666666667015</v>
      </c>
      <c r="L31" s="642"/>
      <c r="M31" s="624"/>
      <c r="P31" s="624"/>
    </row>
    <row r="32" spans="1:16">
      <c r="A32" s="611">
        <f t="shared" si="9"/>
        <v>26</v>
      </c>
      <c r="B32" s="612">
        <f t="shared" si="9"/>
        <v>46260</v>
      </c>
      <c r="C32" s="612">
        <f t="shared" si="4"/>
        <v>46260</v>
      </c>
      <c r="D32" s="637">
        <f t="shared" si="5"/>
        <v>0.33333333333333331</v>
      </c>
      <c r="E32" s="612">
        <f t="shared" si="6"/>
        <v>46261</v>
      </c>
      <c r="F32" s="637">
        <f t="shared" si="7"/>
        <v>0.33333333333333331</v>
      </c>
      <c r="G32" s="638">
        <f t="shared" si="8"/>
        <v>1</v>
      </c>
      <c r="H32" s="639">
        <f t="shared" si="2"/>
        <v>532902.91</v>
      </c>
      <c r="I32" s="639">
        <v>538153.53</v>
      </c>
      <c r="J32" s="711">
        <f t="shared" si="0"/>
        <v>5250.6199999999953</v>
      </c>
      <c r="K32" s="640">
        <f t="shared" si="1"/>
        <v>218.77583333333314</v>
      </c>
      <c r="L32" s="642"/>
    </row>
    <row r="33" spans="1:12">
      <c r="A33" s="611">
        <f t="shared" si="9"/>
        <v>27</v>
      </c>
      <c r="B33" s="612">
        <f t="shared" si="9"/>
        <v>46261</v>
      </c>
      <c r="C33" s="612">
        <f t="shared" si="4"/>
        <v>46261</v>
      </c>
      <c r="D33" s="637">
        <f t="shared" si="5"/>
        <v>0.33333333333333331</v>
      </c>
      <c r="E33" s="612">
        <f t="shared" si="6"/>
        <v>46262</v>
      </c>
      <c r="F33" s="637">
        <f t="shared" si="7"/>
        <v>0.33333333333333331</v>
      </c>
      <c r="G33" s="638">
        <f t="shared" si="8"/>
        <v>1</v>
      </c>
      <c r="H33" s="639">
        <f t="shared" si="2"/>
        <v>538153.53</v>
      </c>
      <c r="I33" s="639">
        <v>543987.47</v>
      </c>
      <c r="J33" s="711">
        <f t="shared" si="0"/>
        <v>5833.9399999999441</v>
      </c>
      <c r="K33" s="640">
        <f t="shared" si="1"/>
        <v>243.08083333333101</v>
      </c>
      <c r="L33" s="642"/>
    </row>
    <row r="34" spans="1:12">
      <c r="A34" s="611">
        <f t="shared" si="9"/>
        <v>28</v>
      </c>
      <c r="B34" s="612">
        <f t="shared" si="9"/>
        <v>46262</v>
      </c>
      <c r="C34" s="612">
        <f t="shared" si="4"/>
        <v>46262</v>
      </c>
      <c r="D34" s="637">
        <f t="shared" si="5"/>
        <v>0.33333333333333331</v>
      </c>
      <c r="E34" s="612">
        <f t="shared" si="6"/>
        <v>46263</v>
      </c>
      <c r="F34" s="637">
        <f t="shared" si="7"/>
        <v>0.33333333333333331</v>
      </c>
      <c r="G34" s="638">
        <f t="shared" si="8"/>
        <v>1</v>
      </c>
      <c r="H34" s="639">
        <f t="shared" si="2"/>
        <v>543987.47</v>
      </c>
      <c r="I34" s="639">
        <v>549955.19999999995</v>
      </c>
      <c r="J34" s="711">
        <f t="shared" si="0"/>
        <v>5967.7299999999814</v>
      </c>
      <c r="K34" s="640">
        <f t="shared" si="1"/>
        <v>248.6554166666659</v>
      </c>
      <c r="L34" s="642"/>
    </row>
    <row r="35" spans="1:12">
      <c r="A35" s="611">
        <f t="shared" si="9"/>
        <v>29</v>
      </c>
      <c r="B35" s="612">
        <f t="shared" si="9"/>
        <v>46263</v>
      </c>
      <c r="C35" s="612">
        <f t="shared" si="4"/>
        <v>46263</v>
      </c>
      <c r="D35" s="637">
        <f t="shared" si="5"/>
        <v>0.33333333333333331</v>
      </c>
      <c r="E35" s="612">
        <f t="shared" si="6"/>
        <v>46264</v>
      </c>
      <c r="F35" s="637">
        <f t="shared" si="7"/>
        <v>0.33333333333333331</v>
      </c>
      <c r="G35" s="638">
        <f t="shared" si="8"/>
        <v>1</v>
      </c>
      <c r="H35" s="639">
        <f t="shared" si="2"/>
        <v>549955.19999999995</v>
      </c>
      <c r="I35" s="639">
        <v>556108.69999999995</v>
      </c>
      <c r="J35" s="711">
        <f t="shared" si="0"/>
        <v>6153.5</v>
      </c>
      <c r="K35" s="640">
        <f t="shared" si="1"/>
        <v>256.39583333333331</v>
      </c>
      <c r="L35" s="642"/>
    </row>
    <row r="36" spans="1:12">
      <c r="A36" s="611">
        <f t="shared" si="9"/>
        <v>30</v>
      </c>
      <c r="B36" s="612">
        <f t="shared" si="9"/>
        <v>46264</v>
      </c>
      <c r="C36" s="612">
        <f t="shared" si="4"/>
        <v>46264</v>
      </c>
      <c r="D36" s="637">
        <f t="shared" si="5"/>
        <v>0.33333333333333331</v>
      </c>
      <c r="E36" s="612">
        <f t="shared" si="6"/>
        <v>46265</v>
      </c>
      <c r="F36" s="637">
        <f t="shared" si="7"/>
        <v>0.33333333333333331</v>
      </c>
      <c r="G36" s="638">
        <f t="shared" si="8"/>
        <v>1</v>
      </c>
      <c r="H36" s="639">
        <f t="shared" si="2"/>
        <v>556108.69999999995</v>
      </c>
      <c r="I36" s="639">
        <v>561229.69999999995</v>
      </c>
      <c r="J36" s="711">
        <f t="shared" si="0"/>
        <v>5121</v>
      </c>
      <c r="K36" s="640">
        <f t="shared" si="1"/>
        <v>213.375</v>
      </c>
      <c r="L36" s="642"/>
    </row>
    <row r="37" spans="1:12">
      <c r="A37" s="611">
        <f t="shared" si="9"/>
        <v>31</v>
      </c>
      <c r="B37" s="612">
        <f t="shared" si="9"/>
        <v>46265</v>
      </c>
      <c r="C37" s="612">
        <f t="shared" si="4"/>
        <v>46265</v>
      </c>
      <c r="D37" s="637">
        <f t="shared" si="5"/>
        <v>0.33333333333333331</v>
      </c>
      <c r="E37" s="612">
        <f t="shared" si="6"/>
        <v>46266</v>
      </c>
      <c r="F37" s="637">
        <f t="shared" si="7"/>
        <v>0.33333333333333331</v>
      </c>
      <c r="G37" s="638">
        <f t="shared" si="8"/>
        <v>1</v>
      </c>
      <c r="H37" s="639">
        <f t="shared" si="2"/>
        <v>561229.69999999995</v>
      </c>
      <c r="I37" s="639">
        <v>565003.13</v>
      </c>
      <c r="J37" s="711">
        <f t="shared" si="0"/>
        <v>3773.4300000000512</v>
      </c>
      <c r="K37" s="640">
        <f t="shared" si="1"/>
        <v>157.22625000000212</v>
      </c>
      <c r="L37" s="642"/>
    </row>
    <row r="38" spans="1:12" ht="15.75" thickBot="1">
      <c r="A38" s="611"/>
      <c r="B38" s="612"/>
      <c r="C38" s="612"/>
      <c r="D38" s="637"/>
      <c r="E38" s="612"/>
      <c r="F38" s="637"/>
      <c r="G38" s="638"/>
      <c r="H38" s="643"/>
      <c r="I38" s="643"/>
      <c r="J38" s="643"/>
      <c r="K38" s="640"/>
      <c r="L38" s="642"/>
    </row>
    <row r="39" spans="1:12" ht="15.75" thickTop="1">
      <c r="A39" s="644" t="s">
        <v>3</v>
      </c>
      <c r="B39" s="645"/>
      <c r="C39" s="645"/>
      <c r="D39" s="645"/>
      <c r="E39" s="645"/>
      <c r="F39" s="645"/>
      <c r="G39" s="646">
        <f>SUM(G7:G34)</f>
        <v>28.083333333333332</v>
      </c>
      <c r="H39" s="647"/>
      <c r="I39" s="647"/>
      <c r="J39" s="648">
        <f>SUM(J7:J38)</f>
        <v>169528.33000000002</v>
      </c>
      <c r="K39" s="648">
        <f>AVERAGE(K7:K34)</f>
        <v>229.88154761904755</v>
      </c>
      <c r="L39" s="649"/>
    </row>
    <row r="40" spans="1:12" ht="15.75" thickBot="1">
      <c r="A40" s="650" t="s">
        <v>117</v>
      </c>
      <c r="B40" s="651"/>
      <c r="C40" s="651"/>
      <c r="D40" s="651"/>
      <c r="E40" s="651"/>
      <c r="F40" s="651"/>
      <c r="G40" s="652">
        <f>G39/SUMPRODUCT((G7:G34&gt;0)*1)</f>
        <v>1.0029761904761905</v>
      </c>
      <c r="H40" s="653"/>
      <c r="I40" s="653"/>
      <c r="J40" s="653"/>
      <c r="K40" s="653">
        <f>K39/SUMPRODUCT((K7:K34&gt;0)*1)</f>
        <v>8.514131393298058</v>
      </c>
      <c r="L40" s="654"/>
    </row>
  </sheetData>
  <mergeCells count="9">
    <mergeCell ref="J5:J6"/>
    <mergeCell ref="K5:K6"/>
    <mergeCell ref="L5:L6"/>
    <mergeCell ref="A5:A6"/>
    <mergeCell ref="B5:B6"/>
    <mergeCell ref="C5:D5"/>
    <mergeCell ref="E5:F5"/>
    <mergeCell ref="G5:G6"/>
    <mergeCell ref="H5:I5"/>
  </mergeCells>
  <hyperlinks>
    <hyperlink ref="L2" location="'Summary sales'!A1" display="SUMMARY"/>
  </hyperlinks>
  <pageMargins left="0.7" right="0.7" top="0.75" bottom="0.75" header="0.3" footer="0.3"/>
  <pageSetup orientation="portrait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4"/>
  <sheetViews>
    <sheetView workbookViewId="0">
      <pane xSplit="3" ySplit="6" topLeftCell="D26" activePane="bottomRight" state="frozen"/>
      <selection pane="topRight"/>
      <selection pane="bottomLeft"/>
      <selection pane="bottomRight" activeCell="I37" sqref="I37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9" width="13.85546875" style="35" customWidth="1"/>
    <col min="10" max="10" width="13.85546875" style="1" customWidth="1"/>
    <col min="11" max="11" width="9.140625" style="1"/>
    <col min="12" max="12" width="35" style="1" customWidth="1"/>
    <col min="13" max="16384" width="9.140625" style="1"/>
  </cols>
  <sheetData>
    <row r="1" spans="1:12">
      <c r="B1" s="2"/>
      <c r="C1" s="3" t="s">
        <v>131</v>
      </c>
      <c r="D1" s="2"/>
      <c r="E1" s="2"/>
      <c r="F1" s="2"/>
      <c r="G1" s="2"/>
      <c r="H1" s="36"/>
      <c r="I1" s="36"/>
      <c r="J1" s="2"/>
      <c r="K1" s="2"/>
      <c r="L1" s="2"/>
    </row>
    <row r="2" spans="1:12">
      <c r="B2" s="2"/>
      <c r="C2" s="3" t="s">
        <v>190</v>
      </c>
      <c r="D2" s="2"/>
      <c r="E2" s="2"/>
      <c r="F2" s="2"/>
      <c r="G2" s="2"/>
      <c r="H2" s="36"/>
      <c r="I2" s="36"/>
      <c r="J2" s="2"/>
      <c r="K2" s="2"/>
      <c r="L2" s="25" t="s">
        <v>133</v>
      </c>
    </row>
    <row r="3" spans="1:12">
      <c r="B3" s="2"/>
      <c r="C3" s="3" t="str">
        <f>SCI!C3</f>
        <v>Bulan Agustus 2026</v>
      </c>
      <c r="D3" s="2"/>
      <c r="E3" s="2"/>
      <c r="F3" s="2"/>
      <c r="G3" s="2"/>
      <c r="H3" s="36"/>
      <c r="I3" s="36"/>
      <c r="J3" s="2"/>
      <c r="K3" s="2"/>
      <c r="L3" s="2"/>
    </row>
    <row r="4" spans="1:12">
      <c r="B4" s="4"/>
      <c r="C4" s="4">
        <f>SCI!C4</f>
        <v>46235</v>
      </c>
      <c r="D4" s="2"/>
      <c r="E4" s="2"/>
      <c r="F4" s="2"/>
      <c r="G4" s="2"/>
      <c r="H4" s="36"/>
      <c r="I4" s="36"/>
      <c r="J4" s="2" t="s">
        <v>134</v>
      </c>
      <c r="K4" s="26">
        <f>MAX(K7:K34)</f>
        <v>62.368333333336828</v>
      </c>
      <c r="L4" s="2"/>
    </row>
    <row r="5" spans="1:12">
      <c r="A5" s="934" t="s">
        <v>111</v>
      </c>
      <c r="B5" s="933" t="s">
        <v>112</v>
      </c>
      <c r="C5" s="933" t="s">
        <v>135</v>
      </c>
      <c r="D5" s="933"/>
      <c r="E5" s="933" t="s">
        <v>136</v>
      </c>
      <c r="F5" s="933"/>
      <c r="G5" s="937" t="s">
        <v>137</v>
      </c>
      <c r="H5" s="976" t="s">
        <v>138</v>
      </c>
      <c r="I5" s="976"/>
      <c r="J5" s="933" t="s">
        <v>139</v>
      </c>
      <c r="K5" s="937" t="s">
        <v>140</v>
      </c>
      <c r="L5" s="931" t="s">
        <v>141</v>
      </c>
    </row>
    <row r="6" spans="1:12">
      <c r="A6" s="935"/>
      <c r="B6" s="936"/>
      <c r="C6" s="5" t="s">
        <v>112</v>
      </c>
      <c r="D6" s="5" t="s">
        <v>142</v>
      </c>
      <c r="E6" s="5" t="s">
        <v>112</v>
      </c>
      <c r="F6" s="5" t="s">
        <v>142</v>
      </c>
      <c r="G6" s="938"/>
      <c r="H6" s="37" t="s">
        <v>135</v>
      </c>
      <c r="I6" s="37" t="s">
        <v>136</v>
      </c>
      <c r="J6" s="936"/>
      <c r="K6" s="938"/>
      <c r="L6" s="932"/>
    </row>
    <row r="7" spans="1:12">
      <c r="A7" s="6">
        <v>1</v>
      </c>
      <c r="B7" s="7">
        <f>C4</f>
        <v>46235</v>
      </c>
      <c r="C7" s="8">
        <f>B7</f>
        <v>46235</v>
      </c>
      <c r="D7" s="9">
        <v>0.33333333333333298</v>
      </c>
      <c r="E7" s="8">
        <f>C7+1</f>
        <v>46236</v>
      </c>
      <c r="F7" s="9">
        <v>0.33333333333333298</v>
      </c>
      <c r="G7" s="10">
        <f>IFERROR(((E7-C7)+(F7-D7)),"")</f>
        <v>1</v>
      </c>
      <c r="H7" s="11">
        <v>630849.73</v>
      </c>
      <c r="I7" s="11">
        <v>630849.73</v>
      </c>
      <c r="J7" s="11">
        <f t="shared" ref="J7" si="0">I7-H7</f>
        <v>0</v>
      </c>
      <c r="K7" s="27">
        <f t="shared" ref="K7" si="1">J7/24</f>
        <v>0</v>
      </c>
      <c r="L7" s="744" t="s">
        <v>156</v>
      </c>
    </row>
    <row r="8" spans="1:12">
      <c r="A8" s="12">
        <f>A7+1</f>
        <v>2</v>
      </c>
      <c r="B8" s="8">
        <f>B7+1</f>
        <v>46236</v>
      </c>
      <c r="C8" s="8">
        <f>B8</f>
        <v>46236</v>
      </c>
      <c r="D8" s="9">
        <v>0.33333333333333298</v>
      </c>
      <c r="E8" s="8">
        <f>C8+1</f>
        <v>46237</v>
      </c>
      <c r="F8" s="9">
        <v>0.33333333333333298</v>
      </c>
      <c r="G8" s="10">
        <f>IFERROR(((E8-C8)+(F8-D8)),"")</f>
        <v>1</v>
      </c>
      <c r="H8" s="232">
        <f t="shared" ref="H8:H37" si="2">I7</f>
        <v>630849.73</v>
      </c>
      <c r="I8" s="11">
        <v>630849.73</v>
      </c>
      <c r="J8" s="11">
        <f t="shared" ref="J8" si="3">I8-H8</f>
        <v>0</v>
      </c>
      <c r="K8" s="27">
        <f t="shared" ref="K8" si="4">J8/24</f>
        <v>0</v>
      </c>
      <c r="L8" s="28" t="s">
        <v>156</v>
      </c>
    </row>
    <row r="9" spans="1:12">
      <c r="A9" s="12">
        <f t="shared" ref="A9:B24" si="5">A8+1</f>
        <v>3</v>
      </c>
      <c r="B9" s="8">
        <f t="shared" si="5"/>
        <v>46237</v>
      </c>
      <c r="C9" s="8">
        <f t="shared" ref="C9:C34" si="6">B9</f>
        <v>46237</v>
      </c>
      <c r="D9" s="9">
        <v>0.33333333333333298</v>
      </c>
      <c r="E9" s="8">
        <f t="shared" ref="E9:E34" si="7">C9+1</f>
        <v>46238</v>
      </c>
      <c r="F9" s="9">
        <v>0.33333333333333298</v>
      </c>
      <c r="G9" s="10">
        <f t="shared" ref="G9:G34" si="8">IFERROR(((E9-C9)+(F9-D9)),"")</f>
        <v>1</v>
      </c>
      <c r="H9" s="232">
        <f t="shared" si="2"/>
        <v>630849.73</v>
      </c>
      <c r="I9" s="11">
        <v>631312.06999999995</v>
      </c>
      <c r="J9" s="11">
        <f t="shared" ref="J9:J12" si="9">I9-H9</f>
        <v>462.3399999999674</v>
      </c>
      <c r="K9" s="27">
        <f t="shared" ref="K9:K12" si="10">J9/24</f>
        <v>19.264166666665307</v>
      </c>
      <c r="L9" s="527"/>
    </row>
    <row r="10" spans="1:12">
      <c r="A10" s="12">
        <f t="shared" si="5"/>
        <v>4</v>
      </c>
      <c r="B10" s="8">
        <f t="shared" si="5"/>
        <v>46238</v>
      </c>
      <c r="C10" s="8">
        <f t="shared" si="6"/>
        <v>46238</v>
      </c>
      <c r="D10" s="9">
        <v>0.33333333333333298</v>
      </c>
      <c r="E10" s="8">
        <f t="shared" si="7"/>
        <v>46239</v>
      </c>
      <c r="F10" s="9">
        <v>0.33333333333333298</v>
      </c>
      <c r="G10" s="10">
        <f t="shared" si="8"/>
        <v>1</v>
      </c>
      <c r="H10" s="232">
        <f t="shared" si="2"/>
        <v>631312.06999999995</v>
      </c>
      <c r="I10" s="11">
        <v>631827.23</v>
      </c>
      <c r="J10" s="11">
        <f t="shared" si="9"/>
        <v>515.1600000000326</v>
      </c>
      <c r="K10" s="27">
        <f t="shared" si="10"/>
        <v>21.465000000001357</v>
      </c>
      <c r="L10" s="661"/>
    </row>
    <row r="11" spans="1:12">
      <c r="A11" s="12">
        <f t="shared" si="5"/>
        <v>5</v>
      </c>
      <c r="B11" s="8">
        <f t="shared" si="5"/>
        <v>46239</v>
      </c>
      <c r="C11" s="8">
        <f t="shared" si="6"/>
        <v>46239</v>
      </c>
      <c r="D11" s="9">
        <v>0.33333333333333298</v>
      </c>
      <c r="E11" s="8">
        <f t="shared" si="7"/>
        <v>46240</v>
      </c>
      <c r="F11" s="9">
        <v>0.33333333333333298</v>
      </c>
      <c r="G11" s="10">
        <f t="shared" si="8"/>
        <v>1</v>
      </c>
      <c r="H11" s="232">
        <f t="shared" si="2"/>
        <v>631827.23</v>
      </c>
      <c r="I11" s="11">
        <v>632340.63</v>
      </c>
      <c r="J11" s="11">
        <f t="shared" si="9"/>
        <v>513.40000000002328</v>
      </c>
      <c r="K11" s="27">
        <f t="shared" si="10"/>
        <v>21.391666666667636</v>
      </c>
      <c r="L11" s="661"/>
    </row>
    <row r="12" spans="1:12">
      <c r="A12" s="12">
        <f t="shared" si="5"/>
        <v>6</v>
      </c>
      <c r="B12" s="8">
        <f t="shared" si="5"/>
        <v>46240</v>
      </c>
      <c r="C12" s="8">
        <f t="shared" si="6"/>
        <v>46240</v>
      </c>
      <c r="D12" s="9">
        <v>0.33333333333333298</v>
      </c>
      <c r="E12" s="8">
        <f t="shared" si="7"/>
        <v>46241</v>
      </c>
      <c r="F12" s="9">
        <v>0.33333333333333298</v>
      </c>
      <c r="G12" s="10">
        <f t="shared" si="8"/>
        <v>1</v>
      </c>
      <c r="H12" s="232">
        <f t="shared" si="2"/>
        <v>632340.63</v>
      </c>
      <c r="I12" s="11">
        <v>632851.51</v>
      </c>
      <c r="J12" s="11">
        <f t="shared" si="9"/>
        <v>510.88000000000466</v>
      </c>
      <c r="K12" s="27">
        <f t="shared" si="10"/>
        <v>21.286666666666861</v>
      </c>
      <c r="L12" s="527"/>
    </row>
    <row r="13" spans="1:12">
      <c r="A13" s="12">
        <f t="shared" si="5"/>
        <v>7</v>
      </c>
      <c r="B13" s="8">
        <f t="shared" si="5"/>
        <v>46241</v>
      </c>
      <c r="C13" s="8">
        <f t="shared" si="6"/>
        <v>46241</v>
      </c>
      <c r="D13" s="9">
        <v>0.33333333333333298</v>
      </c>
      <c r="E13" s="8">
        <f t="shared" si="7"/>
        <v>46242</v>
      </c>
      <c r="F13" s="9">
        <v>0.33333333333333298</v>
      </c>
      <c r="G13" s="10">
        <f t="shared" si="8"/>
        <v>1</v>
      </c>
      <c r="H13" s="232">
        <f t="shared" si="2"/>
        <v>632851.51</v>
      </c>
      <c r="I13" s="11">
        <v>633122.74</v>
      </c>
      <c r="J13" s="11">
        <f t="shared" ref="J13" si="11">I13-H13</f>
        <v>271.22999999998137</v>
      </c>
      <c r="K13" s="27">
        <f t="shared" ref="K13" si="12">J13/24</f>
        <v>11.301249999999223</v>
      </c>
      <c r="L13" s="527"/>
    </row>
    <row r="14" spans="1:12">
      <c r="A14" s="12">
        <f t="shared" si="5"/>
        <v>8</v>
      </c>
      <c r="B14" s="8">
        <f t="shared" si="5"/>
        <v>46242</v>
      </c>
      <c r="C14" s="8">
        <f t="shared" si="6"/>
        <v>46242</v>
      </c>
      <c r="D14" s="9">
        <v>0.33333333333333298</v>
      </c>
      <c r="E14" s="8">
        <f t="shared" si="7"/>
        <v>46243</v>
      </c>
      <c r="F14" s="9">
        <v>0.33333333333333298</v>
      </c>
      <c r="G14" s="10">
        <f t="shared" si="8"/>
        <v>1</v>
      </c>
      <c r="H14" s="232">
        <f t="shared" si="2"/>
        <v>633122.74</v>
      </c>
      <c r="I14" s="232">
        <v>633122.74</v>
      </c>
      <c r="J14" s="11">
        <f t="shared" ref="J14" si="13">I14-H14</f>
        <v>0</v>
      </c>
      <c r="K14" s="27">
        <f t="shared" ref="K14" si="14">J14/24</f>
        <v>0</v>
      </c>
      <c r="L14" s="28" t="s">
        <v>156</v>
      </c>
    </row>
    <row r="15" spans="1:12">
      <c r="A15" s="12">
        <f t="shared" si="5"/>
        <v>9</v>
      </c>
      <c r="B15" s="8">
        <f t="shared" si="5"/>
        <v>46243</v>
      </c>
      <c r="C15" s="8">
        <f t="shared" si="6"/>
        <v>46243</v>
      </c>
      <c r="D15" s="9">
        <v>0.33333333333333298</v>
      </c>
      <c r="E15" s="8">
        <f t="shared" si="7"/>
        <v>46244</v>
      </c>
      <c r="F15" s="9">
        <v>0.33333333333333298</v>
      </c>
      <c r="G15" s="10">
        <f t="shared" si="8"/>
        <v>1</v>
      </c>
      <c r="H15" s="232">
        <f t="shared" si="2"/>
        <v>633122.74</v>
      </c>
      <c r="I15" s="232">
        <v>633122.74</v>
      </c>
      <c r="J15" s="11">
        <f t="shared" ref="J15" si="15">I15-H15</f>
        <v>0</v>
      </c>
      <c r="K15" s="27">
        <f t="shared" ref="K15" si="16">J15/24</f>
        <v>0</v>
      </c>
      <c r="L15" s="28" t="s">
        <v>156</v>
      </c>
    </row>
    <row r="16" spans="1:12">
      <c r="A16" s="12">
        <f t="shared" si="5"/>
        <v>10</v>
      </c>
      <c r="B16" s="8">
        <f t="shared" si="5"/>
        <v>46244</v>
      </c>
      <c r="C16" s="8">
        <f t="shared" si="6"/>
        <v>46244</v>
      </c>
      <c r="D16" s="9">
        <v>0.33333333333333298</v>
      </c>
      <c r="E16" s="8">
        <f t="shared" si="7"/>
        <v>46245</v>
      </c>
      <c r="F16" s="9">
        <v>0.33333333333333298</v>
      </c>
      <c r="G16" s="10">
        <f t="shared" si="8"/>
        <v>1</v>
      </c>
      <c r="H16" s="232">
        <f t="shared" si="2"/>
        <v>633122.74</v>
      </c>
      <c r="I16" s="232">
        <v>633602.66</v>
      </c>
      <c r="J16" s="11">
        <f t="shared" ref="J16" si="17">I16-H16</f>
        <v>479.92000000004191</v>
      </c>
      <c r="K16" s="27">
        <f t="shared" ref="K16" si="18">J16/24</f>
        <v>19.996666666668414</v>
      </c>
      <c r="L16" s="527"/>
    </row>
    <row r="17" spans="1:14">
      <c r="A17" s="12">
        <f t="shared" si="5"/>
        <v>11</v>
      </c>
      <c r="B17" s="8">
        <f t="shared" si="5"/>
        <v>46245</v>
      </c>
      <c r="C17" s="8">
        <f t="shared" si="6"/>
        <v>46245</v>
      </c>
      <c r="D17" s="9">
        <v>0.33333333333333298</v>
      </c>
      <c r="E17" s="8">
        <f t="shared" si="7"/>
        <v>46246</v>
      </c>
      <c r="F17" s="9">
        <v>0.33333333333333298</v>
      </c>
      <c r="G17" s="10">
        <f t="shared" si="8"/>
        <v>1</v>
      </c>
      <c r="H17" s="232">
        <f t="shared" si="2"/>
        <v>633602.66</v>
      </c>
      <c r="I17" s="232">
        <v>634117.36</v>
      </c>
      <c r="J17" s="11">
        <f t="shared" ref="J17" si="19">I17-H17</f>
        <v>514.69999999995343</v>
      </c>
      <c r="K17" s="27">
        <f t="shared" ref="K17" si="20">J17/24</f>
        <v>21.445833333331393</v>
      </c>
      <c r="L17" s="527"/>
    </row>
    <row r="18" spans="1:14">
      <c r="A18" s="12">
        <f t="shared" si="5"/>
        <v>12</v>
      </c>
      <c r="B18" s="8">
        <f t="shared" si="5"/>
        <v>46246</v>
      </c>
      <c r="C18" s="8">
        <f t="shared" si="6"/>
        <v>46246</v>
      </c>
      <c r="D18" s="9">
        <v>0.33333333333333298</v>
      </c>
      <c r="E18" s="8">
        <f t="shared" si="7"/>
        <v>46247</v>
      </c>
      <c r="F18" s="9">
        <v>0.33333333333333298</v>
      </c>
      <c r="G18" s="10">
        <f t="shared" si="8"/>
        <v>1</v>
      </c>
      <c r="H18" s="232">
        <f t="shared" si="2"/>
        <v>634117.36</v>
      </c>
      <c r="I18" s="11">
        <v>634630.87</v>
      </c>
      <c r="J18" s="11">
        <f t="shared" ref="J18:J19" si="21">I18-H18</f>
        <v>513.51000000000931</v>
      </c>
      <c r="K18" s="27">
        <f t="shared" ref="K18:K19" si="22">J18/24</f>
        <v>21.396250000000389</v>
      </c>
      <c r="L18" s="527"/>
      <c r="N18" s="29"/>
    </row>
    <row r="19" spans="1:14">
      <c r="A19" s="12">
        <f t="shared" si="5"/>
        <v>13</v>
      </c>
      <c r="B19" s="8">
        <f t="shared" si="5"/>
        <v>46247</v>
      </c>
      <c r="C19" s="8">
        <f t="shared" si="6"/>
        <v>46247</v>
      </c>
      <c r="D19" s="9">
        <v>0.33333333333333298</v>
      </c>
      <c r="E19" s="8">
        <f t="shared" si="7"/>
        <v>46248</v>
      </c>
      <c r="F19" s="9">
        <v>0.33333333333333298</v>
      </c>
      <c r="G19" s="10">
        <f t="shared" si="8"/>
        <v>1</v>
      </c>
      <c r="H19" s="232">
        <f t="shared" si="2"/>
        <v>634630.87</v>
      </c>
      <c r="I19" s="11">
        <v>635139.62</v>
      </c>
      <c r="J19" s="11">
        <f t="shared" si="21"/>
        <v>508.75</v>
      </c>
      <c r="K19" s="27">
        <f t="shared" si="22"/>
        <v>21.197916666666668</v>
      </c>
      <c r="L19" s="527"/>
    </row>
    <row r="20" spans="1:14">
      <c r="A20" s="12">
        <f t="shared" si="5"/>
        <v>14</v>
      </c>
      <c r="B20" s="8">
        <f t="shared" si="5"/>
        <v>46248</v>
      </c>
      <c r="C20" s="8">
        <f t="shared" si="6"/>
        <v>46248</v>
      </c>
      <c r="D20" s="9">
        <v>0.33333333333333298</v>
      </c>
      <c r="E20" s="8">
        <f t="shared" si="7"/>
        <v>46249</v>
      </c>
      <c r="F20" s="9">
        <v>0.33333333333333298</v>
      </c>
      <c r="G20" s="10">
        <f t="shared" si="8"/>
        <v>1</v>
      </c>
      <c r="H20" s="232">
        <f t="shared" si="2"/>
        <v>635139.62</v>
      </c>
      <c r="I20" s="11">
        <v>635581.59</v>
      </c>
      <c r="J20" s="11">
        <f t="shared" ref="J20" si="23">I20-H20</f>
        <v>441.96999999997206</v>
      </c>
      <c r="K20" s="27">
        <f t="shared" ref="K20" si="24">J20/24</f>
        <v>18.415416666665504</v>
      </c>
      <c r="L20" s="527"/>
    </row>
    <row r="21" spans="1:14">
      <c r="A21" s="12">
        <f t="shared" si="5"/>
        <v>15</v>
      </c>
      <c r="B21" s="8">
        <f t="shared" si="5"/>
        <v>46249</v>
      </c>
      <c r="C21" s="8">
        <f t="shared" si="6"/>
        <v>46249</v>
      </c>
      <c r="D21" s="9">
        <v>0.33333333333333298</v>
      </c>
      <c r="E21" s="8">
        <f t="shared" si="7"/>
        <v>46250</v>
      </c>
      <c r="F21" s="9">
        <v>0.33333333333333298</v>
      </c>
      <c r="G21" s="10">
        <f t="shared" si="8"/>
        <v>1</v>
      </c>
      <c r="H21" s="232">
        <f t="shared" si="2"/>
        <v>635581.59</v>
      </c>
      <c r="I21" s="11">
        <v>635762.93999999994</v>
      </c>
      <c r="J21" s="11">
        <f t="shared" ref="J21" si="25">I21-H21</f>
        <v>181.34999999997672</v>
      </c>
      <c r="K21" s="27">
        <f t="shared" ref="K21" si="26">J21/24</f>
        <v>7.5562499999990296</v>
      </c>
      <c r="L21" s="527"/>
    </row>
    <row r="22" spans="1:14">
      <c r="A22" s="12">
        <f t="shared" si="5"/>
        <v>16</v>
      </c>
      <c r="B22" s="8">
        <f t="shared" si="5"/>
        <v>46250</v>
      </c>
      <c r="C22" s="8">
        <f t="shared" si="6"/>
        <v>46250</v>
      </c>
      <c r="D22" s="9">
        <v>0.33333333333333298</v>
      </c>
      <c r="E22" s="8">
        <f t="shared" si="7"/>
        <v>46251</v>
      </c>
      <c r="F22" s="9">
        <v>0.33333333333333298</v>
      </c>
      <c r="G22" s="10">
        <f t="shared" si="8"/>
        <v>1</v>
      </c>
      <c r="H22" s="232">
        <f t="shared" si="2"/>
        <v>635762.93999999994</v>
      </c>
      <c r="I22" s="11">
        <v>635762.93999999994</v>
      </c>
      <c r="J22" s="11">
        <f t="shared" ref="J22:J23" si="27">I22-H22</f>
        <v>0</v>
      </c>
      <c r="K22" s="27">
        <f t="shared" ref="K22" si="28">J22/24</f>
        <v>0</v>
      </c>
      <c r="L22" s="28" t="s">
        <v>156</v>
      </c>
    </row>
    <row r="23" spans="1:14">
      <c r="A23" s="12">
        <f t="shared" si="5"/>
        <v>17</v>
      </c>
      <c r="B23" s="8">
        <f t="shared" si="5"/>
        <v>46251</v>
      </c>
      <c r="C23" s="8">
        <f t="shared" si="6"/>
        <v>46251</v>
      </c>
      <c r="D23" s="9">
        <v>0.33333333333333298</v>
      </c>
      <c r="E23" s="8">
        <f t="shared" si="7"/>
        <v>46252</v>
      </c>
      <c r="F23" s="9">
        <v>0.33333333333333298</v>
      </c>
      <c r="G23" s="10">
        <f t="shared" si="8"/>
        <v>1</v>
      </c>
      <c r="H23" s="232">
        <f t="shared" si="2"/>
        <v>635762.93999999994</v>
      </c>
      <c r="I23" s="11">
        <v>635762.93999999994</v>
      </c>
      <c r="J23" s="11">
        <f t="shared" si="27"/>
        <v>0</v>
      </c>
      <c r="K23" s="27">
        <f t="shared" ref="K23" si="29">J23/24</f>
        <v>0</v>
      </c>
      <c r="L23" s="527"/>
    </row>
    <row r="24" spans="1:14">
      <c r="A24" s="12">
        <f t="shared" si="5"/>
        <v>18</v>
      </c>
      <c r="B24" s="8">
        <f t="shared" si="5"/>
        <v>46252</v>
      </c>
      <c r="C24" s="8">
        <f t="shared" si="6"/>
        <v>46252</v>
      </c>
      <c r="D24" s="9">
        <v>0.33333333333333298</v>
      </c>
      <c r="E24" s="8">
        <f t="shared" si="7"/>
        <v>46253</v>
      </c>
      <c r="F24" s="9">
        <v>0.33333333333333298</v>
      </c>
      <c r="G24" s="10">
        <f t="shared" si="8"/>
        <v>1</v>
      </c>
      <c r="H24" s="232">
        <f t="shared" si="2"/>
        <v>635762.93999999994</v>
      </c>
      <c r="I24" s="11">
        <v>637259.78</v>
      </c>
      <c r="J24" s="11">
        <f t="shared" ref="J24" si="30">I24-H24</f>
        <v>1496.8400000000838</v>
      </c>
      <c r="K24" s="27">
        <f t="shared" ref="K24" si="31">J24/24</f>
        <v>62.368333333336828</v>
      </c>
      <c r="L24" s="527"/>
    </row>
    <row r="25" spans="1:14">
      <c r="A25" s="12">
        <f t="shared" ref="A25:B34" si="32">A24+1</f>
        <v>19</v>
      </c>
      <c r="B25" s="8">
        <f>B24+1</f>
        <v>46253</v>
      </c>
      <c r="C25" s="8">
        <f t="shared" si="6"/>
        <v>46253</v>
      </c>
      <c r="D25" s="9">
        <v>0.33333333333333298</v>
      </c>
      <c r="E25" s="8">
        <f t="shared" si="7"/>
        <v>46254</v>
      </c>
      <c r="F25" s="9">
        <v>0.33333333333333298</v>
      </c>
      <c r="G25" s="10">
        <f t="shared" si="8"/>
        <v>1</v>
      </c>
      <c r="H25" s="232">
        <f t="shared" si="2"/>
        <v>637259.78</v>
      </c>
      <c r="I25" s="11">
        <v>637845.26</v>
      </c>
      <c r="J25" s="11">
        <f t="shared" ref="J25" si="33">I25-H25</f>
        <v>585.47999999998137</v>
      </c>
      <c r="K25" s="27">
        <f t="shared" ref="K25" si="34">J25/24</f>
        <v>24.394999999999225</v>
      </c>
      <c r="L25" s="661"/>
    </row>
    <row r="26" spans="1:14">
      <c r="A26" s="12">
        <f t="shared" si="32"/>
        <v>20</v>
      </c>
      <c r="B26" s="8">
        <f>B25+1</f>
        <v>46254</v>
      </c>
      <c r="C26" s="8">
        <f t="shared" si="6"/>
        <v>46254</v>
      </c>
      <c r="D26" s="9">
        <v>0.33333333333333298</v>
      </c>
      <c r="E26" s="8">
        <f t="shared" si="7"/>
        <v>46255</v>
      </c>
      <c r="F26" s="9">
        <v>0.33333333333333298</v>
      </c>
      <c r="G26" s="10">
        <f t="shared" si="8"/>
        <v>1</v>
      </c>
      <c r="H26" s="232">
        <f t="shared" si="2"/>
        <v>637845.26</v>
      </c>
      <c r="I26" s="11">
        <v>638349.25</v>
      </c>
      <c r="J26" s="11">
        <f t="shared" ref="J26" si="35">I26-H26</f>
        <v>503.98999999999069</v>
      </c>
      <c r="K26" s="27">
        <f t="shared" ref="K26" si="36">J26/24</f>
        <v>20.999583333332946</v>
      </c>
      <c r="L26" s="527"/>
    </row>
    <row r="27" spans="1:14">
      <c r="A27" s="12">
        <f t="shared" si="32"/>
        <v>21</v>
      </c>
      <c r="B27" s="8">
        <f>B26+1</f>
        <v>46255</v>
      </c>
      <c r="C27" s="8">
        <f t="shared" si="6"/>
        <v>46255</v>
      </c>
      <c r="D27" s="9">
        <v>0.33333333333333298</v>
      </c>
      <c r="E27" s="8">
        <f t="shared" si="7"/>
        <v>46256</v>
      </c>
      <c r="F27" s="9">
        <v>0.33333333333333298</v>
      </c>
      <c r="G27" s="10">
        <f t="shared" si="8"/>
        <v>1</v>
      </c>
      <c r="H27" s="232">
        <f t="shared" si="2"/>
        <v>638349.25</v>
      </c>
      <c r="I27" s="11">
        <v>638817.13</v>
      </c>
      <c r="J27" s="11">
        <f t="shared" ref="J27" si="37">I27-H27</f>
        <v>467.88000000000466</v>
      </c>
      <c r="K27" s="27">
        <f t="shared" ref="K27" si="38">J27/24</f>
        <v>19.495000000000193</v>
      </c>
      <c r="L27" s="527"/>
    </row>
    <row r="28" spans="1:14">
      <c r="A28" s="12">
        <f t="shared" si="32"/>
        <v>22</v>
      </c>
      <c r="B28" s="8">
        <f t="shared" si="32"/>
        <v>46256</v>
      </c>
      <c r="C28" s="8">
        <f t="shared" si="6"/>
        <v>46256</v>
      </c>
      <c r="D28" s="9">
        <v>0.33333333333333298</v>
      </c>
      <c r="E28" s="8">
        <f t="shared" si="7"/>
        <v>46257</v>
      </c>
      <c r="F28" s="9">
        <v>0.33333333333333298</v>
      </c>
      <c r="G28" s="10">
        <f t="shared" si="8"/>
        <v>1</v>
      </c>
      <c r="H28" s="232">
        <f t="shared" si="2"/>
        <v>638817.13</v>
      </c>
      <c r="I28" s="11">
        <v>638900.93000000005</v>
      </c>
      <c r="J28" s="11">
        <f t="shared" ref="J28" si="39">I28-H28</f>
        <v>83.800000000046566</v>
      </c>
      <c r="K28" s="27">
        <f t="shared" ref="K28" si="40">J28/24</f>
        <v>3.4916666666686069</v>
      </c>
      <c r="L28" s="527"/>
    </row>
    <row r="29" spans="1:14">
      <c r="A29" s="12">
        <f t="shared" si="32"/>
        <v>23</v>
      </c>
      <c r="B29" s="8">
        <f t="shared" si="32"/>
        <v>46257</v>
      </c>
      <c r="C29" s="8">
        <f t="shared" si="6"/>
        <v>46257</v>
      </c>
      <c r="D29" s="9">
        <v>0.33333333333333298</v>
      </c>
      <c r="E29" s="8">
        <f t="shared" si="7"/>
        <v>46258</v>
      </c>
      <c r="F29" s="9">
        <v>0.33333333333333298</v>
      </c>
      <c r="G29" s="10">
        <f t="shared" si="8"/>
        <v>1</v>
      </c>
      <c r="H29" s="232">
        <f t="shared" si="2"/>
        <v>638900.93000000005</v>
      </c>
      <c r="I29" s="11">
        <v>638900.93000000005</v>
      </c>
      <c r="J29" s="11">
        <f t="shared" ref="J29" si="41">I29-H29</f>
        <v>0</v>
      </c>
      <c r="K29" s="27">
        <f t="shared" ref="K29" si="42">J29/24</f>
        <v>0</v>
      </c>
      <c r="L29" s="821" t="s">
        <v>156</v>
      </c>
    </row>
    <row r="30" spans="1:14">
      <c r="A30" s="12">
        <f t="shared" si="32"/>
        <v>24</v>
      </c>
      <c r="B30" s="8">
        <f t="shared" si="32"/>
        <v>46258</v>
      </c>
      <c r="C30" s="8">
        <f t="shared" si="6"/>
        <v>46258</v>
      </c>
      <c r="D30" s="9">
        <v>0.33333333333333298</v>
      </c>
      <c r="E30" s="8">
        <f t="shared" si="7"/>
        <v>46259</v>
      </c>
      <c r="F30" s="9">
        <v>0.33333333333333298</v>
      </c>
      <c r="G30" s="10">
        <f t="shared" si="8"/>
        <v>1</v>
      </c>
      <c r="H30" s="232">
        <f t="shared" si="2"/>
        <v>638900.93000000005</v>
      </c>
      <c r="I30" s="11">
        <v>638900.93000000005</v>
      </c>
      <c r="J30" s="11">
        <f t="shared" ref="J30" si="43">I30-H30</f>
        <v>0</v>
      </c>
      <c r="K30" s="27">
        <f t="shared" ref="K30" si="44">J30/24</f>
        <v>0</v>
      </c>
      <c r="L30" s="821" t="s">
        <v>156</v>
      </c>
    </row>
    <row r="31" spans="1:14">
      <c r="A31" s="12">
        <f t="shared" si="32"/>
        <v>25</v>
      </c>
      <c r="B31" s="8">
        <f t="shared" si="32"/>
        <v>46259</v>
      </c>
      <c r="C31" s="8">
        <f t="shared" si="6"/>
        <v>46259</v>
      </c>
      <c r="D31" s="9">
        <v>0.33333333333333298</v>
      </c>
      <c r="E31" s="8">
        <f t="shared" si="7"/>
        <v>46260</v>
      </c>
      <c r="F31" s="9">
        <v>0.33333333333333298</v>
      </c>
      <c r="G31" s="10">
        <f t="shared" si="8"/>
        <v>1</v>
      </c>
      <c r="H31" s="232">
        <f t="shared" si="2"/>
        <v>638900.93000000005</v>
      </c>
      <c r="I31" s="11">
        <v>639348.71</v>
      </c>
      <c r="J31" s="11">
        <f t="shared" ref="J31" si="45">I31-H31</f>
        <v>447.77999999991152</v>
      </c>
      <c r="K31" s="27">
        <f t="shared" ref="K31" si="46">J31/24</f>
        <v>18.657499999996315</v>
      </c>
      <c r="L31" s="661"/>
    </row>
    <row r="32" spans="1:14">
      <c r="A32" s="12">
        <f t="shared" si="32"/>
        <v>26</v>
      </c>
      <c r="B32" s="8">
        <f t="shared" si="32"/>
        <v>46260</v>
      </c>
      <c r="C32" s="8">
        <f t="shared" si="6"/>
        <v>46260</v>
      </c>
      <c r="D32" s="9">
        <v>0.33333333333333298</v>
      </c>
      <c r="E32" s="8">
        <f t="shared" si="7"/>
        <v>46261</v>
      </c>
      <c r="F32" s="9">
        <v>0.33333333333333298</v>
      </c>
      <c r="G32" s="10">
        <f t="shared" si="8"/>
        <v>1</v>
      </c>
      <c r="H32" s="232">
        <f t="shared" si="2"/>
        <v>639348.71</v>
      </c>
      <c r="I32" s="11">
        <v>639844.63</v>
      </c>
      <c r="J32" s="11">
        <f t="shared" ref="J32" si="47">I32-H32</f>
        <v>495.92000000004191</v>
      </c>
      <c r="K32" s="27">
        <f t="shared" ref="K32" si="48">J32/24</f>
        <v>20.663333333335078</v>
      </c>
      <c r="L32" s="28"/>
    </row>
    <row r="33" spans="1:12">
      <c r="A33" s="12">
        <f t="shared" si="32"/>
        <v>27</v>
      </c>
      <c r="B33" s="8">
        <f t="shared" si="32"/>
        <v>46261</v>
      </c>
      <c r="C33" s="8">
        <f t="shared" si="6"/>
        <v>46261</v>
      </c>
      <c r="D33" s="9">
        <v>0.33333333333333298</v>
      </c>
      <c r="E33" s="8">
        <f t="shared" si="7"/>
        <v>46262</v>
      </c>
      <c r="F33" s="9">
        <v>0.33333333333333298</v>
      </c>
      <c r="G33" s="10">
        <f t="shared" si="8"/>
        <v>1</v>
      </c>
      <c r="H33" s="232">
        <f t="shared" si="2"/>
        <v>639844.63</v>
      </c>
      <c r="I33" s="11">
        <v>640371.49</v>
      </c>
      <c r="J33" s="11">
        <f t="shared" ref="J33" si="49">I33-H33</f>
        <v>526.85999999998603</v>
      </c>
      <c r="K33" s="27">
        <f t="shared" ref="K33" si="50">J33/24</f>
        <v>21.952499999999418</v>
      </c>
      <c r="L33" s="28"/>
    </row>
    <row r="34" spans="1:12">
      <c r="A34" s="12">
        <f t="shared" si="32"/>
        <v>28</v>
      </c>
      <c r="B34" s="8">
        <f t="shared" si="32"/>
        <v>46262</v>
      </c>
      <c r="C34" s="8">
        <f t="shared" si="6"/>
        <v>46262</v>
      </c>
      <c r="D34" s="9">
        <v>0.33333333333333298</v>
      </c>
      <c r="E34" s="8">
        <f t="shared" si="7"/>
        <v>46263</v>
      </c>
      <c r="F34" s="9">
        <v>0.33333333333333298</v>
      </c>
      <c r="G34" s="10">
        <f t="shared" si="8"/>
        <v>1</v>
      </c>
      <c r="H34" s="232">
        <f t="shared" si="2"/>
        <v>640371.49</v>
      </c>
      <c r="I34" s="11">
        <v>641214.6</v>
      </c>
      <c r="J34" s="11">
        <f t="shared" ref="J34" si="51">I34-H34</f>
        <v>843.10999999998603</v>
      </c>
      <c r="K34" s="27">
        <f t="shared" ref="K34" si="52">J34/24</f>
        <v>35.129583333332754</v>
      </c>
      <c r="L34" s="28"/>
    </row>
    <row r="35" spans="1:12">
      <c r="A35" s="12">
        <f t="shared" ref="A35:B35" si="53">A34+1</f>
        <v>29</v>
      </c>
      <c r="B35" s="8">
        <f t="shared" si="53"/>
        <v>46263</v>
      </c>
      <c r="C35" s="8">
        <f t="shared" ref="C35:C37" si="54">B35</f>
        <v>46263</v>
      </c>
      <c r="D35" s="9">
        <v>0.33333333333333298</v>
      </c>
      <c r="E35" s="8">
        <f t="shared" ref="E35:E37" si="55">C35+1</f>
        <v>46264</v>
      </c>
      <c r="F35" s="9">
        <v>0.33333333333333298</v>
      </c>
      <c r="G35" s="10">
        <f t="shared" ref="G35:G37" si="56">IFERROR(((E35-C35)+(F35-D35)),"")</f>
        <v>1</v>
      </c>
      <c r="H35" s="232">
        <f t="shared" si="2"/>
        <v>641214.6</v>
      </c>
      <c r="I35" s="11">
        <v>641214.6</v>
      </c>
      <c r="J35" s="11">
        <f t="shared" ref="J35:J37" si="57">I35-H35</f>
        <v>0</v>
      </c>
      <c r="K35" s="27">
        <f t="shared" ref="K35:K37" si="58">J35/24</f>
        <v>0</v>
      </c>
      <c r="L35" s="28"/>
    </row>
    <row r="36" spans="1:12">
      <c r="A36" s="12">
        <f t="shared" ref="A36:B36" si="59">A35+1</f>
        <v>30</v>
      </c>
      <c r="B36" s="8">
        <f t="shared" si="59"/>
        <v>46264</v>
      </c>
      <c r="C36" s="8">
        <f t="shared" si="54"/>
        <v>46264</v>
      </c>
      <c r="D36" s="9">
        <v>0.33333333333333298</v>
      </c>
      <c r="E36" s="8">
        <f t="shared" si="55"/>
        <v>46265</v>
      </c>
      <c r="F36" s="9">
        <v>0.33333333333333298</v>
      </c>
      <c r="G36" s="10">
        <f t="shared" si="56"/>
        <v>1</v>
      </c>
      <c r="H36" s="232">
        <f t="shared" si="2"/>
        <v>641214.6</v>
      </c>
      <c r="I36" s="11">
        <v>641214.6</v>
      </c>
      <c r="J36" s="11">
        <f t="shared" si="57"/>
        <v>0</v>
      </c>
      <c r="K36" s="27">
        <f t="shared" si="58"/>
        <v>0</v>
      </c>
      <c r="L36" s="28"/>
    </row>
    <row r="37" spans="1:12">
      <c r="A37" s="12">
        <f t="shared" ref="A37:B37" si="60">A36+1</f>
        <v>31</v>
      </c>
      <c r="B37" s="8">
        <f t="shared" si="60"/>
        <v>46265</v>
      </c>
      <c r="C37" s="8">
        <f t="shared" si="54"/>
        <v>46265</v>
      </c>
      <c r="D37" s="9">
        <v>0.33333333333333298</v>
      </c>
      <c r="E37" s="8">
        <f t="shared" si="55"/>
        <v>46266</v>
      </c>
      <c r="F37" s="9">
        <v>0.33333333333333298</v>
      </c>
      <c r="G37" s="10">
        <f t="shared" si="56"/>
        <v>1</v>
      </c>
      <c r="H37" s="232">
        <f t="shared" si="2"/>
        <v>641214.6</v>
      </c>
      <c r="I37" s="11">
        <v>641214.6</v>
      </c>
      <c r="J37" s="11">
        <f t="shared" si="57"/>
        <v>0</v>
      </c>
      <c r="K37" s="27">
        <f t="shared" si="58"/>
        <v>0</v>
      </c>
      <c r="L37" s="28"/>
    </row>
    <row r="38" spans="1:12">
      <c r="A38" s="12"/>
      <c r="B38" s="8"/>
      <c r="C38" s="8"/>
      <c r="D38" s="9"/>
      <c r="E38" s="8"/>
      <c r="F38" s="9"/>
      <c r="G38" s="10"/>
      <c r="H38" s="232"/>
      <c r="I38" s="11"/>
      <c r="J38" s="11"/>
      <c r="K38" s="27"/>
      <c r="L38" s="28"/>
    </row>
    <row r="39" spans="1:12">
      <c r="A39" s="12"/>
      <c r="B39" s="8"/>
      <c r="C39" s="8"/>
      <c r="D39" s="9"/>
      <c r="E39" s="8"/>
      <c r="F39" s="9"/>
      <c r="G39" s="10"/>
      <c r="H39" s="232"/>
      <c r="I39" s="11"/>
      <c r="J39" s="11"/>
      <c r="K39" s="27"/>
      <c r="L39" s="28"/>
    </row>
    <row r="40" spans="1:12">
      <c r="A40" s="12"/>
      <c r="B40" s="8"/>
      <c r="C40" s="8"/>
      <c r="D40" s="9"/>
      <c r="E40" s="8"/>
      <c r="F40" s="9"/>
      <c r="G40" s="10"/>
      <c r="H40" s="232"/>
      <c r="I40" s="11"/>
      <c r="J40" s="11"/>
      <c r="K40" s="27"/>
      <c r="L40" s="28"/>
    </row>
    <row r="41" spans="1:12">
      <c r="A41" s="12"/>
      <c r="B41" s="8"/>
      <c r="C41" s="8"/>
      <c r="D41" s="9"/>
      <c r="E41" s="8"/>
      <c r="F41" s="9"/>
      <c r="G41" s="10"/>
      <c r="H41" s="232"/>
      <c r="I41" s="11"/>
      <c r="J41" s="11"/>
      <c r="K41" s="27"/>
      <c r="L41" s="28"/>
    </row>
    <row r="42" spans="1:12">
      <c r="A42" s="12"/>
      <c r="B42" s="8"/>
      <c r="C42" s="8"/>
      <c r="D42" s="9"/>
      <c r="E42" s="8"/>
      <c r="F42" s="9"/>
      <c r="G42" s="10"/>
      <c r="H42" s="11"/>
      <c r="I42" s="11"/>
      <c r="J42" s="11"/>
      <c r="K42" s="27"/>
      <c r="L42" s="28"/>
    </row>
    <row r="43" spans="1:12">
      <c r="A43" s="17" t="s">
        <v>3</v>
      </c>
      <c r="B43" s="18"/>
      <c r="C43" s="18"/>
      <c r="D43" s="18"/>
      <c r="E43" s="18"/>
      <c r="F43" s="18"/>
      <c r="G43" s="19">
        <f>SUM(G7:G42)</f>
        <v>31</v>
      </c>
      <c r="H43" s="20"/>
      <c r="I43" s="20"/>
      <c r="J43" s="32">
        <f>SUM(J7:J42)</f>
        <v>10364.869999999995</v>
      </c>
      <c r="K43" s="32">
        <f>AVERAGE(K7:K42)</f>
        <v>13.931276881720423</v>
      </c>
      <c r="L43" s="33"/>
    </row>
    <row r="44" spans="1:12">
      <c r="A44" s="21" t="s">
        <v>117</v>
      </c>
      <c r="B44" s="22"/>
      <c r="C44" s="22"/>
      <c r="D44" s="22"/>
      <c r="E44" s="22"/>
      <c r="F44" s="22"/>
      <c r="G44" s="23">
        <f>G43/SUMPRODUCT((G7:G42&gt;0)*1)</f>
        <v>1</v>
      </c>
      <c r="H44" s="24"/>
      <c r="I44" s="24"/>
      <c r="J44" s="24"/>
      <c r="K44" s="24">
        <f>K43/SUMPRODUCT((K7:K42&gt;0)*1)</f>
        <v>0.69656384408602112</v>
      </c>
      <c r="L44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0"/>
  <sheetViews>
    <sheetView zoomScale="80" zoomScaleNormal="80" workbookViewId="0">
      <pane ySplit="6" topLeftCell="A16" activePane="bottomLeft" state="frozen"/>
      <selection pane="bottomLeft" activeCell="Q36" sqref="Q36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5.5703125" style="1" customWidth="1"/>
    <col min="8" max="8" width="15.28515625" style="1" customWidth="1"/>
    <col min="9" max="9" width="14.28515625" style="1" customWidth="1"/>
    <col min="10" max="10" width="16.42578125" style="1" customWidth="1"/>
    <col min="11" max="11" width="12" style="1" customWidth="1"/>
    <col min="12" max="12" width="13.42578125" style="42" hidden="1" customWidth="1"/>
    <col min="13" max="13" width="14.7109375" style="42" hidden="1" customWidth="1"/>
    <col min="14" max="14" width="9.140625" style="1" hidden="1" customWidth="1"/>
    <col min="15" max="15" width="13.28515625" style="1" hidden="1" customWidth="1"/>
    <col min="16" max="16" width="19.28515625" style="1" hidden="1" customWidth="1"/>
    <col min="17" max="17" width="59.7109375" style="1" customWidth="1"/>
    <col min="18" max="18" width="9.140625" style="1"/>
    <col min="19" max="19" width="10.85546875" style="1" customWidth="1"/>
    <col min="20" max="16384" width="9.140625" style="1"/>
  </cols>
  <sheetData>
    <row r="1" spans="1:17">
      <c r="C1" s="261" t="s">
        <v>131</v>
      </c>
      <c r="L1" s="61"/>
      <c r="M1" s="61"/>
      <c r="N1" s="2"/>
      <c r="O1" s="2"/>
      <c r="P1" s="2"/>
      <c r="Q1" s="2"/>
    </row>
    <row r="2" spans="1:17">
      <c r="C2" s="261" t="s">
        <v>180</v>
      </c>
      <c r="L2" s="61"/>
      <c r="M2" s="61"/>
      <c r="N2" s="2"/>
      <c r="O2" s="2"/>
      <c r="P2" s="2"/>
      <c r="Q2" s="25" t="s">
        <v>133</v>
      </c>
    </row>
    <row r="3" spans="1:17">
      <c r="C3" s="261" t="str">
        <f>SCI!C3</f>
        <v>Bulan Agustus 2026</v>
      </c>
      <c r="L3" s="61"/>
      <c r="M3" s="61"/>
      <c r="N3" s="2"/>
      <c r="O3" s="2"/>
      <c r="P3" s="2"/>
      <c r="Q3" s="2"/>
    </row>
    <row r="4" spans="1:17">
      <c r="B4" s="262"/>
      <c r="C4" s="76">
        <f>'Summary sales'!A4</f>
        <v>46235</v>
      </c>
      <c r="J4" s="1" t="s">
        <v>134</v>
      </c>
      <c r="K4" s="29">
        <f>MAX(K7:K38)</f>
        <v>176.41583333335197</v>
      </c>
      <c r="L4" s="61"/>
      <c r="M4" s="61"/>
      <c r="N4" s="26"/>
      <c r="O4" s="26"/>
      <c r="P4" s="26"/>
      <c r="Q4" s="2"/>
    </row>
    <row r="5" spans="1:17" ht="15" customHeight="1">
      <c r="A5" s="934" t="s">
        <v>111</v>
      </c>
      <c r="B5" s="933" t="s">
        <v>112</v>
      </c>
      <c r="C5" s="933" t="s">
        <v>135</v>
      </c>
      <c r="D5" s="933"/>
      <c r="E5" s="933" t="s">
        <v>136</v>
      </c>
      <c r="F5" s="933"/>
      <c r="G5" s="937" t="s">
        <v>137</v>
      </c>
      <c r="H5" s="933" t="s">
        <v>138</v>
      </c>
      <c r="I5" s="933"/>
      <c r="J5" s="933" t="s">
        <v>139</v>
      </c>
      <c r="K5" s="937" t="s">
        <v>140</v>
      </c>
      <c r="L5" s="979" t="s">
        <v>181</v>
      </c>
      <c r="M5" s="979"/>
      <c r="N5" s="981" t="s">
        <v>93</v>
      </c>
      <c r="O5" s="937" t="s">
        <v>182</v>
      </c>
      <c r="P5" s="937" t="s">
        <v>183</v>
      </c>
      <c r="Q5" s="931" t="s">
        <v>141</v>
      </c>
    </row>
    <row r="6" spans="1:17" ht="33.75" customHeight="1">
      <c r="A6" s="935"/>
      <c r="B6" s="936"/>
      <c r="C6" s="5" t="s">
        <v>112</v>
      </c>
      <c r="D6" s="5" t="s">
        <v>142</v>
      </c>
      <c r="E6" s="5" t="s">
        <v>112</v>
      </c>
      <c r="F6" s="5" t="s">
        <v>142</v>
      </c>
      <c r="G6" s="938"/>
      <c r="H6" s="5" t="s">
        <v>135</v>
      </c>
      <c r="I6" s="5" t="s">
        <v>136</v>
      </c>
      <c r="J6" s="936"/>
      <c r="K6" s="938"/>
      <c r="L6" s="186" t="s">
        <v>135</v>
      </c>
      <c r="M6" s="186" t="s">
        <v>136</v>
      </c>
      <c r="N6" s="982"/>
      <c r="O6" s="938"/>
      <c r="P6" s="938"/>
      <c r="Q6" s="932"/>
    </row>
    <row r="7" spans="1:17">
      <c r="A7" s="6">
        <v>1</v>
      </c>
      <c r="B7" s="7">
        <f>C4</f>
        <v>46235</v>
      </c>
      <c r="C7" s="8">
        <f>B7</f>
        <v>46235</v>
      </c>
      <c r="D7" s="9">
        <v>0.33333333333333298</v>
      </c>
      <c r="E7" s="8">
        <f>C7+1</f>
        <v>46236</v>
      </c>
      <c r="F7" s="9">
        <v>0.33333333333333298</v>
      </c>
      <c r="G7" s="10">
        <f>IFERROR(((E7-C7)+(F7-D7)),"")</f>
        <v>1</v>
      </c>
      <c r="H7" s="11">
        <v>5225015.3</v>
      </c>
      <c r="I7" s="11">
        <v>5225015.3</v>
      </c>
      <c r="J7" s="11">
        <f t="shared" ref="J7" si="0">I7-H7</f>
        <v>0</v>
      </c>
      <c r="K7" s="27">
        <f t="shared" ref="K7" si="1">J7/24</f>
        <v>0</v>
      </c>
      <c r="L7" s="27">
        <v>0</v>
      </c>
      <c r="M7" s="27">
        <v>0</v>
      </c>
      <c r="N7" s="27">
        <f t="shared" ref="N7" si="2">M7-L7</f>
        <v>0</v>
      </c>
      <c r="O7" s="27">
        <v>2.5617131424467399</v>
      </c>
      <c r="P7" s="27">
        <f t="shared" ref="P7" si="3">ROUND(IF(N7=0,0,+O7*N7),2)</f>
        <v>0</v>
      </c>
      <c r="Q7" s="28"/>
    </row>
    <row r="8" spans="1:17">
      <c r="A8" s="12">
        <f>A7+1</f>
        <v>2</v>
      </c>
      <c r="B8" s="8">
        <f>B7+1</f>
        <v>46236</v>
      </c>
      <c r="C8" s="8">
        <f>B8</f>
        <v>46236</v>
      </c>
      <c r="D8" s="9">
        <f>D7</f>
        <v>0.33333333333333298</v>
      </c>
      <c r="E8" s="8">
        <f>C8+1</f>
        <v>46237</v>
      </c>
      <c r="F8" s="9">
        <v>0.33333333333333298</v>
      </c>
      <c r="G8" s="10">
        <f t="shared" ref="G8:G34" si="4">IFERROR(((E8-C8)+(F8-D8)),"")</f>
        <v>1</v>
      </c>
      <c r="H8" s="11">
        <v>5225015.3</v>
      </c>
      <c r="I8" s="11">
        <v>5225015.3</v>
      </c>
      <c r="J8" s="11">
        <f t="shared" ref="J8" si="5">I8-H8</f>
        <v>0</v>
      </c>
      <c r="K8" s="27">
        <f t="shared" ref="K8" si="6">J8/24</f>
        <v>0</v>
      </c>
      <c r="L8" s="27">
        <v>0</v>
      </c>
      <c r="M8" s="27">
        <v>0</v>
      </c>
      <c r="N8" s="27">
        <f t="shared" ref="N8" si="7">M8-L8</f>
        <v>0</v>
      </c>
      <c r="O8" s="27">
        <v>2.5617131424467399</v>
      </c>
      <c r="P8" s="27">
        <f t="shared" ref="P8" si="8">ROUND(IF(N8=0,0,+O8*N8),2)</f>
        <v>0</v>
      </c>
      <c r="Q8" s="28"/>
    </row>
    <row r="9" spans="1:17">
      <c r="A9" s="12">
        <f t="shared" ref="A9:B24" si="9">A8+1</f>
        <v>3</v>
      </c>
      <c r="B9" s="8">
        <f t="shared" si="9"/>
        <v>46237</v>
      </c>
      <c r="C9" s="8">
        <f t="shared" ref="C9:C34" si="10">B9</f>
        <v>46237</v>
      </c>
      <c r="D9" s="9">
        <f t="shared" ref="D9:D37" si="11">D8</f>
        <v>0.33333333333333298</v>
      </c>
      <c r="E9" s="8">
        <f t="shared" ref="E9:E26" si="12">C9+1</f>
        <v>46238</v>
      </c>
      <c r="F9" s="9">
        <v>0.33333333333333298</v>
      </c>
      <c r="G9" s="10">
        <f t="shared" si="4"/>
        <v>1</v>
      </c>
      <c r="H9" s="11">
        <v>5225015.3</v>
      </c>
      <c r="I9" s="11">
        <v>5225015.3</v>
      </c>
      <c r="J9" s="11">
        <f t="shared" ref="J9:J10" si="13">I9-H9</f>
        <v>0</v>
      </c>
      <c r="K9" s="27">
        <f t="shared" ref="K9" si="14">J9/24</f>
        <v>0</v>
      </c>
      <c r="L9" s="27">
        <v>0</v>
      </c>
      <c r="M9" s="27">
        <v>0</v>
      </c>
      <c r="N9" s="27">
        <f t="shared" ref="N9" si="15">M9-L9</f>
        <v>0</v>
      </c>
      <c r="O9" s="27">
        <v>2.5617131424467399</v>
      </c>
      <c r="P9" s="27">
        <f t="shared" ref="P9" si="16">ROUND(IF(N9=0,0,+O9*N9),2)</f>
        <v>0</v>
      </c>
      <c r="Q9" s="28"/>
    </row>
    <row r="10" spans="1:17">
      <c r="A10" s="12">
        <f t="shared" si="9"/>
        <v>4</v>
      </c>
      <c r="B10" s="8">
        <f t="shared" si="9"/>
        <v>46238</v>
      </c>
      <c r="C10" s="8">
        <f t="shared" si="10"/>
        <v>46238</v>
      </c>
      <c r="D10" s="9">
        <f t="shared" si="11"/>
        <v>0.33333333333333298</v>
      </c>
      <c r="E10" s="8">
        <f t="shared" si="12"/>
        <v>46239</v>
      </c>
      <c r="F10" s="9">
        <v>0.33333333333333298</v>
      </c>
      <c r="G10" s="10">
        <f t="shared" si="4"/>
        <v>1</v>
      </c>
      <c r="H10" s="11">
        <v>5225015.3</v>
      </c>
      <c r="I10" s="11">
        <v>5225015.3</v>
      </c>
      <c r="J10" s="11">
        <f t="shared" si="13"/>
        <v>0</v>
      </c>
      <c r="K10" s="27">
        <f t="shared" ref="K10" si="17">J10/24</f>
        <v>0</v>
      </c>
      <c r="L10" s="27">
        <v>0</v>
      </c>
      <c r="M10" s="27">
        <v>0</v>
      </c>
      <c r="N10" s="27">
        <f t="shared" ref="N10" si="18">M10-L10</f>
        <v>0</v>
      </c>
      <c r="O10" s="27">
        <v>2.5617131424467399</v>
      </c>
      <c r="P10" s="27">
        <f t="shared" ref="P10" si="19">ROUND(IF(N10=0,0,+O10*N10),2)</f>
        <v>0</v>
      </c>
      <c r="Q10" s="28"/>
    </row>
    <row r="11" spans="1:17">
      <c r="A11" s="12">
        <f t="shared" si="9"/>
        <v>5</v>
      </c>
      <c r="B11" s="8">
        <f t="shared" si="9"/>
        <v>46239</v>
      </c>
      <c r="C11" s="8">
        <f t="shared" si="10"/>
        <v>46239</v>
      </c>
      <c r="D11" s="9">
        <f t="shared" si="11"/>
        <v>0.33333333333333298</v>
      </c>
      <c r="E11" s="8">
        <f t="shared" si="12"/>
        <v>46240</v>
      </c>
      <c r="F11" s="9">
        <v>0.33333333333333298</v>
      </c>
      <c r="G11" s="10">
        <f t="shared" si="4"/>
        <v>1</v>
      </c>
      <c r="H11" s="11">
        <v>5225015.3</v>
      </c>
      <c r="I11" s="11">
        <v>5225015.3</v>
      </c>
      <c r="J11" s="11">
        <f t="shared" ref="J11" si="20">I11-H11</f>
        <v>0</v>
      </c>
      <c r="K11" s="27">
        <f t="shared" ref="K11" si="21">J11/24</f>
        <v>0</v>
      </c>
      <c r="L11" s="27">
        <v>0</v>
      </c>
      <c r="M11" s="27">
        <v>0</v>
      </c>
      <c r="N11" s="27">
        <f t="shared" ref="N11" si="22">M11-L11</f>
        <v>0</v>
      </c>
      <c r="O11" s="27">
        <v>2.5617131424467399</v>
      </c>
      <c r="P11" s="27">
        <f t="shared" ref="P11" si="23">ROUND(IF(N11=0,0,+O11*N11),2)</f>
        <v>0</v>
      </c>
      <c r="Q11" s="28"/>
    </row>
    <row r="12" spans="1:17">
      <c r="A12" s="12">
        <f t="shared" si="9"/>
        <v>6</v>
      </c>
      <c r="B12" s="8">
        <f t="shared" si="9"/>
        <v>46240</v>
      </c>
      <c r="C12" s="8">
        <f t="shared" si="10"/>
        <v>46240</v>
      </c>
      <c r="D12" s="9">
        <f t="shared" si="11"/>
        <v>0.33333333333333298</v>
      </c>
      <c r="E12" s="8">
        <f t="shared" si="12"/>
        <v>46241</v>
      </c>
      <c r="F12" s="9">
        <v>0.33333333333333298</v>
      </c>
      <c r="G12" s="10">
        <f t="shared" si="4"/>
        <v>1</v>
      </c>
      <c r="H12" s="11">
        <v>5225015.3</v>
      </c>
      <c r="I12" s="11">
        <v>5225015.3</v>
      </c>
      <c r="J12" s="11">
        <f t="shared" ref="J12" si="24">I12-H12</f>
        <v>0</v>
      </c>
      <c r="K12" s="27">
        <f t="shared" ref="K12" si="25">J12/24</f>
        <v>0</v>
      </c>
      <c r="L12" s="27">
        <v>0</v>
      </c>
      <c r="M12" s="27">
        <v>0</v>
      </c>
      <c r="N12" s="27">
        <f t="shared" ref="N12" si="26">M12-L12</f>
        <v>0</v>
      </c>
      <c r="O12" s="27">
        <v>2.5617131424467399</v>
      </c>
      <c r="P12" s="27">
        <f t="shared" ref="P12" si="27">ROUND(IF(N12=0,0,+O12*N12),2)</f>
        <v>0</v>
      </c>
      <c r="Q12" s="28"/>
    </row>
    <row r="13" spans="1:17">
      <c r="A13" s="12">
        <f t="shared" si="9"/>
        <v>7</v>
      </c>
      <c r="B13" s="8">
        <f t="shared" si="9"/>
        <v>46241</v>
      </c>
      <c r="C13" s="8">
        <f t="shared" si="10"/>
        <v>46241</v>
      </c>
      <c r="D13" s="9">
        <f t="shared" si="11"/>
        <v>0.33333333333333298</v>
      </c>
      <c r="E13" s="8">
        <f t="shared" si="12"/>
        <v>46242</v>
      </c>
      <c r="F13" s="9">
        <v>0.33333333333333298</v>
      </c>
      <c r="G13" s="10">
        <f t="shared" si="4"/>
        <v>1</v>
      </c>
      <c r="H13" s="11">
        <v>5225015.3</v>
      </c>
      <c r="I13" s="11">
        <v>5225015.3</v>
      </c>
      <c r="J13" s="11">
        <f t="shared" ref="J13" si="28">I13-H13</f>
        <v>0</v>
      </c>
      <c r="K13" s="27">
        <f t="shared" ref="K13" si="29">J13/24</f>
        <v>0</v>
      </c>
      <c r="L13" s="27">
        <v>0</v>
      </c>
      <c r="M13" s="27">
        <v>0</v>
      </c>
      <c r="N13" s="27">
        <f t="shared" ref="N13" si="30">M13-L13</f>
        <v>0</v>
      </c>
      <c r="O13" s="27">
        <v>2.5617131424467399</v>
      </c>
      <c r="P13" s="27">
        <f t="shared" ref="P13" si="31">ROUND(IF(N13=0,0,+O13*N13),2)</f>
        <v>0</v>
      </c>
      <c r="Q13" s="28"/>
    </row>
    <row r="14" spans="1:17">
      <c r="A14" s="12">
        <f t="shared" si="9"/>
        <v>8</v>
      </c>
      <c r="B14" s="8">
        <f t="shared" si="9"/>
        <v>46242</v>
      </c>
      <c r="C14" s="8">
        <f t="shared" si="10"/>
        <v>46242</v>
      </c>
      <c r="D14" s="9">
        <f t="shared" si="11"/>
        <v>0.33333333333333298</v>
      </c>
      <c r="E14" s="8">
        <f t="shared" si="12"/>
        <v>46243</v>
      </c>
      <c r="F14" s="9">
        <v>0.33333333333333298</v>
      </c>
      <c r="G14" s="10">
        <f t="shared" si="4"/>
        <v>1</v>
      </c>
      <c r="H14" s="11">
        <v>5225015.3</v>
      </c>
      <c r="I14" s="11">
        <v>5225015.3</v>
      </c>
      <c r="J14" s="11">
        <f t="shared" ref="J14" si="32">I14-H14</f>
        <v>0</v>
      </c>
      <c r="K14" s="27">
        <f t="shared" ref="K14" si="33">J14/24</f>
        <v>0</v>
      </c>
      <c r="L14" s="27">
        <v>0</v>
      </c>
      <c r="M14" s="27">
        <v>0</v>
      </c>
      <c r="N14" s="27">
        <f t="shared" ref="N14" si="34">M14-L14</f>
        <v>0</v>
      </c>
      <c r="O14" s="27">
        <v>2.5617131424467399</v>
      </c>
      <c r="P14" s="27">
        <f t="shared" ref="P14" si="35">ROUND(IF(N14=0,0,+O14*N14),2)</f>
        <v>0</v>
      </c>
      <c r="Q14" s="28"/>
    </row>
    <row r="15" spans="1:17">
      <c r="A15" s="12">
        <f t="shared" si="9"/>
        <v>9</v>
      </c>
      <c r="B15" s="8">
        <f t="shared" si="9"/>
        <v>46243</v>
      </c>
      <c r="C15" s="8">
        <f t="shared" si="10"/>
        <v>46243</v>
      </c>
      <c r="D15" s="9">
        <f t="shared" si="11"/>
        <v>0.33333333333333298</v>
      </c>
      <c r="E15" s="8">
        <f t="shared" si="12"/>
        <v>46244</v>
      </c>
      <c r="F15" s="9">
        <v>0.33333333333333298</v>
      </c>
      <c r="G15" s="10">
        <f t="shared" si="4"/>
        <v>1</v>
      </c>
      <c r="H15" s="11">
        <v>5225015.3</v>
      </c>
      <c r="I15" s="11">
        <v>5225593.1500000004</v>
      </c>
      <c r="J15" s="11">
        <f t="shared" ref="J15" si="36">I15-H15</f>
        <v>577.85000000055879</v>
      </c>
      <c r="K15" s="27">
        <f t="shared" ref="K15" si="37">J15/24</f>
        <v>24.077083333356615</v>
      </c>
      <c r="L15" s="27">
        <v>0</v>
      </c>
      <c r="M15" s="27">
        <v>0</v>
      </c>
      <c r="N15" s="27">
        <f t="shared" ref="N15" si="38">M15-L15</f>
        <v>0</v>
      </c>
      <c r="O15" s="27">
        <v>2.5617131424467399</v>
      </c>
      <c r="P15" s="27">
        <f t="shared" ref="P15" si="39">ROUND(IF(N15=0,0,+O15*N15),2)</f>
        <v>0</v>
      </c>
      <c r="Q15" s="28"/>
    </row>
    <row r="16" spans="1:17">
      <c r="A16" s="12">
        <f t="shared" si="9"/>
        <v>10</v>
      </c>
      <c r="B16" s="8">
        <f t="shared" si="9"/>
        <v>46244</v>
      </c>
      <c r="C16" s="8">
        <f t="shared" si="10"/>
        <v>46244</v>
      </c>
      <c r="D16" s="9">
        <f t="shared" si="11"/>
        <v>0.33333333333333298</v>
      </c>
      <c r="E16" s="8">
        <f t="shared" si="12"/>
        <v>46245</v>
      </c>
      <c r="F16" s="9">
        <v>0.33333333333333298</v>
      </c>
      <c r="G16" s="10">
        <f t="shared" si="4"/>
        <v>1</v>
      </c>
      <c r="H16" s="11">
        <f t="shared" ref="H16:H25" si="40">I15</f>
        <v>5225593.1500000004</v>
      </c>
      <c r="I16" s="11">
        <v>5228840.5999999996</v>
      </c>
      <c r="J16" s="11">
        <f t="shared" ref="J16" si="41">I16-H16</f>
        <v>3247.4499999992549</v>
      </c>
      <c r="K16" s="27">
        <f t="shared" ref="K16" si="42">J16/24</f>
        <v>135.31041666663563</v>
      </c>
      <c r="L16" s="27">
        <v>0</v>
      </c>
      <c r="M16" s="27">
        <v>0</v>
      </c>
      <c r="N16" s="27">
        <f t="shared" ref="N16" si="43">M16-L16</f>
        <v>0</v>
      </c>
      <c r="O16" s="27">
        <v>2.5617131424467399</v>
      </c>
      <c r="P16" s="27">
        <f t="shared" ref="P16" si="44">ROUND(IF(N16=0,0,+O16*N16),2)</f>
        <v>0</v>
      </c>
      <c r="Q16" s="28"/>
    </row>
    <row r="17" spans="1:17">
      <c r="A17" s="12">
        <f t="shared" si="9"/>
        <v>11</v>
      </c>
      <c r="B17" s="8">
        <f t="shared" si="9"/>
        <v>46245</v>
      </c>
      <c r="C17" s="8">
        <f t="shared" si="10"/>
        <v>46245</v>
      </c>
      <c r="D17" s="9">
        <f t="shared" si="11"/>
        <v>0.33333333333333298</v>
      </c>
      <c r="E17" s="8">
        <f t="shared" si="12"/>
        <v>46246</v>
      </c>
      <c r="F17" s="9">
        <v>0.33333333333333298</v>
      </c>
      <c r="G17" s="10">
        <f t="shared" si="4"/>
        <v>1</v>
      </c>
      <c r="H17" s="11">
        <f t="shared" si="40"/>
        <v>5228840.5999999996</v>
      </c>
      <c r="I17" s="11">
        <v>5232374.5199999996</v>
      </c>
      <c r="J17" s="11">
        <f t="shared" ref="J17" si="45">I17-H17</f>
        <v>3533.9199999999255</v>
      </c>
      <c r="K17" s="27">
        <f t="shared" ref="K17" si="46">J17/24</f>
        <v>147.24666666666357</v>
      </c>
      <c r="L17" s="27">
        <v>0</v>
      </c>
      <c r="M17" s="27">
        <v>0</v>
      </c>
      <c r="N17" s="27">
        <f t="shared" ref="N17" si="47">M17-L17</f>
        <v>0</v>
      </c>
      <c r="O17" s="27">
        <v>2.5617131424467399</v>
      </c>
      <c r="P17" s="27">
        <f t="shared" ref="P17" si="48">ROUND(IF(N17=0,0,+O17*N17),2)</f>
        <v>0</v>
      </c>
      <c r="Q17" s="28"/>
    </row>
    <row r="18" spans="1:17">
      <c r="A18" s="12">
        <f t="shared" si="9"/>
        <v>12</v>
      </c>
      <c r="B18" s="8">
        <f t="shared" si="9"/>
        <v>46246</v>
      </c>
      <c r="C18" s="8">
        <f t="shared" si="10"/>
        <v>46246</v>
      </c>
      <c r="D18" s="9">
        <f t="shared" si="11"/>
        <v>0.33333333333333298</v>
      </c>
      <c r="E18" s="8">
        <f t="shared" si="12"/>
        <v>46247</v>
      </c>
      <c r="F18" s="9">
        <v>0.33333333333333298</v>
      </c>
      <c r="G18" s="10">
        <f t="shared" si="4"/>
        <v>1</v>
      </c>
      <c r="H18" s="11">
        <f t="shared" si="40"/>
        <v>5232374.5199999996</v>
      </c>
      <c r="I18" s="11">
        <v>5236608.5</v>
      </c>
      <c r="J18" s="11">
        <f t="shared" ref="J18" si="49">I18-H18</f>
        <v>4233.980000000447</v>
      </c>
      <c r="K18" s="27">
        <f t="shared" ref="K18" si="50">J18/24</f>
        <v>176.41583333335197</v>
      </c>
      <c r="L18" s="27">
        <v>0</v>
      </c>
      <c r="M18" s="27">
        <v>0</v>
      </c>
      <c r="N18" s="27">
        <f t="shared" ref="N18" si="51">M18-L18</f>
        <v>0</v>
      </c>
      <c r="O18" s="27">
        <v>2.5617131424467399</v>
      </c>
      <c r="P18" s="27">
        <f t="shared" ref="P18" si="52">ROUND(IF(N18=0,0,+O18*N18),2)</f>
        <v>0</v>
      </c>
      <c r="Q18" s="28"/>
    </row>
    <row r="19" spans="1:17">
      <c r="A19" s="12">
        <f t="shared" si="9"/>
        <v>13</v>
      </c>
      <c r="B19" s="8">
        <f t="shared" si="9"/>
        <v>46247</v>
      </c>
      <c r="C19" s="8">
        <f t="shared" si="10"/>
        <v>46247</v>
      </c>
      <c r="D19" s="9">
        <v>0.33333333333333298</v>
      </c>
      <c r="E19" s="8">
        <f t="shared" si="12"/>
        <v>46248</v>
      </c>
      <c r="F19" s="9">
        <v>0.33333333333333298</v>
      </c>
      <c r="G19" s="10">
        <f t="shared" si="4"/>
        <v>1</v>
      </c>
      <c r="H19" s="11">
        <f t="shared" si="40"/>
        <v>5236608.5</v>
      </c>
      <c r="I19" s="11">
        <v>5240098.72</v>
      </c>
      <c r="J19" s="11">
        <f t="shared" ref="J19:J21" si="53">I19-H19</f>
        <v>3490.2199999997392</v>
      </c>
      <c r="K19" s="27">
        <f t="shared" ref="K19:K21" si="54">J19/24</f>
        <v>145.42583333332246</v>
      </c>
      <c r="L19" s="27">
        <v>0</v>
      </c>
      <c r="M19" s="27">
        <v>0</v>
      </c>
      <c r="N19" s="27">
        <f t="shared" ref="N19:N21" si="55">M19-L19</f>
        <v>0</v>
      </c>
      <c r="O19" s="27">
        <v>2.5617131424467399</v>
      </c>
      <c r="P19" s="27">
        <f t="shared" ref="P19:P21" si="56">ROUND(IF(N19=0,0,+O19*N19),2)</f>
        <v>0</v>
      </c>
      <c r="Q19" s="28"/>
    </row>
    <row r="20" spans="1:17">
      <c r="A20" s="12">
        <f t="shared" si="9"/>
        <v>14</v>
      </c>
      <c r="B20" s="8">
        <f t="shared" si="9"/>
        <v>46248</v>
      </c>
      <c r="C20" s="8">
        <f t="shared" si="10"/>
        <v>46248</v>
      </c>
      <c r="D20" s="9">
        <f>F19</f>
        <v>0.33333333333333298</v>
      </c>
      <c r="E20" s="8">
        <f t="shared" si="12"/>
        <v>46249</v>
      </c>
      <c r="F20" s="9">
        <v>0.33333333333333298</v>
      </c>
      <c r="G20" s="10">
        <f t="shared" si="4"/>
        <v>1</v>
      </c>
      <c r="H20" s="11">
        <f t="shared" si="40"/>
        <v>5240098.72</v>
      </c>
      <c r="I20" s="11">
        <v>5244261.5</v>
      </c>
      <c r="J20" s="11">
        <f t="shared" ref="J20" si="57">I20-H20</f>
        <v>4162.7800000002608</v>
      </c>
      <c r="K20" s="27">
        <f t="shared" ref="K20" si="58">J20/24</f>
        <v>173.44916666667754</v>
      </c>
      <c r="L20" s="27">
        <v>0</v>
      </c>
      <c r="M20" s="27">
        <v>0</v>
      </c>
      <c r="N20" s="27">
        <f t="shared" ref="N20" si="59">M20-L20</f>
        <v>0</v>
      </c>
      <c r="O20" s="27">
        <v>2.5617131424467399</v>
      </c>
      <c r="P20" s="27">
        <f t="shared" ref="P20" si="60">ROUND(IF(N20=0,0,+O20*N20),2)</f>
        <v>0</v>
      </c>
      <c r="Q20" s="28"/>
    </row>
    <row r="21" spans="1:17">
      <c r="A21" s="12">
        <f t="shared" si="9"/>
        <v>15</v>
      </c>
      <c r="B21" s="8">
        <f t="shared" si="9"/>
        <v>46249</v>
      </c>
      <c r="C21" s="8">
        <f t="shared" si="10"/>
        <v>46249</v>
      </c>
      <c r="D21" s="9">
        <f t="shared" si="11"/>
        <v>0.33333333333333298</v>
      </c>
      <c r="E21" s="8">
        <f t="shared" si="12"/>
        <v>46250</v>
      </c>
      <c r="F21" s="9">
        <v>0.33333333333333298</v>
      </c>
      <c r="G21" s="10">
        <f t="shared" si="4"/>
        <v>1</v>
      </c>
      <c r="H21" s="11">
        <f t="shared" si="40"/>
        <v>5244261.5</v>
      </c>
      <c r="I21" s="11">
        <v>5244951.53</v>
      </c>
      <c r="J21" s="11">
        <f t="shared" si="53"/>
        <v>690.03000000026077</v>
      </c>
      <c r="K21" s="27">
        <f t="shared" si="54"/>
        <v>28.751250000010867</v>
      </c>
      <c r="L21" s="27">
        <v>0</v>
      </c>
      <c r="M21" s="27">
        <v>0</v>
      </c>
      <c r="N21" s="27">
        <f t="shared" si="55"/>
        <v>0</v>
      </c>
      <c r="O21" s="27">
        <v>2.5617131424467399</v>
      </c>
      <c r="P21" s="27">
        <f t="shared" si="56"/>
        <v>0</v>
      </c>
      <c r="Q21" s="28"/>
    </row>
    <row r="22" spans="1:17">
      <c r="A22" s="12">
        <f t="shared" si="9"/>
        <v>16</v>
      </c>
      <c r="B22" s="8">
        <f t="shared" si="9"/>
        <v>46250</v>
      </c>
      <c r="C22" s="8">
        <f t="shared" si="10"/>
        <v>46250</v>
      </c>
      <c r="D22" s="9">
        <f t="shared" si="11"/>
        <v>0.33333333333333298</v>
      </c>
      <c r="E22" s="8">
        <f t="shared" si="12"/>
        <v>46251</v>
      </c>
      <c r="F22" s="9">
        <v>0.33333333333333298</v>
      </c>
      <c r="G22" s="10">
        <f t="shared" si="4"/>
        <v>1</v>
      </c>
      <c r="H22" s="11">
        <f t="shared" si="40"/>
        <v>5244951.53</v>
      </c>
      <c r="I22" s="11">
        <v>5244951.53</v>
      </c>
      <c r="J22" s="11">
        <f t="shared" ref="J22" si="61">I22-H22</f>
        <v>0</v>
      </c>
      <c r="K22" s="27">
        <f t="shared" ref="K22" si="62">J22/24</f>
        <v>0</v>
      </c>
      <c r="L22" s="27">
        <v>0</v>
      </c>
      <c r="M22" s="27">
        <v>0</v>
      </c>
      <c r="N22" s="27">
        <f t="shared" ref="N22" si="63">M22-L22</f>
        <v>0</v>
      </c>
      <c r="O22" s="27">
        <v>2.5617131424467399</v>
      </c>
      <c r="P22" s="27">
        <f t="shared" ref="P22" si="64">ROUND(IF(N22=0,0,+O22*N22),2)</f>
        <v>0</v>
      </c>
      <c r="Q22" s="821" t="s">
        <v>156</v>
      </c>
    </row>
    <row r="23" spans="1:17">
      <c r="A23" s="12">
        <f t="shared" si="9"/>
        <v>17</v>
      </c>
      <c r="B23" s="8">
        <f t="shared" si="9"/>
        <v>46251</v>
      </c>
      <c r="C23" s="8">
        <f t="shared" si="10"/>
        <v>46251</v>
      </c>
      <c r="D23" s="9">
        <f t="shared" si="11"/>
        <v>0.33333333333333298</v>
      </c>
      <c r="E23" s="8">
        <f t="shared" si="12"/>
        <v>46252</v>
      </c>
      <c r="F23" s="9">
        <v>0.33333333333333298</v>
      </c>
      <c r="G23" s="10">
        <f t="shared" si="4"/>
        <v>1</v>
      </c>
      <c r="H23" s="11">
        <f t="shared" si="40"/>
        <v>5244951.53</v>
      </c>
      <c r="I23" s="11">
        <v>5244951.53</v>
      </c>
      <c r="J23" s="11">
        <f t="shared" ref="J23" si="65">I23-H23</f>
        <v>0</v>
      </c>
      <c r="K23" s="27">
        <f t="shared" ref="K23" si="66">J23/24</f>
        <v>0</v>
      </c>
      <c r="L23" s="27">
        <v>0</v>
      </c>
      <c r="M23" s="27">
        <v>0</v>
      </c>
      <c r="N23" s="27">
        <f t="shared" ref="N23" si="67">M23-L23</f>
        <v>0</v>
      </c>
      <c r="O23" s="27">
        <v>2.5617131424467399</v>
      </c>
      <c r="P23" s="27">
        <f t="shared" ref="P23" si="68">ROUND(IF(N23=0,0,+O23*N23),2)</f>
        <v>0</v>
      </c>
      <c r="Q23" s="821" t="s">
        <v>156</v>
      </c>
    </row>
    <row r="24" spans="1:17">
      <c r="A24" s="12">
        <f t="shared" si="9"/>
        <v>18</v>
      </c>
      <c r="B24" s="8">
        <f t="shared" si="9"/>
        <v>46252</v>
      </c>
      <c r="C24" s="8">
        <f t="shared" si="10"/>
        <v>46252</v>
      </c>
      <c r="D24" s="9">
        <f t="shared" si="11"/>
        <v>0.33333333333333298</v>
      </c>
      <c r="E24" s="8">
        <f t="shared" si="12"/>
        <v>46253</v>
      </c>
      <c r="F24" s="9">
        <v>0.33333333333333298</v>
      </c>
      <c r="G24" s="10">
        <f t="shared" si="4"/>
        <v>1</v>
      </c>
      <c r="H24" s="11">
        <f t="shared" si="40"/>
        <v>5244951.53</v>
      </c>
      <c r="I24" s="11">
        <v>5244951.53</v>
      </c>
      <c r="J24" s="11">
        <f t="shared" ref="J24" si="69">I24-H24</f>
        <v>0</v>
      </c>
      <c r="K24" s="27">
        <f t="shared" ref="K24" si="70">J24/24</f>
        <v>0</v>
      </c>
      <c r="L24" s="27">
        <v>0</v>
      </c>
      <c r="M24" s="27">
        <v>0</v>
      </c>
      <c r="N24" s="27">
        <f t="shared" ref="N24" si="71">M24-L24</f>
        <v>0</v>
      </c>
      <c r="O24" s="27">
        <v>2.5617131424467399</v>
      </c>
      <c r="P24" s="27">
        <f t="shared" ref="P24" si="72">ROUND(IF(N24=0,0,+O24*N24),2)</f>
        <v>0</v>
      </c>
      <c r="Q24" s="821" t="s">
        <v>156</v>
      </c>
    </row>
    <row r="25" spans="1:17">
      <c r="A25" s="12">
        <f t="shared" ref="A25:B34" si="73">A24+1</f>
        <v>19</v>
      </c>
      <c r="B25" s="8">
        <f>B24+1</f>
        <v>46253</v>
      </c>
      <c r="C25" s="8">
        <f t="shared" si="10"/>
        <v>46253</v>
      </c>
      <c r="D25" s="9">
        <f t="shared" si="11"/>
        <v>0.33333333333333298</v>
      </c>
      <c r="E25" s="8">
        <f t="shared" si="12"/>
        <v>46254</v>
      </c>
      <c r="F25" s="9">
        <v>0.33333333333333298</v>
      </c>
      <c r="G25" s="10">
        <f t="shared" si="4"/>
        <v>1</v>
      </c>
      <c r="H25" s="11">
        <f t="shared" si="40"/>
        <v>5244951.53</v>
      </c>
      <c r="I25" s="11">
        <v>5244951.53</v>
      </c>
      <c r="J25" s="11">
        <f t="shared" ref="J25" si="74">I25-H25</f>
        <v>0</v>
      </c>
      <c r="K25" s="27">
        <f t="shared" ref="K25" si="75">J25/24</f>
        <v>0</v>
      </c>
      <c r="L25" s="27">
        <v>0</v>
      </c>
      <c r="M25" s="27">
        <v>0</v>
      </c>
      <c r="N25" s="27">
        <f t="shared" ref="N25" si="76">M25-L25</f>
        <v>0</v>
      </c>
      <c r="O25" s="27">
        <v>2.5617131424467399</v>
      </c>
      <c r="P25" s="27">
        <f t="shared" ref="P25" si="77">ROUND(IF(N25=0,0,+O25*N25),2)</f>
        <v>0</v>
      </c>
      <c r="Q25" s="821" t="s">
        <v>156</v>
      </c>
    </row>
    <row r="26" spans="1:17">
      <c r="A26" s="12">
        <f t="shared" si="73"/>
        <v>20</v>
      </c>
      <c r="B26" s="8">
        <f>B25+1</f>
        <v>46254</v>
      </c>
      <c r="C26" s="8">
        <f t="shared" si="10"/>
        <v>46254</v>
      </c>
      <c r="D26" s="9">
        <f t="shared" si="11"/>
        <v>0.33333333333333298</v>
      </c>
      <c r="E26" s="8">
        <f t="shared" si="12"/>
        <v>46255</v>
      </c>
      <c r="F26" s="9">
        <v>0.33333333333333298</v>
      </c>
      <c r="G26" s="10">
        <f t="shared" si="4"/>
        <v>1</v>
      </c>
      <c r="H26" s="11">
        <f t="shared" ref="H26" si="78">I25</f>
        <v>5244951.53</v>
      </c>
      <c r="I26" s="11">
        <v>5244951.53</v>
      </c>
      <c r="J26" s="11">
        <f t="shared" ref="J26" si="79">I26-H26</f>
        <v>0</v>
      </c>
      <c r="K26" s="27">
        <f t="shared" ref="K26" si="80">J26/24</f>
        <v>0</v>
      </c>
      <c r="L26" s="27">
        <v>0</v>
      </c>
      <c r="M26" s="27">
        <v>0</v>
      </c>
      <c r="N26" s="27">
        <f t="shared" ref="N26" si="81">M26-L26</f>
        <v>0</v>
      </c>
      <c r="O26" s="27">
        <v>2.5617131424467399</v>
      </c>
      <c r="P26" s="27">
        <f t="shared" ref="P26" si="82">ROUND(IF(N26=0,0,+O26*N26),2)</f>
        <v>0</v>
      </c>
      <c r="Q26" s="821" t="s">
        <v>156</v>
      </c>
    </row>
    <row r="27" spans="1:17">
      <c r="A27" s="12">
        <f t="shared" si="73"/>
        <v>21</v>
      </c>
      <c r="B27" s="8">
        <f>B26+1</f>
        <v>46255</v>
      </c>
      <c r="C27" s="8">
        <f t="shared" si="10"/>
        <v>46255</v>
      </c>
      <c r="D27" s="9">
        <f t="shared" si="11"/>
        <v>0.33333333333333298</v>
      </c>
      <c r="E27" s="8">
        <f t="shared" ref="E27:E34" si="83">C27+1</f>
        <v>46256</v>
      </c>
      <c r="F27" s="9">
        <v>0.33333333333333298</v>
      </c>
      <c r="G27" s="10">
        <f t="shared" si="4"/>
        <v>1</v>
      </c>
      <c r="H27" s="11">
        <f t="shared" ref="H27" si="84">I26</f>
        <v>5244951.53</v>
      </c>
      <c r="I27" s="11">
        <v>5244951.53</v>
      </c>
      <c r="J27" s="11">
        <f t="shared" ref="J27" si="85">I27-H27</f>
        <v>0</v>
      </c>
      <c r="K27" s="27">
        <f t="shared" ref="K27" si="86">J27/24</f>
        <v>0</v>
      </c>
      <c r="L27" s="27">
        <v>0</v>
      </c>
      <c r="M27" s="27">
        <v>0</v>
      </c>
      <c r="N27" s="27">
        <f t="shared" ref="N27" si="87">M27-L27</f>
        <v>0</v>
      </c>
      <c r="O27" s="27">
        <v>2.5617131424467399</v>
      </c>
      <c r="P27" s="27">
        <f t="shared" ref="P27" si="88">ROUND(IF(N27=0,0,+O27*N27),2)</f>
        <v>0</v>
      </c>
      <c r="Q27" s="821" t="s">
        <v>156</v>
      </c>
    </row>
    <row r="28" spans="1:17">
      <c r="A28" s="12">
        <f t="shared" si="73"/>
        <v>22</v>
      </c>
      <c r="B28" s="8">
        <f t="shared" si="73"/>
        <v>46256</v>
      </c>
      <c r="C28" s="8">
        <f t="shared" si="10"/>
        <v>46256</v>
      </c>
      <c r="D28" s="9">
        <f t="shared" si="11"/>
        <v>0.33333333333333298</v>
      </c>
      <c r="E28" s="8">
        <f t="shared" si="83"/>
        <v>46257</v>
      </c>
      <c r="F28" s="9">
        <v>0.33333333333333298</v>
      </c>
      <c r="G28" s="10">
        <f t="shared" si="4"/>
        <v>1</v>
      </c>
      <c r="H28" s="11">
        <f t="shared" ref="H28" si="89">I27</f>
        <v>5244951.53</v>
      </c>
      <c r="I28" s="11">
        <v>5244951.53</v>
      </c>
      <c r="J28" s="11">
        <f t="shared" ref="J28" si="90">I28-H28</f>
        <v>0</v>
      </c>
      <c r="K28" s="27">
        <f t="shared" ref="K28" si="91">J28/24</f>
        <v>0</v>
      </c>
      <c r="L28" s="27">
        <v>0</v>
      </c>
      <c r="M28" s="27">
        <v>0</v>
      </c>
      <c r="N28" s="27">
        <f t="shared" ref="N28" si="92">M28-L28</f>
        <v>0</v>
      </c>
      <c r="O28" s="27">
        <v>2.5617131424467399</v>
      </c>
      <c r="P28" s="27">
        <f t="shared" ref="P28" si="93">ROUND(IF(N28=0,0,+O28*N28),2)</f>
        <v>0</v>
      </c>
      <c r="Q28" s="821" t="s">
        <v>156</v>
      </c>
    </row>
    <row r="29" spans="1:17">
      <c r="A29" s="12">
        <f t="shared" si="73"/>
        <v>23</v>
      </c>
      <c r="B29" s="8">
        <f t="shared" si="73"/>
        <v>46257</v>
      </c>
      <c r="C29" s="8">
        <f t="shared" si="10"/>
        <v>46257</v>
      </c>
      <c r="D29" s="9">
        <f t="shared" si="11"/>
        <v>0.33333333333333298</v>
      </c>
      <c r="E29" s="8">
        <f t="shared" si="83"/>
        <v>46258</v>
      </c>
      <c r="F29" s="9">
        <v>0.33333333333333298</v>
      </c>
      <c r="G29" s="10">
        <f t="shared" si="4"/>
        <v>1</v>
      </c>
      <c r="H29" s="11">
        <f t="shared" ref="H29:H30" si="94">I28</f>
        <v>5244951.53</v>
      </c>
      <c r="I29" s="11">
        <v>5244951.53</v>
      </c>
      <c r="J29" s="11">
        <f t="shared" ref="J29:J30" si="95">I29-H29</f>
        <v>0</v>
      </c>
      <c r="K29" s="27">
        <f t="shared" ref="K29:K30" si="96">J29/24</f>
        <v>0</v>
      </c>
      <c r="L29" s="27">
        <v>0</v>
      </c>
      <c r="M29" s="27">
        <v>0</v>
      </c>
      <c r="N29" s="27">
        <f t="shared" ref="N29:N30" si="97">M29-L29</f>
        <v>0</v>
      </c>
      <c r="O29" s="27">
        <v>2.5617131424467399</v>
      </c>
      <c r="P29" s="27">
        <f t="shared" ref="P29:P30" si="98">ROUND(IF(N29=0,0,+O29*N29),2)</f>
        <v>0</v>
      </c>
      <c r="Q29" s="821" t="s">
        <v>156</v>
      </c>
    </row>
    <row r="30" spans="1:17">
      <c r="A30" s="12">
        <f t="shared" si="73"/>
        <v>24</v>
      </c>
      <c r="B30" s="8">
        <f t="shared" si="73"/>
        <v>46258</v>
      </c>
      <c r="C30" s="8">
        <f t="shared" si="10"/>
        <v>46258</v>
      </c>
      <c r="D30" s="9">
        <f t="shared" si="11"/>
        <v>0.33333333333333298</v>
      </c>
      <c r="E30" s="8">
        <f t="shared" si="83"/>
        <v>46259</v>
      </c>
      <c r="F30" s="9">
        <v>0.33333333333333298</v>
      </c>
      <c r="G30" s="10">
        <f t="shared" si="4"/>
        <v>1</v>
      </c>
      <c r="H30" s="11">
        <f t="shared" si="94"/>
        <v>5244951.53</v>
      </c>
      <c r="I30" s="11">
        <v>5244951.53</v>
      </c>
      <c r="J30" s="11">
        <f t="shared" si="95"/>
        <v>0</v>
      </c>
      <c r="K30" s="27">
        <f t="shared" si="96"/>
        <v>0</v>
      </c>
      <c r="L30" s="27">
        <v>0</v>
      </c>
      <c r="M30" s="27">
        <v>0</v>
      </c>
      <c r="N30" s="27">
        <f t="shared" si="97"/>
        <v>0</v>
      </c>
      <c r="O30" s="27">
        <v>2.5617131424467399</v>
      </c>
      <c r="P30" s="27">
        <f t="shared" si="98"/>
        <v>0</v>
      </c>
      <c r="Q30" s="821" t="s">
        <v>156</v>
      </c>
    </row>
    <row r="31" spans="1:17">
      <c r="A31" s="12">
        <f t="shared" si="73"/>
        <v>25</v>
      </c>
      <c r="B31" s="8">
        <f t="shared" si="73"/>
        <v>46259</v>
      </c>
      <c r="C31" s="8">
        <f t="shared" si="10"/>
        <v>46259</v>
      </c>
      <c r="D31" s="9">
        <f t="shared" si="11"/>
        <v>0.33333333333333298</v>
      </c>
      <c r="E31" s="8">
        <f t="shared" si="83"/>
        <v>46260</v>
      </c>
      <c r="F31" s="9">
        <v>0.33333333333333298</v>
      </c>
      <c r="G31" s="10">
        <f t="shared" si="4"/>
        <v>1</v>
      </c>
      <c r="H31" s="11">
        <f t="shared" ref="H31" si="99">I30</f>
        <v>5244951.53</v>
      </c>
      <c r="I31" s="11">
        <v>5244951.53</v>
      </c>
      <c r="J31" s="11">
        <f t="shared" ref="J31" si="100">I31-H31</f>
        <v>0</v>
      </c>
      <c r="K31" s="27">
        <f t="shared" ref="K31" si="101">J31/24</f>
        <v>0</v>
      </c>
      <c r="L31" s="27">
        <v>0</v>
      </c>
      <c r="M31" s="27">
        <v>0</v>
      </c>
      <c r="N31" s="27">
        <f t="shared" ref="N31" si="102">M31-L31</f>
        <v>0</v>
      </c>
      <c r="O31" s="27">
        <v>2.5617131424467399</v>
      </c>
      <c r="P31" s="27">
        <f t="shared" ref="P31" si="103">ROUND(IF(N31=0,0,+O31*N31),2)</f>
        <v>0</v>
      </c>
      <c r="Q31" s="821" t="s">
        <v>156</v>
      </c>
    </row>
    <row r="32" spans="1:17">
      <c r="A32" s="12">
        <f t="shared" si="73"/>
        <v>26</v>
      </c>
      <c r="B32" s="8">
        <f t="shared" si="73"/>
        <v>46260</v>
      </c>
      <c r="C32" s="8">
        <f t="shared" si="10"/>
        <v>46260</v>
      </c>
      <c r="D32" s="9">
        <f t="shared" si="11"/>
        <v>0.33333333333333298</v>
      </c>
      <c r="E32" s="8">
        <f t="shared" si="83"/>
        <v>46261</v>
      </c>
      <c r="F32" s="9">
        <v>0.33333333333333298</v>
      </c>
      <c r="G32" s="10">
        <f t="shared" si="4"/>
        <v>1</v>
      </c>
      <c r="H32" s="11">
        <f t="shared" ref="H32:H34" si="104">I31</f>
        <v>5244951.53</v>
      </c>
      <c r="I32" s="11">
        <v>5244951.53</v>
      </c>
      <c r="J32" s="11">
        <f t="shared" ref="J32" si="105">I32-H32</f>
        <v>0</v>
      </c>
      <c r="K32" s="27">
        <f t="shared" ref="K32" si="106">J32/24</f>
        <v>0</v>
      </c>
      <c r="L32" s="27">
        <v>0</v>
      </c>
      <c r="M32" s="27">
        <v>0</v>
      </c>
      <c r="N32" s="27">
        <f t="shared" ref="N32" si="107">M32-L32</f>
        <v>0</v>
      </c>
      <c r="O32" s="27">
        <v>2.5617131424467399</v>
      </c>
      <c r="P32" s="27">
        <f t="shared" ref="P32" si="108">ROUND(IF(N32=0,0,+O32*N32),2)</f>
        <v>0</v>
      </c>
      <c r="Q32" s="821" t="s">
        <v>156</v>
      </c>
    </row>
    <row r="33" spans="1:17">
      <c r="A33" s="12">
        <f t="shared" si="73"/>
        <v>27</v>
      </c>
      <c r="B33" s="8">
        <f t="shared" si="73"/>
        <v>46261</v>
      </c>
      <c r="C33" s="8">
        <f t="shared" si="10"/>
        <v>46261</v>
      </c>
      <c r="D33" s="9">
        <f t="shared" si="11"/>
        <v>0.33333333333333298</v>
      </c>
      <c r="E33" s="8">
        <f t="shared" si="83"/>
        <v>46262</v>
      </c>
      <c r="F33" s="9">
        <v>0.33333333333333298</v>
      </c>
      <c r="G33" s="10">
        <f t="shared" si="4"/>
        <v>1</v>
      </c>
      <c r="H33" s="11">
        <f t="shared" si="104"/>
        <v>5244951.53</v>
      </c>
      <c r="I33" s="11">
        <v>5244951.53</v>
      </c>
      <c r="J33" s="11">
        <f t="shared" ref="J33" si="109">I33-H33</f>
        <v>0</v>
      </c>
      <c r="K33" s="27">
        <f t="shared" ref="K33" si="110">J33/24</f>
        <v>0</v>
      </c>
      <c r="L33" s="27">
        <v>0</v>
      </c>
      <c r="M33" s="27">
        <v>0</v>
      </c>
      <c r="N33" s="27">
        <f t="shared" ref="N33" si="111">M33-L33</f>
        <v>0</v>
      </c>
      <c r="O33" s="27">
        <v>2.5617131424467399</v>
      </c>
      <c r="P33" s="27">
        <f t="shared" ref="P33" si="112">ROUND(IF(N33=0,0,+O33*N33),2)</f>
        <v>0</v>
      </c>
      <c r="Q33" s="821" t="s">
        <v>156</v>
      </c>
    </row>
    <row r="34" spans="1:17">
      <c r="A34" s="12">
        <f t="shared" si="73"/>
        <v>28</v>
      </c>
      <c r="B34" s="8">
        <f t="shared" si="73"/>
        <v>46262</v>
      </c>
      <c r="C34" s="8">
        <f t="shared" si="10"/>
        <v>46262</v>
      </c>
      <c r="D34" s="9">
        <f t="shared" si="11"/>
        <v>0.33333333333333298</v>
      </c>
      <c r="E34" s="8">
        <f t="shared" si="83"/>
        <v>46263</v>
      </c>
      <c r="F34" s="9">
        <v>0.33333333333333298</v>
      </c>
      <c r="G34" s="10">
        <f t="shared" si="4"/>
        <v>1</v>
      </c>
      <c r="H34" s="11">
        <f t="shared" si="104"/>
        <v>5244951.53</v>
      </c>
      <c r="I34" s="11">
        <v>5246216.1500000004</v>
      </c>
      <c r="J34" s="11">
        <f t="shared" ref="J34" si="113">I34-H34</f>
        <v>1264.6200000001118</v>
      </c>
      <c r="K34" s="27">
        <f t="shared" ref="K34" si="114">J34/24</f>
        <v>52.692500000004657</v>
      </c>
      <c r="L34" s="27">
        <v>0</v>
      </c>
      <c r="M34" s="27">
        <v>0</v>
      </c>
      <c r="N34" s="27">
        <f t="shared" ref="N34" si="115">M34-L34</f>
        <v>0</v>
      </c>
      <c r="O34" s="27">
        <v>2.5617131424467399</v>
      </c>
      <c r="P34" s="27">
        <f t="shared" ref="P34" si="116">ROUND(IF(N34=0,0,+O34*N34),2)</f>
        <v>0</v>
      </c>
      <c r="Q34" s="821"/>
    </row>
    <row r="35" spans="1:17">
      <c r="A35" s="12">
        <f t="shared" ref="A35:B35" si="117">A34+1</f>
        <v>29</v>
      </c>
      <c r="B35" s="8">
        <f t="shared" si="117"/>
        <v>46263</v>
      </c>
      <c r="C35" s="8">
        <f t="shared" ref="C35:C37" si="118">B35</f>
        <v>46263</v>
      </c>
      <c r="D35" s="9">
        <f t="shared" si="11"/>
        <v>0.33333333333333298</v>
      </c>
      <c r="E35" s="8">
        <f t="shared" ref="E35:E37" si="119">C35+1</f>
        <v>46264</v>
      </c>
      <c r="F35" s="9">
        <v>0.33333333333333298</v>
      </c>
      <c r="G35" s="10">
        <f t="shared" ref="G35:G37" si="120">IFERROR(((E35-C35)+(F35-D35)),"")</f>
        <v>1</v>
      </c>
      <c r="H35" s="11">
        <f t="shared" ref="H35:H37" si="121">I34</f>
        <v>5246216.1500000004</v>
      </c>
      <c r="I35" s="11">
        <v>5246698.96</v>
      </c>
      <c r="J35" s="11">
        <f t="shared" ref="J35" si="122">I35-H35</f>
        <v>482.80999999959022</v>
      </c>
      <c r="K35" s="27">
        <f t="shared" ref="K35" si="123">J35/24</f>
        <v>20.117083333316259</v>
      </c>
      <c r="L35" s="27">
        <v>0</v>
      </c>
      <c r="M35" s="27">
        <v>0</v>
      </c>
      <c r="N35" s="27">
        <f t="shared" ref="N35" si="124">M35-L35</f>
        <v>0</v>
      </c>
      <c r="O35" s="27">
        <v>2.5617131424467399</v>
      </c>
      <c r="P35" s="27">
        <f t="shared" ref="P35" si="125">ROUND(IF(N35=0,0,+O35*N35),2)</f>
        <v>0</v>
      </c>
      <c r="Q35" s="821"/>
    </row>
    <row r="36" spans="1:17">
      <c r="A36" s="12">
        <f t="shared" ref="A36:B36" si="126">A35+1</f>
        <v>30</v>
      </c>
      <c r="B36" s="8">
        <f t="shared" si="126"/>
        <v>46264</v>
      </c>
      <c r="C36" s="8">
        <f t="shared" si="118"/>
        <v>46264</v>
      </c>
      <c r="D36" s="9">
        <f t="shared" si="11"/>
        <v>0.33333333333333298</v>
      </c>
      <c r="E36" s="8">
        <f t="shared" si="119"/>
        <v>46265</v>
      </c>
      <c r="F36" s="9">
        <v>0.33333333333333298</v>
      </c>
      <c r="G36" s="10">
        <f t="shared" si="120"/>
        <v>1</v>
      </c>
      <c r="H36" s="11">
        <f t="shared" si="121"/>
        <v>5246698.96</v>
      </c>
      <c r="I36" s="11">
        <v>5246698.96</v>
      </c>
      <c r="J36" s="11">
        <f t="shared" ref="J36:J37" si="127">I36-H36</f>
        <v>0</v>
      </c>
      <c r="K36" s="27">
        <f t="shared" ref="K36:K37" si="128">J36/24</f>
        <v>0</v>
      </c>
      <c r="L36" s="27">
        <v>0</v>
      </c>
      <c r="M36" s="27">
        <v>0</v>
      </c>
      <c r="N36" s="27">
        <f t="shared" ref="N36:N37" si="129">M36-L36</f>
        <v>0</v>
      </c>
      <c r="O36" s="27">
        <v>2.5617131424467399</v>
      </c>
      <c r="P36" s="27">
        <f t="shared" ref="P36:P37" si="130">ROUND(IF(N36=0,0,+O36*N36),2)</f>
        <v>0</v>
      </c>
      <c r="Q36" s="821" t="s">
        <v>156</v>
      </c>
    </row>
    <row r="37" spans="1:17">
      <c r="A37" s="12">
        <f t="shared" ref="A37:B37" si="131">A36+1</f>
        <v>31</v>
      </c>
      <c r="B37" s="8">
        <f t="shared" si="131"/>
        <v>46265</v>
      </c>
      <c r="C37" s="8">
        <f t="shared" si="118"/>
        <v>46265</v>
      </c>
      <c r="D37" s="9">
        <f t="shared" si="11"/>
        <v>0.33333333333333298</v>
      </c>
      <c r="E37" s="8">
        <f t="shared" si="119"/>
        <v>46266</v>
      </c>
      <c r="F37" s="9">
        <v>0.33333333333333298</v>
      </c>
      <c r="G37" s="10">
        <f t="shared" si="120"/>
        <v>1</v>
      </c>
      <c r="H37" s="11">
        <f t="shared" si="121"/>
        <v>5246698.96</v>
      </c>
      <c r="I37" s="11">
        <v>5246698.96</v>
      </c>
      <c r="J37" s="11">
        <f t="shared" si="127"/>
        <v>0</v>
      </c>
      <c r="K37" s="27">
        <f t="shared" si="128"/>
        <v>0</v>
      </c>
      <c r="L37" s="27">
        <v>0</v>
      </c>
      <c r="M37" s="27">
        <v>0</v>
      </c>
      <c r="N37" s="27">
        <f t="shared" si="129"/>
        <v>0</v>
      </c>
      <c r="O37" s="27">
        <v>2.5617131424467399</v>
      </c>
      <c r="P37" s="27">
        <f t="shared" si="130"/>
        <v>0</v>
      </c>
      <c r="Q37" s="821" t="s">
        <v>156</v>
      </c>
    </row>
    <row r="38" spans="1:17">
      <c r="A38" s="12"/>
      <c r="B38" s="8"/>
      <c r="C38" s="8"/>
      <c r="D38" s="9"/>
      <c r="E38" s="8"/>
      <c r="F38" s="9"/>
      <c r="G38" s="10"/>
      <c r="H38" s="11"/>
      <c r="I38" s="11"/>
      <c r="J38" s="11"/>
      <c r="K38" s="27"/>
      <c r="L38" s="27"/>
      <c r="M38" s="27"/>
      <c r="N38" s="27">
        <f t="shared" ref="N38" si="132">M38-L38</f>
        <v>0</v>
      </c>
      <c r="O38" s="27">
        <v>2.5617131424467399</v>
      </c>
      <c r="P38" s="27">
        <f t="shared" ref="P38" si="133">ROUND(IF(N38=0,0,+O38*N38),2)</f>
        <v>0</v>
      </c>
      <c r="Q38" s="265"/>
    </row>
    <row r="39" spans="1:17">
      <c r="A39" s="17" t="s">
        <v>3</v>
      </c>
      <c r="B39" s="18"/>
      <c r="C39" s="18"/>
      <c r="D39" s="18"/>
      <c r="E39" s="18"/>
      <c r="F39" s="18"/>
      <c r="G39" s="19">
        <f>SUM(G7:G38)</f>
        <v>31</v>
      </c>
      <c r="H39" s="20"/>
      <c r="I39" s="20"/>
      <c r="J39" s="32">
        <f>SUM(J7:J38)</f>
        <v>21683.660000000149</v>
      </c>
      <c r="K39" s="32">
        <f>AVERAGE(K7:K38)</f>
        <v>29.144704301075468</v>
      </c>
      <c r="L39" s="263"/>
      <c r="M39" s="263"/>
      <c r="N39" s="32">
        <f>SUM(N7:N38)</f>
        <v>0</v>
      </c>
      <c r="O39" s="263"/>
      <c r="P39" s="263"/>
      <c r="Q39" s="33"/>
    </row>
    <row r="40" spans="1:17">
      <c r="A40" s="21" t="s">
        <v>117</v>
      </c>
      <c r="B40" s="22"/>
      <c r="C40" s="22"/>
      <c r="D40" s="22"/>
      <c r="E40" s="22"/>
      <c r="F40" s="22"/>
      <c r="G40" s="23">
        <f>G39/SUMPRODUCT((G7:G38&gt;0)*1)</f>
        <v>1</v>
      </c>
      <c r="H40" s="24"/>
      <c r="I40" s="24"/>
      <c r="J40" s="24"/>
      <c r="K40" s="24">
        <f>K39/SUMPRODUCT((K7:K38&gt;0)*1)</f>
        <v>3.2383004778972744</v>
      </c>
      <c r="L40" s="264"/>
      <c r="M40" s="264"/>
      <c r="N40" s="264"/>
      <c r="O40" s="264"/>
      <c r="P40" s="264"/>
      <c r="Q40" s="34"/>
    </row>
  </sheetData>
  <mergeCells count="13">
    <mergeCell ref="A5:A6"/>
    <mergeCell ref="B5:B6"/>
    <mergeCell ref="G5:G6"/>
    <mergeCell ref="J5:J6"/>
    <mergeCell ref="K5:K6"/>
    <mergeCell ref="N5:N6"/>
    <mergeCell ref="O5:O6"/>
    <mergeCell ref="P5:P6"/>
    <mergeCell ref="Q5:Q6"/>
    <mergeCell ref="C5:D5"/>
    <mergeCell ref="E5:F5"/>
    <mergeCell ref="H5:I5"/>
    <mergeCell ref="L5:M5"/>
  </mergeCells>
  <hyperlinks>
    <hyperlink ref="Q2" location="'Summary sales'!A1" display="SUMMARY"/>
  </hyperlinks>
  <pageMargins left="0.7" right="0.7" top="0.75" bottom="0.75" header="0.3" footer="0.3"/>
  <pageSetup orientation="portrait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1"/>
  <sheetViews>
    <sheetView workbookViewId="0">
      <pane ySplit="6" topLeftCell="A16" activePane="bottomLeft" state="frozen"/>
      <selection pane="bottomLeft" activeCell="I37" sqref="I37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5.5703125" style="1" customWidth="1"/>
    <col min="9" max="9" width="13.140625" style="1" customWidth="1"/>
    <col min="10" max="10" width="13.42578125" style="1" customWidth="1"/>
    <col min="11" max="11" width="10.5703125" style="1" customWidth="1"/>
    <col min="12" max="12" width="32.140625" style="1" customWidth="1"/>
    <col min="13" max="15" width="9.140625" style="1"/>
    <col min="16" max="16" width="11.140625" style="1" customWidth="1"/>
    <col min="17" max="16384" width="9.140625" style="1"/>
  </cols>
  <sheetData>
    <row r="1" spans="1:12">
      <c r="B1" s="2"/>
      <c r="C1" s="3" t="s">
        <v>131</v>
      </c>
      <c r="D1" s="2"/>
      <c r="E1" s="2"/>
      <c r="F1" s="2"/>
    </row>
    <row r="2" spans="1:12">
      <c r="B2" s="2"/>
      <c r="C2" s="3" t="s">
        <v>151</v>
      </c>
      <c r="D2" s="2"/>
      <c r="E2" s="2"/>
      <c r="F2" s="2"/>
      <c r="L2" s="25" t="s">
        <v>133</v>
      </c>
    </row>
    <row r="3" spans="1:12">
      <c r="B3" s="2"/>
      <c r="C3" s="3" t="str">
        <f>SCI!C3</f>
        <v>Bulan Agustus 2026</v>
      </c>
      <c r="D3" s="2"/>
      <c r="E3" s="2"/>
      <c r="F3" s="2"/>
    </row>
    <row r="4" spans="1:12">
      <c r="B4" s="4"/>
      <c r="C4" s="76">
        <f>'Summary sales'!A4</f>
        <v>46235</v>
      </c>
      <c r="D4" s="4"/>
      <c r="E4" s="2"/>
      <c r="F4" s="2"/>
      <c r="J4" s="2" t="s">
        <v>134</v>
      </c>
      <c r="K4" s="26">
        <f>MAX(K7:K39)</f>
        <v>14.950833333333625</v>
      </c>
    </row>
    <row r="5" spans="1:12">
      <c r="A5" s="934" t="s">
        <v>111</v>
      </c>
      <c r="B5" s="933" t="s">
        <v>112</v>
      </c>
      <c r="C5" s="933" t="s">
        <v>135</v>
      </c>
      <c r="D5" s="933"/>
      <c r="E5" s="933" t="s">
        <v>136</v>
      </c>
      <c r="F5" s="933"/>
      <c r="G5" s="937" t="s">
        <v>137</v>
      </c>
      <c r="H5" s="933" t="s">
        <v>138</v>
      </c>
      <c r="I5" s="933"/>
      <c r="J5" s="933" t="s">
        <v>139</v>
      </c>
      <c r="K5" s="937" t="s">
        <v>140</v>
      </c>
      <c r="L5" s="931" t="s">
        <v>141</v>
      </c>
    </row>
    <row r="6" spans="1:12" ht="33.75" customHeight="1" thickBot="1">
      <c r="A6" s="935"/>
      <c r="B6" s="936"/>
      <c r="C6" s="5" t="s">
        <v>112</v>
      </c>
      <c r="D6" s="5" t="s">
        <v>142</v>
      </c>
      <c r="E6" s="5" t="s">
        <v>112</v>
      </c>
      <c r="F6" s="5" t="s">
        <v>142</v>
      </c>
      <c r="G6" s="938"/>
      <c r="H6" s="5" t="s">
        <v>135</v>
      </c>
      <c r="I6" s="5" t="s">
        <v>136</v>
      </c>
      <c r="J6" s="936"/>
      <c r="K6" s="938"/>
      <c r="L6" s="932"/>
    </row>
    <row r="7" spans="1:12" ht="15.75" thickTop="1">
      <c r="A7" s="6">
        <v>1</v>
      </c>
      <c r="B7" s="7">
        <f>C4</f>
        <v>46235</v>
      </c>
      <c r="C7" s="7">
        <f>C4</f>
        <v>46235</v>
      </c>
      <c r="D7" s="9">
        <v>0.33333333333333331</v>
      </c>
      <c r="E7" s="7">
        <f>C7+1</f>
        <v>46236</v>
      </c>
      <c r="F7" s="9">
        <v>0.33333333333333331</v>
      </c>
      <c r="G7" s="10">
        <f>IFERROR(((E7-C7)+(F7-D7)),"")</f>
        <v>1</v>
      </c>
      <c r="H7" s="16">
        <v>237134.3</v>
      </c>
      <c r="I7" s="11">
        <v>237136.69</v>
      </c>
      <c r="J7" s="11">
        <f t="shared" ref="J7:J34" si="0">I7-H7</f>
        <v>2.3900000000139698</v>
      </c>
      <c r="K7" s="27">
        <f t="shared" ref="K7:K34" si="1">J7/24</f>
        <v>9.9583333333915405E-2</v>
      </c>
      <c r="L7" s="101"/>
    </row>
    <row r="8" spans="1:12">
      <c r="A8" s="12">
        <f>A7+1</f>
        <v>2</v>
      </c>
      <c r="B8" s="8">
        <f>B7+1</f>
        <v>46236</v>
      </c>
      <c r="C8" s="8">
        <f t="shared" ref="C8:C34" si="2">B8</f>
        <v>46236</v>
      </c>
      <c r="D8" s="9">
        <v>0.33333333333333331</v>
      </c>
      <c r="E8" s="8">
        <f t="shared" ref="E8:E34" si="3">C8+1</f>
        <v>46237</v>
      </c>
      <c r="F8" s="9">
        <v>0.33333333333333331</v>
      </c>
      <c r="G8" s="10">
        <f>IFERROR(((E8-C8)+(F8-D8)),"")</f>
        <v>1</v>
      </c>
      <c r="H8" s="232">
        <f t="shared" ref="H8:H37" si="4">I7</f>
        <v>237136.69</v>
      </c>
      <c r="I8" s="11">
        <v>237136.69</v>
      </c>
      <c r="J8" s="11">
        <f t="shared" si="0"/>
        <v>0</v>
      </c>
      <c r="K8" s="27">
        <f t="shared" si="1"/>
        <v>0</v>
      </c>
      <c r="L8" s="738" t="s">
        <v>156</v>
      </c>
    </row>
    <row r="9" spans="1:12">
      <c r="A9" s="12">
        <f t="shared" ref="A9:B24" si="5">A8+1</f>
        <v>3</v>
      </c>
      <c r="B9" s="8">
        <f t="shared" si="5"/>
        <v>46237</v>
      </c>
      <c r="C9" s="8">
        <f t="shared" si="2"/>
        <v>46237</v>
      </c>
      <c r="D9" s="9">
        <v>0.33333333333333331</v>
      </c>
      <c r="E9" s="8">
        <f t="shared" si="3"/>
        <v>46238</v>
      </c>
      <c r="F9" s="9">
        <v>0.33333333333333331</v>
      </c>
      <c r="G9" s="10">
        <f>IFERROR(((E9-C9)+(F9-D9)),"")</f>
        <v>1</v>
      </c>
      <c r="H9" s="232">
        <f t="shared" si="4"/>
        <v>237136.69</v>
      </c>
      <c r="I9" s="11">
        <v>237136.69</v>
      </c>
      <c r="J9" s="11">
        <f t="shared" si="0"/>
        <v>0</v>
      </c>
      <c r="K9" s="27">
        <f t="shared" si="1"/>
        <v>0</v>
      </c>
      <c r="L9" s="738" t="s">
        <v>156</v>
      </c>
    </row>
    <row r="10" spans="1:12">
      <c r="A10" s="12">
        <f t="shared" si="5"/>
        <v>4</v>
      </c>
      <c r="B10" s="8">
        <f t="shared" si="5"/>
        <v>46238</v>
      </c>
      <c r="C10" s="8">
        <f t="shared" si="2"/>
        <v>46238</v>
      </c>
      <c r="D10" s="9">
        <v>0.33333333333333331</v>
      </c>
      <c r="E10" s="8">
        <f t="shared" si="3"/>
        <v>46239</v>
      </c>
      <c r="F10" s="9">
        <v>0.33333333333333331</v>
      </c>
      <c r="G10" s="10">
        <f>IFERROR(((E10-C10)+(F10-D10)),"")</f>
        <v>1</v>
      </c>
      <c r="H10" s="232">
        <f t="shared" si="4"/>
        <v>237136.69</v>
      </c>
      <c r="I10" s="11">
        <v>237136.69</v>
      </c>
      <c r="J10" s="11">
        <f t="shared" si="0"/>
        <v>0</v>
      </c>
      <c r="K10" s="27">
        <f t="shared" ref="K10" si="6">J10/24</f>
        <v>0</v>
      </c>
      <c r="L10" s="738" t="s">
        <v>156</v>
      </c>
    </row>
    <row r="11" spans="1:12">
      <c r="A11" s="12">
        <f t="shared" si="5"/>
        <v>5</v>
      </c>
      <c r="B11" s="8">
        <f t="shared" si="5"/>
        <v>46239</v>
      </c>
      <c r="C11" s="8">
        <f t="shared" si="2"/>
        <v>46239</v>
      </c>
      <c r="D11" s="9">
        <v>0.33333333333333331</v>
      </c>
      <c r="E11" s="8">
        <f t="shared" si="3"/>
        <v>46240</v>
      </c>
      <c r="F11" s="9">
        <v>0.33333333333333331</v>
      </c>
      <c r="G11" s="10">
        <f t="shared" ref="G11:G34" si="7">IFERROR(((E11-C11)+(F11-D11)),"")</f>
        <v>1</v>
      </c>
      <c r="H11" s="232">
        <f t="shared" si="4"/>
        <v>237136.69</v>
      </c>
      <c r="I11" s="11">
        <v>237149.28</v>
      </c>
      <c r="J11" s="11">
        <f t="shared" si="0"/>
        <v>12.589999999996508</v>
      </c>
      <c r="K11" s="27">
        <f t="shared" si="1"/>
        <v>0.52458333333318785</v>
      </c>
      <c r="L11" s="663"/>
    </row>
    <row r="12" spans="1:12">
      <c r="A12" s="12">
        <f t="shared" si="5"/>
        <v>6</v>
      </c>
      <c r="B12" s="8">
        <f t="shared" si="5"/>
        <v>46240</v>
      </c>
      <c r="C12" s="8">
        <f t="shared" si="2"/>
        <v>46240</v>
      </c>
      <c r="D12" s="9">
        <v>0.33333333333333331</v>
      </c>
      <c r="E12" s="8">
        <f t="shared" si="3"/>
        <v>46241</v>
      </c>
      <c r="F12" s="9">
        <v>0.33333333333333331</v>
      </c>
      <c r="G12" s="10">
        <f t="shared" si="7"/>
        <v>1</v>
      </c>
      <c r="H12" s="232">
        <f t="shared" si="4"/>
        <v>237149.28</v>
      </c>
      <c r="I12" s="11">
        <v>237208.82</v>
      </c>
      <c r="J12" s="11">
        <f t="shared" si="0"/>
        <v>59.540000000008149</v>
      </c>
      <c r="K12" s="27">
        <f t="shared" si="1"/>
        <v>2.4808333333336727</v>
      </c>
      <c r="L12" s="28"/>
    </row>
    <row r="13" spans="1:12">
      <c r="A13" s="12">
        <f t="shared" si="5"/>
        <v>7</v>
      </c>
      <c r="B13" s="8">
        <f t="shared" si="5"/>
        <v>46241</v>
      </c>
      <c r="C13" s="8">
        <f t="shared" si="2"/>
        <v>46241</v>
      </c>
      <c r="D13" s="9">
        <v>0.33333333333333331</v>
      </c>
      <c r="E13" s="8">
        <f t="shared" si="3"/>
        <v>46242</v>
      </c>
      <c r="F13" s="9">
        <v>0.33333333333333331</v>
      </c>
      <c r="G13" s="10">
        <f t="shared" si="7"/>
        <v>1</v>
      </c>
      <c r="H13" s="232">
        <f t="shared" si="4"/>
        <v>237208.82</v>
      </c>
      <c r="I13" s="11">
        <v>237221.17</v>
      </c>
      <c r="J13" s="11">
        <f t="shared" ref="J13" si="8">I13-H13</f>
        <v>12.350000000005821</v>
      </c>
      <c r="K13" s="27">
        <f t="shared" ref="K13" si="9">J13/24</f>
        <v>0.51458333333357587</v>
      </c>
      <c r="L13" s="28"/>
    </row>
    <row r="14" spans="1:12">
      <c r="A14" s="12">
        <f t="shared" si="5"/>
        <v>8</v>
      </c>
      <c r="B14" s="8">
        <f t="shared" si="5"/>
        <v>46242</v>
      </c>
      <c r="C14" s="8">
        <f t="shared" si="2"/>
        <v>46242</v>
      </c>
      <c r="D14" s="9">
        <v>0.33333333333333331</v>
      </c>
      <c r="E14" s="8">
        <f t="shared" si="3"/>
        <v>46243</v>
      </c>
      <c r="F14" s="9">
        <v>0.33333333333333331</v>
      </c>
      <c r="G14" s="10">
        <f t="shared" si="7"/>
        <v>1</v>
      </c>
      <c r="H14" s="232">
        <f t="shared" si="4"/>
        <v>237221.17</v>
      </c>
      <c r="I14" s="11">
        <v>237256.31</v>
      </c>
      <c r="J14" s="11">
        <f t="shared" si="0"/>
        <v>35.139999999984866</v>
      </c>
      <c r="K14" s="27">
        <f t="shared" si="1"/>
        <v>1.464166666666036</v>
      </c>
      <c r="L14" s="28"/>
    </row>
    <row r="15" spans="1:12">
      <c r="A15" s="12">
        <f t="shared" si="5"/>
        <v>9</v>
      </c>
      <c r="B15" s="8">
        <f t="shared" si="5"/>
        <v>46243</v>
      </c>
      <c r="C15" s="8">
        <f t="shared" si="2"/>
        <v>46243</v>
      </c>
      <c r="D15" s="9">
        <v>0.33333333333333331</v>
      </c>
      <c r="E15" s="8">
        <f t="shared" si="3"/>
        <v>46244</v>
      </c>
      <c r="F15" s="9">
        <v>0.33333333333333331</v>
      </c>
      <c r="G15" s="10">
        <f t="shared" si="7"/>
        <v>1</v>
      </c>
      <c r="H15" s="232">
        <f t="shared" si="4"/>
        <v>237256.31</v>
      </c>
      <c r="I15" s="11">
        <v>237265.26</v>
      </c>
      <c r="J15" s="11">
        <f t="shared" si="0"/>
        <v>8.9500000000116415</v>
      </c>
      <c r="K15" s="27">
        <f t="shared" si="1"/>
        <v>0.37291666666715173</v>
      </c>
      <c r="L15" s="28"/>
    </row>
    <row r="16" spans="1:12">
      <c r="A16" s="12">
        <f t="shared" si="5"/>
        <v>10</v>
      </c>
      <c r="B16" s="8">
        <f t="shared" si="5"/>
        <v>46244</v>
      </c>
      <c r="C16" s="8">
        <f t="shared" si="2"/>
        <v>46244</v>
      </c>
      <c r="D16" s="9">
        <v>0.33333333333333331</v>
      </c>
      <c r="E16" s="8">
        <f t="shared" si="3"/>
        <v>46245</v>
      </c>
      <c r="F16" s="9">
        <v>0.33333333333333331</v>
      </c>
      <c r="G16" s="10">
        <f t="shared" si="7"/>
        <v>1</v>
      </c>
      <c r="H16" s="232">
        <f t="shared" si="4"/>
        <v>237265.26</v>
      </c>
      <c r="I16" s="11">
        <v>237293.23</v>
      </c>
      <c r="J16" s="11">
        <f t="shared" si="0"/>
        <v>27.970000000001164</v>
      </c>
      <c r="K16" s="27">
        <f t="shared" si="1"/>
        <v>1.1654166666667152</v>
      </c>
      <c r="L16" s="28"/>
    </row>
    <row r="17" spans="1:14">
      <c r="A17" s="12">
        <f t="shared" si="5"/>
        <v>11</v>
      </c>
      <c r="B17" s="8">
        <f t="shared" si="5"/>
        <v>46245</v>
      </c>
      <c r="C17" s="8">
        <f t="shared" si="2"/>
        <v>46245</v>
      </c>
      <c r="D17" s="9">
        <v>0.33333333333333331</v>
      </c>
      <c r="E17" s="8">
        <f t="shared" si="3"/>
        <v>46246</v>
      </c>
      <c r="F17" s="9">
        <v>0.33333333333333331</v>
      </c>
      <c r="G17" s="10">
        <f t="shared" si="7"/>
        <v>1</v>
      </c>
      <c r="H17" s="232">
        <f t="shared" si="4"/>
        <v>237293.23</v>
      </c>
      <c r="I17" s="11">
        <v>237358.07</v>
      </c>
      <c r="J17" s="11">
        <f t="shared" ref="J17" si="10">I17-H17</f>
        <v>64.839999999996508</v>
      </c>
      <c r="K17" s="27">
        <f t="shared" ref="K17" si="11">J17/24</f>
        <v>2.701666666666521</v>
      </c>
      <c r="L17" s="677"/>
    </row>
    <row r="18" spans="1:14">
      <c r="A18" s="12">
        <f t="shared" si="5"/>
        <v>12</v>
      </c>
      <c r="B18" s="8">
        <f t="shared" si="5"/>
        <v>46246</v>
      </c>
      <c r="C18" s="8">
        <f t="shared" si="2"/>
        <v>46246</v>
      </c>
      <c r="D18" s="9">
        <v>0.33333333333333331</v>
      </c>
      <c r="E18" s="8">
        <f t="shared" si="3"/>
        <v>46247</v>
      </c>
      <c r="F18" s="9">
        <v>0.33333333333333331</v>
      </c>
      <c r="G18" s="10">
        <f t="shared" si="7"/>
        <v>1</v>
      </c>
      <c r="H18" s="232">
        <f t="shared" si="4"/>
        <v>237358.07</v>
      </c>
      <c r="I18" s="11">
        <v>237670.59</v>
      </c>
      <c r="J18" s="11">
        <f t="shared" si="0"/>
        <v>312.51999999998952</v>
      </c>
      <c r="K18" s="27">
        <f t="shared" si="1"/>
        <v>13.02166666666623</v>
      </c>
      <c r="L18" s="540"/>
      <c r="N18" s="29"/>
    </row>
    <row r="19" spans="1:14">
      <c r="A19" s="12">
        <f t="shared" si="5"/>
        <v>13</v>
      </c>
      <c r="B19" s="8">
        <f t="shared" si="5"/>
        <v>46247</v>
      </c>
      <c r="C19" s="8">
        <f t="shared" si="2"/>
        <v>46247</v>
      </c>
      <c r="D19" s="9">
        <v>0.33333333333333331</v>
      </c>
      <c r="E19" s="8">
        <f t="shared" si="3"/>
        <v>46248</v>
      </c>
      <c r="F19" s="9">
        <v>0.33333333333333331</v>
      </c>
      <c r="G19" s="10">
        <f t="shared" si="7"/>
        <v>1</v>
      </c>
      <c r="H19" s="232">
        <f t="shared" si="4"/>
        <v>237670.59</v>
      </c>
      <c r="I19" s="11">
        <v>238029.41</v>
      </c>
      <c r="J19" s="11">
        <f t="shared" si="0"/>
        <v>358.82000000000698</v>
      </c>
      <c r="K19" s="27">
        <f t="shared" si="1"/>
        <v>14.950833333333625</v>
      </c>
      <c r="L19" s="28"/>
    </row>
    <row r="20" spans="1:14">
      <c r="A20" s="12">
        <f t="shared" si="5"/>
        <v>14</v>
      </c>
      <c r="B20" s="8">
        <f t="shared" si="5"/>
        <v>46248</v>
      </c>
      <c r="C20" s="8">
        <f t="shared" si="2"/>
        <v>46248</v>
      </c>
      <c r="D20" s="9">
        <v>0.33333333333333331</v>
      </c>
      <c r="E20" s="8">
        <f t="shared" si="3"/>
        <v>46249</v>
      </c>
      <c r="F20" s="9">
        <v>0.33333333333333331</v>
      </c>
      <c r="G20" s="10">
        <f t="shared" si="7"/>
        <v>1</v>
      </c>
      <c r="H20" s="232">
        <f t="shared" si="4"/>
        <v>238029.41</v>
      </c>
      <c r="I20" s="11">
        <v>238233.59</v>
      </c>
      <c r="J20" s="11">
        <f t="shared" si="0"/>
        <v>204.17999999999302</v>
      </c>
      <c r="K20" s="27">
        <f t="shared" si="1"/>
        <v>8.507499999999709</v>
      </c>
      <c r="L20" s="104"/>
    </row>
    <row r="21" spans="1:14">
      <c r="A21" s="12">
        <f t="shared" si="5"/>
        <v>15</v>
      </c>
      <c r="B21" s="8">
        <f t="shared" si="5"/>
        <v>46249</v>
      </c>
      <c r="C21" s="8">
        <f t="shared" si="2"/>
        <v>46249</v>
      </c>
      <c r="D21" s="9">
        <v>0.33333333333333331</v>
      </c>
      <c r="E21" s="8">
        <f t="shared" si="3"/>
        <v>46250</v>
      </c>
      <c r="F21" s="9">
        <v>0.33333333333333331</v>
      </c>
      <c r="G21" s="10">
        <f t="shared" si="7"/>
        <v>1</v>
      </c>
      <c r="H21" s="232">
        <f t="shared" si="4"/>
        <v>238233.59</v>
      </c>
      <c r="I21" s="11">
        <v>238233.59</v>
      </c>
      <c r="J21" s="11">
        <f t="shared" si="0"/>
        <v>0</v>
      </c>
      <c r="K21" s="27">
        <f t="shared" si="1"/>
        <v>0</v>
      </c>
      <c r="L21" s="738" t="s">
        <v>156</v>
      </c>
    </row>
    <row r="22" spans="1:14">
      <c r="A22" s="12">
        <f t="shared" si="5"/>
        <v>16</v>
      </c>
      <c r="B22" s="8">
        <f t="shared" si="5"/>
        <v>46250</v>
      </c>
      <c r="C22" s="8">
        <f t="shared" si="2"/>
        <v>46250</v>
      </c>
      <c r="D22" s="9">
        <v>0.33333333333333331</v>
      </c>
      <c r="E22" s="8">
        <f t="shared" si="3"/>
        <v>46251</v>
      </c>
      <c r="F22" s="9">
        <v>0.33333333333333331</v>
      </c>
      <c r="G22" s="10">
        <f t="shared" si="7"/>
        <v>1</v>
      </c>
      <c r="H22" s="232">
        <f t="shared" si="4"/>
        <v>238233.59</v>
      </c>
      <c r="I22" s="11">
        <v>238233.59</v>
      </c>
      <c r="J22" s="11">
        <f t="shared" si="0"/>
        <v>0</v>
      </c>
      <c r="K22" s="27">
        <f t="shared" si="1"/>
        <v>0</v>
      </c>
      <c r="L22" s="738" t="s">
        <v>156</v>
      </c>
    </row>
    <row r="23" spans="1:14">
      <c r="A23" s="12">
        <f t="shared" si="5"/>
        <v>17</v>
      </c>
      <c r="B23" s="8">
        <f t="shared" si="5"/>
        <v>46251</v>
      </c>
      <c r="C23" s="8">
        <f t="shared" si="2"/>
        <v>46251</v>
      </c>
      <c r="D23" s="9">
        <v>0.33333333333333331</v>
      </c>
      <c r="E23" s="8">
        <f t="shared" si="3"/>
        <v>46252</v>
      </c>
      <c r="F23" s="9">
        <v>0.33333333333333331</v>
      </c>
      <c r="G23" s="10">
        <f t="shared" si="7"/>
        <v>1</v>
      </c>
      <c r="H23" s="232">
        <f t="shared" si="4"/>
        <v>238233.59</v>
      </c>
      <c r="I23" s="11">
        <v>238244.09</v>
      </c>
      <c r="J23" s="11">
        <f t="shared" ref="J23" si="12">I23-H23</f>
        <v>10.5</v>
      </c>
      <c r="K23" s="27">
        <f t="shared" ref="K23" si="13">J23/24</f>
        <v>0.4375</v>
      </c>
      <c r="L23" s="104"/>
    </row>
    <row r="24" spans="1:14">
      <c r="A24" s="12">
        <f t="shared" si="5"/>
        <v>18</v>
      </c>
      <c r="B24" s="8">
        <f t="shared" si="5"/>
        <v>46252</v>
      </c>
      <c r="C24" s="8">
        <f t="shared" si="2"/>
        <v>46252</v>
      </c>
      <c r="D24" s="9">
        <v>0.33333333333333331</v>
      </c>
      <c r="E24" s="8">
        <f t="shared" si="3"/>
        <v>46253</v>
      </c>
      <c r="F24" s="9">
        <v>0.33333333333333331</v>
      </c>
      <c r="G24" s="10">
        <f t="shared" si="7"/>
        <v>1</v>
      </c>
      <c r="H24" s="232">
        <f t="shared" si="4"/>
        <v>238244.09</v>
      </c>
      <c r="I24" s="11">
        <v>238293.14</v>
      </c>
      <c r="J24" s="11">
        <f t="shared" ref="J24" si="14">I24-H24</f>
        <v>49.050000000017462</v>
      </c>
      <c r="K24" s="27">
        <f t="shared" ref="K24" si="15">J24/24</f>
        <v>2.0437500000007276</v>
      </c>
      <c r="L24" s="104"/>
    </row>
    <row r="25" spans="1:14">
      <c r="A25" s="12">
        <f t="shared" ref="A25:B34" si="16">A24+1</f>
        <v>19</v>
      </c>
      <c r="B25" s="8">
        <f t="shared" si="16"/>
        <v>46253</v>
      </c>
      <c r="C25" s="8">
        <f t="shared" si="2"/>
        <v>46253</v>
      </c>
      <c r="D25" s="9">
        <v>0.33333333333333331</v>
      </c>
      <c r="E25" s="8">
        <f t="shared" si="3"/>
        <v>46254</v>
      </c>
      <c r="F25" s="9">
        <v>0.33333333333333331</v>
      </c>
      <c r="G25" s="10">
        <f t="shared" si="7"/>
        <v>1</v>
      </c>
      <c r="H25" s="232">
        <f t="shared" si="4"/>
        <v>238293.14</v>
      </c>
      <c r="I25" s="11">
        <v>238306.58</v>
      </c>
      <c r="J25" s="11">
        <f t="shared" si="0"/>
        <v>13.439999999973224</v>
      </c>
      <c r="K25" s="27">
        <f t="shared" ref="K25" si="17">J25/24</f>
        <v>0.55999999999888439</v>
      </c>
      <c r="L25" s="677"/>
    </row>
    <row r="26" spans="1:14">
      <c r="A26" s="12">
        <f t="shared" si="16"/>
        <v>20</v>
      </c>
      <c r="B26" s="8">
        <f t="shared" si="16"/>
        <v>46254</v>
      </c>
      <c r="C26" s="8">
        <f t="shared" si="2"/>
        <v>46254</v>
      </c>
      <c r="D26" s="9">
        <v>0.33333333333333331</v>
      </c>
      <c r="E26" s="8">
        <f t="shared" si="3"/>
        <v>46255</v>
      </c>
      <c r="F26" s="9">
        <v>0.33333333333333331</v>
      </c>
      <c r="G26" s="10">
        <f t="shared" si="7"/>
        <v>1</v>
      </c>
      <c r="H26" s="232">
        <f t="shared" si="4"/>
        <v>238306.58</v>
      </c>
      <c r="I26" s="11">
        <v>238578.06</v>
      </c>
      <c r="J26" s="11">
        <f t="shared" si="0"/>
        <v>271.48000000001048</v>
      </c>
      <c r="K26" s="27">
        <f t="shared" ref="K26" si="18">J26/24</f>
        <v>11.311666666667103</v>
      </c>
      <c r="L26" s="104"/>
    </row>
    <row r="27" spans="1:14">
      <c r="A27" s="12">
        <f t="shared" si="16"/>
        <v>21</v>
      </c>
      <c r="B27" s="8">
        <f t="shared" si="16"/>
        <v>46255</v>
      </c>
      <c r="C27" s="8">
        <f t="shared" si="2"/>
        <v>46255</v>
      </c>
      <c r="D27" s="9">
        <v>0.33333333333333331</v>
      </c>
      <c r="E27" s="8">
        <f t="shared" si="3"/>
        <v>46256</v>
      </c>
      <c r="F27" s="9">
        <v>0.33333333333333331</v>
      </c>
      <c r="G27" s="10">
        <f t="shared" si="7"/>
        <v>1</v>
      </c>
      <c r="H27" s="232">
        <f t="shared" si="4"/>
        <v>238578.06</v>
      </c>
      <c r="I27" s="11">
        <v>238730.94</v>
      </c>
      <c r="J27" s="11">
        <f t="shared" si="0"/>
        <v>152.88000000000466</v>
      </c>
      <c r="K27" s="27">
        <f t="shared" si="1"/>
        <v>6.3700000000001937</v>
      </c>
      <c r="L27" s="28"/>
    </row>
    <row r="28" spans="1:14">
      <c r="A28" s="12">
        <f t="shared" si="16"/>
        <v>22</v>
      </c>
      <c r="B28" s="8">
        <f t="shared" si="16"/>
        <v>46256</v>
      </c>
      <c r="C28" s="8">
        <f t="shared" si="2"/>
        <v>46256</v>
      </c>
      <c r="D28" s="9">
        <v>0.33333333333333331</v>
      </c>
      <c r="E28" s="8">
        <f t="shared" si="3"/>
        <v>46257</v>
      </c>
      <c r="F28" s="9">
        <v>0.33333333333333331</v>
      </c>
      <c r="G28" s="10">
        <f t="shared" si="7"/>
        <v>1</v>
      </c>
      <c r="H28" s="232">
        <f t="shared" si="4"/>
        <v>238730.94</v>
      </c>
      <c r="I28" s="11">
        <v>238731.46</v>
      </c>
      <c r="J28" s="11">
        <f t="shared" si="0"/>
        <v>0.51999999998952262</v>
      </c>
      <c r="K28" s="27">
        <f t="shared" ref="K28" si="19">J28/24</f>
        <v>2.166666666623011E-2</v>
      </c>
      <c r="L28" s="28"/>
    </row>
    <row r="29" spans="1:14">
      <c r="A29" s="12">
        <f t="shared" si="16"/>
        <v>23</v>
      </c>
      <c r="B29" s="8">
        <f t="shared" si="16"/>
        <v>46257</v>
      </c>
      <c r="C29" s="8">
        <f t="shared" si="2"/>
        <v>46257</v>
      </c>
      <c r="D29" s="9">
        <v>0.33333333333333331</v>
      </c>
      <c r="E29" s="8">
        <f t="shared" si="3"/>
        <v>46258</v>
      </c>
      <c r="F29" s="9">
        <v>0.33333333333333331</v>
      </c>
      <c r="G29" s="10">
        <f t="shared" si="7"/>
        <v>1</v>
      </c>
      <c r="H29" s="232">
        <f t="shared" si="4"/>
        <v>238731.46</v>
      </c>
      <c r="I29" s="11">
        <v>238743.77</v>
      </c>
      <c r="J29" s="11">
        <f t="shared" si="0"/>
        <v>12.309999999997672</v>
      </c>
      <c r="K29" s="27">
        <f t="shared" si="1"/>
        <v>0.51291666666656965</v>
      </c>
      <c r="L29" s="28"/>
    </row>
    <row r="30" spans="1:14">
      <c r="A30" s="12">
        <f t="shared" si="16"/>
        <v>24</v>
      </c>
      <c r="B30" s="8">
        <f t="shared" si="16"/>
        <v>46258</v>
      </c>
      <c r="C30" s="8">
        <f t="shared" si="2"/>
        <v>46258</v>
      </c>
      <c r="D30" s="9">
        <v>0.33333333333333331</v>
      </c>
      <c r="E30" s="8">
        <f t="shared" si="3"/>
        <v>46259</v>
      </c>
      <c r="F30" s="9">
        <v>0.33333333333333331</v>
      </c>
      <c r="G30" s="10">
        <f t="shared" si="7"/>
        <v>1</v>
      </c>
      <c r="H30" s="232">
        <f t="shared" si="4"/>
        <v>238743.77</v>
      </c>
      <c r="I30" s="11">
        <v>238796.66</v>
      </c>
      <c r="J30" s="11">
        <f t="shared" si="0"/>
        <v>52.89000000001397</v>
      </c>
      <c r="K30" s="27">
        <f t="shared" si="1"/>
        <v>2.2037500000005821</v>
      </c>
      <c r="L30" s="677"/>
    </row>
    <row r="31" spans="1:14">
      <c r="A31" s="12">
        <f t="shared" si="16"/>
        <v>25</v>
      </c>
      <c r="B31" s="8">
        <f t="shared" si="16"/>
        <v>46259</v>
      </c>
      <c r="C31" s="8">
        <f t="shared" si="2"/>
        <v>46259</v>
      </c>
      <c r="D31" s="9">
        <v>0.33333333333333331</v>
      </c>
      <c r="E31" s="8">
        <f t="shared" si="3"/>
        <v>46260</v>
      </c>
      <c r="F31" s="9">
        <v>0.33333333333333331</v>
      </c>
      <c r="G31" s="10">
        <f t="shared" si="7"/>
        <v>1</v>
      </c>
      <c r="H31" s="232">
        <f t="shared" si="4"/>
        <v>238796.66</v>
      </c>
      <c r="I31" s="11">
        <v>238796.66</v>
      </c>
      <c r="J31" s="11">
        <f t="shared" si="0"/>
        <v>0</v>
      </c>
      <c r="K31" s="27">
        <f t="shared" si="1"/>
        <v>0</v>
      </c>
      <c r="L31" s="738" t="s">
        <v>156</v>
      </c>
    </row>
    <row r="32" spans="1:14">
      <c r="A32" s="12">
        <f t="shared" si="16"/>
        <v>26</v>
      </c>
      <c r="B32" s="8">
        <f t="shared" si="16"/>
        <v>46260</v>
      </c>
      <c r="C32" s="8">
        <f t="shared" si="2"/>
        <v>46260</v>
      </c>
      <c r="D32" s="9">
        <v>0.33333333333333331</v>
      </c>
      <c r="E32" s="8">
        <f t="shared" si="3"/>
        <v>46261</v>
      </c>
      <c r="F32" s="9">
        <v>0.33333333333333331</v>
      </c>
      <c r="G32" s="10">
        <f t="shared" si="7"/>
        <v>1</v>
      </c>
      <c r="H32" s="232">
        <f t="shared" si="4"/>
        <v>238796.66</v>
      </c>
      <c r="I32" s="11">
        <v>238815.59</v>
      </c>
      <c r="J32" s="11">
        <f t="shared" si="0"/>
        <v>18.929999999993015</v>
      </c>
      <c r="K32" s="27">
        <f t="shared" si="1"/>
        <v>0.78874999999970896</v>
      </c>
      <c r="L32" s="28"/>
    </row>
    <row r="33" spans="1:12">
      <c r="A33" s="12">
        <f t="shared" si="16"/>
        <v>27</v>
      </c>
      <c r="B33" s="8">
        <f t="shared" si="16"/>
        <v>46261</v>
      </c>
      <c r="C33" s="8">
        <f t="shared" si="2"/>
        <v>46261</v>
      </c>
      <c r="D33" s="9">
        <v>0.33333333333333331</v>
      </c>
      <c r="E33" s="8">
        <f t="shared" si="3"/>
        <v>46262</v>
      </c>
      <c r="F33" s="9">
        <v>0.33333333333333331</v>
      </c>
      <c r="G33" s="10">
        <f t="shared" si="7"/>
        <v>1</v>
      </c>
      <c r="H33" s="232">
        <f t="shared" si="4"/>
        <v>238815.59</v>
      </c>
      <c r="I33" s="11">
        <v>239136.61</v>
      </c>
      <c r="J33" s="11">
        <f t="shared" si="0"/>
        <v>321.01999999998952</v>
      </c>
      <c r="K33" s="27">
        <f t="shared" ref="K33" si="20">J33/24</f>
        <v>13.375833333332897</v>
      </c>
      <c r="L33" s="104"/>
    </row>
    <row r="34" spans="1:12">
      <c r="A34" s="12">
        <f t="shared" si="16"/>
        <v>28</v>
      </c>
      <c r="B34" s="8">
        <f t="shared" si="16"/>
        <v>46262</v>
      </c>
      <c r="C34" s="8">
        <f t="shared" si="2"/>
        <v>46262</v>
      </c>
      <c r="D34" s="9">
        <v>0.33333333333333331</v>
      </c>
      <c r="E34" s="8">
        <f t="shared" si="3"/>
        <v>46263</v>
      </c>
      <c r="F34" s="9">
        <v>0.33333333333333331</v>
      </c>
      <c r="G34" s="10">
        <f t="shared" si="7"/>
        <v>1</v>
      </c>
      <c r="H34" s="232">
        <f t="shared" si="4"/>
        <v>239136.61</v>
      </c>
      <c r="I34" s="11">
        <v>239201.62</v>
      </c>
      <c r="J34" s="11">
        <f t="shared" si="0"/>
        <v>65.010000000009313</v>
      </c>
      <c r="K34" s="27">
        <f t="shared" si="1"/>
        <v>2.7087500000003879</v>
      </c>
      <c r="L34" s="28"/>
    </row>
    <row r="35" spans="1:12">
      <c r="A35" s="12">
        <f t="shared" ref="A35:B35" si="21">A34+1</f>
        <v>29</v>
      </c>
      <c r="B35" s="8">
        <f t="shared" si="21"/>
        <v>46263</v>
      </c>
      <c r="C35" s="8">
        <f t="shared" ref="C35:C36" si="22">B35</f>
        <v>46263</v>
      </c>
      <c r="D35" s="9">
        <v>0.33333333333333331</v>
      </c>
      <c r="E35" s="8">
        <f t="shared" ref="E35:E36" si="23">C35+1</f>
        <v>46264</v>
      </c>
      <c r="F35" s="9">
        <v>0.33333333333333331</v>
      </c>
      <c r="G35" s="10">
        <f t="shared" ref="G35:G36" si="24">IFERROR(((E35-C35)+(F35-D35)),"")</f>
        <v>1</v>
      </c>
      <c r="H35" s="232">
        <f t="shared" si="4"/>
        <v>239201.62</v>
      </c>
      <c r="I35" s="11">
        <v>239201.62</v>
      </c>
      <c r="J35" s="11">
        <f t="shared" ref="J35:J37" si="25">I35-H35</f>
        <v>0</v>
      </c>
      <c r="K35" s="27">
        <f t="shared" ref="K35:K37" si="26">J35/24</f>
        <v>0</v>
      </c>
      <c r="L35" s="94"/>
    </row>
    <row r="36" spans="1:12">
      <c r="A36" s="12">
        <f t="shared" ref="A36:B37" si="27">A35+1</f>
        <v>30</v>
      </c>
      <c r="B36" s="8">
        <f t="shared" si="27"/>
        <v>46264</v>
      </c>
      <c r="C36" s="8">
        <f t="shared" si="22"/>
        <v>46264</v>
      </c>
      <c r="D36" s="9">
        <v>0.33333333333333331</v>
      </c>
      <c r="E36" s="8">
        <f t="shared" si="23"/>
        <v>46265</v>
      </c>
      <c r="F36" s="9">
        <v>0.33333333333333331</v>
      </c>
      <c r="G36" s="10">
        <f t="shared" si="24"/>
        <v>1</v>
      </c>
      <c r="H36" s="232">
        <f t="shared" si="4"/>
        <v>239201.62</v>
      </c>
      <c r="I36" s="11">
        <v>239201.62</v>
      </c>
      <c r="J36" s="11">
        <f t="shared" si="25"/>
        <v>0</v>
      </c>
      <c r="K36" s="27">
        <f t="shared" si="26"/>
        <v>0</v>
      </c>
      <c r="L36" s="94"/>
    </row>
    <row r="37" spans="1:12">
      <c r="A37" s="12">
        <f t="shared" si="27"/>
        <v>31</v>
      </c>
      <c r="B37" s="8">
        <f t="shared" si="27"/>
        <v>46265</v>
      </c>
      <c r="C37" s="8">
        <f t="shared" ref="C37" si="28">B37</f>
        <v>46265</v>
      </c>
      <c r="D37" s="9">
        <v>0.33333333333333331</v>
      </c>
      <c r="E37" s="8">
        <f t="shared" ref="E37" si="29">C37+1</f>
        <v>46266</v>
      </c>
      <c r="F37" s="9">
        <v>0.33333333333333331</v>
      </c>
      <c r="G37" s="10">
        <f t="shared" ref="G37" si="30">IFERROR(((E37-C37)+(F37-D37)),"")</f>
        <v>1</v>
      </c>
      <c r="H37" s="232">
        <f t="shared" si="4"/>
        <v>239201.62</v>
      </c>
      <c r="I37" s="16">
        <v>239201.62</v>
      </c>
      <c r="J37" s="11">
        <f t="shared" si="25"/>
        <v>0</v>
      </c>
      <c r="K37" s="27">
        <f t="shared" si="26"/>
        <v>0</v>
      </c>
      <c r="L37" s="94"/>
    </row>
    <row r="38" spans="1:12">
      <c r="A38" s="13"/>
      <c r="B38" s="14"/>
      <c r="C38" s="14"/>
      <c r="D38" s="284"/>
      <c r="E38" s="14"/>
      <c r="F38" s="284"/>
      <c r="G38" s="285"/>
      <c r="H38" s="709"/>
      <c r="I38" s="16"/>
      <c r="J38" s="16"/>
      <c r="K38" s="30"/>
      <c r="L38" s="94"/>
    </row>
    <row r="39" spans="1:12">
      <c r="A39" s="13"/>
      <c r="B39" s="14"/>
      <c r="C39" s="14"/>
      <c r="D39" s="15"/>
      <c r="E39" s="14"/>
      <c r="F39" s="15"/>
      <c r="G39" s="15"/>
      <c r="H39" s="16"/>
      <c r="I39" s="16"/>
      <c r="J39" s="16"/>
      <c r="K39" s="30"/>
      <c r="L39" s="31"/>
    </row>
    <row r="40" spans="1:12">
      <c r="A40" s="17" t="s">
        <v>3</v>
      </c>
      <c r="B40" s="18"/>
      <c r="C40" s="18"/>
      <c r="D40" s="18"/>
      <c r="E40" s="18"/>
      <c r="F40" s="18"/>
      <c r="G40" s="19">
        <f>SUM(G7:G34)</f>
        <v>28</v>
      </c>
      <c r="H40" s="20"/>
      <c r="I40" s="20"/>
      <c r="J40" s="32">
        <f>SUM(J7:J39)</f>
        <v>2067.320000000007</v>
      </c>
      <c r="K40" s="32">
        <f>AVERAGE(K7:K34)</f>
        <v>3.0763690476190582</v>
      </c>
      <c r="L40" s="33"/>
    </row>
    <row r="41" spans="1:12">
      <c r="A41" s="21" t="s">
        <v>117</v>
      </c>
      <c r="B41" s="22"/>
      <c r="C41" s="22"/>
      <c r="D41" s="22"/>
      <c r="E41" s="22"/>
      <c r="F41" s="22"/>
      <c r="G41" s="23">
        <f>G40/SUMPRODUCT((G7:G34&gt;0)*1)</f>
        <v>1</v>
      </c>
      <c r="H41" s="24"/>
      <c r="I41" s="24"/>
      <c r="J41" s="24"/>
      <c r="K41" s="24">
        <f>K40/SUMPRODUCT((K7:K34&gt;0)*1)</f>
        <v>0.13983495670995719</v>
      </c>
      <c r="L41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pageSetup orientation="portrait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zoomScale="85" zoomScaleNormal="85" workbookViewId="0">
      <pane xSplit="10" ySplit="6" topLeftCell="K7" activePane="bottomRight" state="frozen"/>
      <selection pane="topRight"/>
      <selection pane="bottomLeft"/>
      <selection pane="bottomRight" activeCell="I37" sqref="I37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3.85546875" style="1" customWidth="1"/>
    <col min="9" max="9" width="14.7109375" style="1" customWidth="1"/>
    <col min="10" max="10" width="11.5703125" style="1" customWidth="1"/>
    <col min="11" max="11" width="9.140625" style="1"/>
    <col min="12" max="12" width="28.42578125" style="1" customWidth="1"/>
    <col min="13" max="16384" width="9.140625" style="1"/>
  </cols>
  <sheetData>
    <row r="1" spans="1:12">
      <c r="B1" s="2"/>
      <c r="C1" s="3" t="s">
        <v>131</v>
      </c>
      <c r="D1" s="2"/>
      <c r="E1" s="2"/>
      <c r="F1" s="2"/>
      <c r="G1" s="2"/>
      <c r="H1" s="2"/>
      <c r="I1" s="2"/>
      <c r="J1" s="2"/>
      <c r="K1" s="2"/>
      <c r="L1" s="2"/>
    </row>
    <row r="2" spans="1:12">
      <c r="B2" s="2"/>
      <c r="C2" s="3" t="s">
        <v>184</v>
      </c>
      <c r="D2" s="2"/>
      <c r="E2" s="2"/>
      <c r="F2" s="2"/>
      <c r="G2" s="2"/>
      <c r="H2" s="2"/>
      <c r="I2" s="2"/>
      <c r="J2" s="2"/>
      <c r="K2" s="2"/>
      <c r="L2" s="25" t="s">
        <v>133</v>
      </c>
    </row>
    <row r="3" spans="1:12">
      <c r="B3" s="2"/>
      <c r="C3" s="3" t="str">
        <f>SCI!C3</f>
        <v>Bulan Agustus 2026</v>
      </c>
      <c r="D3" s="2"/>
      <c r="E3" s="2"/>
      <c r="F3" s="2"/>
      <c r="G3" s="2"/>
      <c r="H3" s="2"/>
      <c r="I3" s="2"/>
      <c r="J3" s="2"/>
      <c r="K3" s="2"/>
      <c r="L3" s="2"/>
    </row>
    <row r="4" spans="1:12">
      <c r="B4" s="4"/>
      <c r="C4" s="76">
        <f>'Summary sales'!A4</f>
        <v>46235</v>
      </c>
      <c r="D4" s="2"/>
      <c r="E4" s="2"/>
      <c r="F4" s="2"/>
      <c r="G4" s="2"/>
      <c r="H4" s="2"/>
      <c r="I4" s="2"/>
      <c r="J4" s="2" t="s">
        <v>134</v>
      </c>
      <c r="K4" s="26">
        <f>MAX(K7:K36)</f>
        <v>60.939166666668221</v>
      </c>
      <c r="L4" s="2"/>
    </row>
    <row r="5" spans="1:12" ht="15" customHeight="1">
      <c r="A5" s="934" t="s">
        <v>111</v>
      </c>
      <c r="B5" s="933" t="s">
        <v>112</v>
      </c>
      <c r="C5" s="933" t="s">
        <v>135</v>
      </c>
      <c r="D5" s="933"/>
      <c r="E5" s="933" t="s">
        <v>136</v>
      </c>
      <c r="F5" s="933"/>
      <c r="G5" s="937" t="s">
        <v>137</v>
      </c>
      <c r="H5" s="933" t="s">
        <v>138</v>
      </c>
      <c r="I5" s="933"/>
      <c r="J5" s="933" t="s">
        <v>139</v>
      </c>
      <c r="K5" s="937" t="s">
        <v>140</v>
      </c>
      <c r="L5" s="931" t="s">
        <v>141</v>
      </c>
    </row>
    <row r="6" spans="1:12" ht="33.75" customHeight="1">
      <c r="A6" s="935"/>
      <c r="B6" s="936"/>
      <c r="C6" s="5" t="s">
        <v>112</v>
      </c>
      <c r="D6" s="5" t="s">
        <v>142</v>
      </c>
      <c r="E6" s="5" t="s">
        <v>112</v>
      </c>
      <c r="F6" s="5" t="s">
        <v>142</v>
      </c>
      <c r="G6" s="938"/>
      <c r="H6" s="5" t="s">
        <v>135</v>
      </c>
      <c r="I6" s="5" t="s">
        <v>136</v>
      </c>
      <c r="J6" s="936"/>
      <c r="K6" s="938"/>
      <c r="L6" s="932"/>
    </row>
    <row r="7" spans="1:12">
      <c r="A7" s="6">
        <v>1</v>
      </c>
      <c r="B7" s="7">
        <f>C4</f>
        <v>46235</v>
      </c>
      <c r="C7" s="8">
        <f>B7</f>
        <v>46235</v>
      </c>
      <c r="D7" s="9">
        <v>0.33333333333333298</v>
      </c>
      <c r="E7" s="8">
        <f>C7+1</f>
        <v>46236</v>
      </c>
      <c r="F7" s="9">
        <v>0.33333333333333298</v>
      </c>
      <c r="G7" s="10">
        <f>IFERROR(((E7-C7)+(F7-D7)),"")</f>
        <v>1</v>
      </c>
      <c r="H7" s="11">
        <v>2424968.92</v>
      </c>
      <c r="I7" s="11">
        <v>2425760.04</v>
      </c>
      <c r="J7" s="11">
        <f>I7-H7</f>
        <v>791.12000000011176</v>
      </c>
      <c r="K7" s="27">
        <f>J7/24</f>
        <v>32.963333333337992</v>
      </c>
      <c r="L7" s="243"/>
    </row>
    <row r="8" spans="1:12">
      <c r="A8" s="12">
        <f>A7+1</f>
        <v>2</v>
      </c>
      <c r="B8" s="8">
        <f>B7+1</f>
        <v>46236</v>
      </c>
      <c r="C8" s="8">
        <f>B8</f>
        <v>46236</v>
      </c>
      <c r="D8" s="9">
        <v>0.33333333333333298</v>
      </c>
      <c r="E8" s="8">
        <f>C8+1</f>
        <v>46237</v>
      </c>
      <c r="F8" s="9">
        <v>0.33333333333333298</v>
      </c>
      <c r="G8" s="10">
        <f>IFERROR(((E8-C8)+(F8-D8)),"")</f>
        <v>1</v>
      </c>
      <c r="H8" s="11">
        <f t="shared" ref="H8:H37" si="0">I7</f>
        <v>2425760.04</v>
      </c>
      <c r="I8" s="11">
        <v>2426307.65</v>
      </c>
      <c r="J8" s="11">
        <f t="shared" ref="J8:J20" si="1">I8-H8</f>
        <v>547.60999999986961</v>
      </c>
      <c r="K8" s="27">
        <f t="shared" ref="K8:K20" si="2">J8/24</f>
        <v>22.817083333327901</v>
      </c>
      <c r="L8" s="104"/>
    </row>
    <row r="9" spans="1:12">
      <c r="A9" s="12">
        <f t="shared" ref="A9:B20" si="3">A8+1</f>
        <v>3</v>
      </c>
      <c r="B9" s="8">
        <f t="shared" si="3"/>
        <v>46237</v>
      </c>
      <c r="C9" s="8">
        <f t="shared" ref="C9:C20" si="4">B9</f>
        <v>46237</v>
      </c>
      <c r="D9" s="9">
        <v>0.33333333333333298</v>
      </c>
      <c r="E9" s="8">
        <f t="shared" ref="E9:E20" si="5">C9+1</f>
        <v>46238</v>
      </c>
      <c r="F9" s="9">
        <v>0.33333333333333298</v>
      </c>
      <c r="G9" s="10">
        <f t="shared" ref="G9:G20" si="6">IFERROR(((E9-C9)+(F9-D9)),"")</f>
        <v>1</v>
      </c>
      <c r="H9" s="11">
        <f t="shared" si="0"/>
        <v>2426307.65</v>
      </c>
      <c r="I9" s="11">
        <v>2427680.15</v>
      </c>
      <c r="J9" s="11">
        <f t="shared" si="1"/>
        <v>1372.5</v>
      </c>
      <c r="K9" s="27">
        <f t="shared" si="2"/>
        <v>57.1875</v>
      </c>
      <c r="L9" s="28"/>
    </row>
    <row r="10" spans="1:12">
      <c r="A10" s="12">
        <f t="shared" si="3"/>
        <v>4</v>
      </c>
      <c r="B10" s="8">
        <f t="shared" si="3"/>
        <v>46238</v>
      </c>
      <c r="C10" s="8">
        <f t="shared" si="4"/>
        <v>46238</v>
      </c>
      <c r="D10" s="9">
        <v>0.33333333333333298</v>
      </c>
      <c r="E10" s="8">
        <f t="shared" si="5"/>
        <v>46239</v>
      </c>
      <c r="F10" s="9">
        <v>0.33333333333333298</v>
      </c>
      <c r="G10" s="10">
        <f t="shared" si="6"/>
        <v>1</v>
      </c>
      <c r="H10" s="11">
        <f t="shared" si="0"/>
        <v>2427680.15</v>
      </c>
      <c r="I10" s="11">
        <v>2429051.65</v>
      </c>
      <c r="J10" s="11">
        <f t="shared" si="1"/>
        <v>1371.5</v>
      </c>
      <c r="K10" s="27">
        <f t="shared" si="2"/>
        <v>57.145833333333336</v>
      </c>
      <c r="L10" s="28"/>
    </row>
    <row r="11" spans="1:12">
      <c r="A11" s="12">
        <f t="shared" si="3"/>
        <v>5</v>
      </c>
      <c r="B11" s="8">
        <f t="shared" si="3"/>
        <v>46239</v>
      </c>
      <c r="C11" s="8">
        <f t="shared" si="4"/>
        <v>46239</v>
      </c>
      <c r="D11" s="9">
        <v>0.33333333333333298</v>
      </c>
      <c r="E11" s="8">
        <f t="shared" si="5"/>
        <v>46240</v>
      </c>
      <c r="F11" s="9">
        <v>0.33333333333333298</v>
      </c>
      <c r="G11" s="10">
        <f t="shared" si="6"/>
        <v>1</v>
      </c>
      <c r="H11" s="11">
        <f t="shared" si="0"/>
        <v>2429051.65</v>
      </c>
      <c r="I11" s="11">
        <v>2430288.15</v>
      </c>
      <c r="J11" s="11">
        <f t="shared" si="1"/>
        <v>1236.5</v>
      </c>
      <c r="K11" s="27">
        <f t="shared" si="2"/>
        <v>51.520833333333336</v>
      </c>
      <c r="L11" s="28"/>
    </row>
    <row r="12" spans="1:12">
      <c r="A12" s="12">
        <f t="shared" si="3"/>
        <v>6</v>
      </c>
      <c r="B12" s="8">
        <f t="shared" si="3"/>
        <v>46240</v>
      </c>
      <c r="C12" s="8">
        <f t="shared" si="4"/>
        <v>46240</v>
      </c>
      <c r="D12" s="9">
        <v>0.33333333333333298</v>
      </c>
      <c r="E12" s="8">
        <f t="shared" si="5"/>
        <v>46241</v>
      </c>
      <c r="F12" s="9">
        <v>0.33333333333333298</v>
      </c>
      <c r="G12" s="10">
        <f t="shared" si="6"/>
        <v>1</v>
      </c>
      <c r="H12" s="11">
        <f t="shared" si="0"/>
        <v>2430288.15</v>
      </c>
      <c r="I12" s="11">
        <v>2431493.0499999998</v>
      </c>
      <c r="J12" s="11">
        <f t="shared" si="1"/>
        <v>1204.8999999999069</v>
      </c>
      <c r="K12" s="27">
        <f t="shared" si="2"/>
        <v>50.204166666662786</v>
      </c>
      <c r="L12" s="104"/>
    </row>
    <row r="13" spans="1:12">
      <c r="A13" s="12">
        <f t="shared" si="3"/>
        <v>7</v>
      </c>
      <c r="B13" s="8">
        <f t="shared" si="3"/>
        <v>46241</v>
      </c>
      <c r="C13" s="8">
        <f t="shared" si="4"/>
        <v>46241</v>
      </c>
      <c r="D13" s="9">
        <v>0.33333333333333298</v>
      </c>
      <c r="E13" s="8">
        <f t="shared" si="5"/>
        <v>46242</v>
      </c>
      <c r="F13" s="9">
        <v>0.33333333333333298</v>
      </c>
      <c r="G13" s="10">
        <f t="shared" si="6"/>
        <v>1</v>
      </c>
      <c r="H13" s="11">
        <f t="shared" si="0"/>
        <v>2431493.0499999998</v>
      </c>
      <c r="I13" s="11">
        <v>2432479.1800000002</v>
      </c>
      <c r="J13" s="11">
        <f t="shared" si="1"/>
        <v>986.1300000003539</v>
      </c>
      <c r="K13" s="27">
        <f t="shared" si="2"/>
        <v>41.088750000014748</v>
      </c>
      <c r="L13" s="104"/>
    </row>
    <row r="14" spans="1:12">
      <c r="A14" s="12">
        <f t="shared" si="3"/>
        <v>8</v>
      </c>
      <c r="B14" s="8">
        <f t="shared" si="3"/>
        <v>46242</v>
      </c>
      <c r="C14" s="8">
        <f t="shared" si="4"/>
        <v>46242</v>
      </c>
      <c r="D14" s="9">
        <v>0.33333333333333298</v>
      </c>
      <c r="E14" s="8">
        <f t="shared" si="5"/>
        <v>46243</v>
      </c>
      <c r="F14" s="9">
        <v>0.33333333333333298</v>
      </c>
      <c r="G14" s="10">
        <f t="shared" si="6"/>
        <v>1</v>
      </c>
      <c r="H14" s="11">
        <f t="shared" si="0"/>
        <v>2432479.1800000002</v>
      </c>
      <c r="I14" s="11">
        <v>2433333</v>
      </c>
      <c r="J14" s="11">
        <f t="shared" si="1"/>
        <v>853.81999999983236</v>
      </c>
      <c r="K14" s="27">
        <f t="shared" si="2"/>
        <v>35.575833333326351</v>
      </c>
      <c r="L14" s="104"/>
    </row>
    <row r="15" spans="1:12">
      <c r="A15" s="12">
        <f t="shared" si="3"/>
        <v>9</v>
      </c>
      <c r="B15" s="8">
        <f t="shared" si="3"/>
        <v>46243</v>
      </c>
      <c r="C15" s="8">
        <f t="shared" si="4"/>
        <v>46243</v>
      </c>
      <c r="D15" s="9">
        <v>0.33333333333333298</v>
      </c>
      <c r="E15" s="8">
        <f t="shared" si="5"/>
        <v>46244</v>
      </c>
      <c r="F15" s="9">
        <v>0.33333333333333298</v>
      </c>
      <c r="G15" s="10">
        <f t="shared" si="6"/>
        <v>1</v>
      </c>
      <c r="H15" s="11">
        <f t="shared" si="0"/>
        <v>2433333</v>
      </c>
      <c r="I15" s="11">
        <v>2433920.2000000002</v>
      </c>
      <c r="J15" s="11">
        <f t="shared" si="1"/>
        <v>587.20000000018626</v>
      </c>
      <c r="K15" s="27">
        <f t="shared" si="2"/>
        <v>24.466666666674428</v>
      </c>
      <c r="L15" s="104"/>
    </row>
    <row r="16" spans="1:12">
      <c r="A16" s="12">
        <f t="shared" si="3"/>
        <v>10</v>
      </c>
      <c r="B16" s="8">
        <f t="shared" si="3"/>
        <v>46244</v>
      </c>
      <c r="C16" s="8">
        <f t="shared" si="4"/>
        <v>46244</v>
      </c>
      <c r="D16" s="9">
        <v>0.33333333333333298</v>
      </c>
      <c r="E16" s="8">
        <f t="shared" si="5"/>
        <v>46245</v>
      </c>
      <c r="F16" s="9">
        <v>0.33333333333333298</v>
      </c>
      <c r="G16" s="10">
        <f t="shared" si="6"/>
        <v>1</v>
      </c>
      <c r="H16" s="11">
        <f t="shared" si="0"/>
        <v>2433920.2000000002</v>
      </c>
      <c r="I16" s="232">
        <v>2435157.9700000002</v>
      </c>
      <c r="J16" s="11">
        <f t="shared" ref="J16" si="7">I16-H16</f>
        <v>1237.7700000000186</v>
      </c>
      <c r="K16" s="27">
        <f t="shared" ref="K16" si="8">J16/24</f>
        <v>51.573750000000778</v>
      </c>
      <c r="L16" s="104"/>
    </row>
    <row r="17" spans="1:14">
      <c r="A17" s="12">
        <f t="shared" si="3"/>
        <v>11</v>
      </c>
      <c r="B17" s="8">
        <f t="shared" si="3"/>
        <v>46245</v>
      </c>
      <c r="C17" s="8">
        <f t="shared" si="4"/>
        <v>46245</v>
      </c>
      <c r="D17" s="9">
        <v>0.33333333333333298</v>
      </c>
      <c r="E17" s="8">
        <f t="shared" si="5"/>
        <v>46246</v>
      </c>
      <c r="F17" s="9">
        <v>0.33333333333333298</v>
      </c>
      <c r="G17" s="10">
        <f t="shared" si="6"/>
        <v>1</v>
      </c>
      <c r="H17" s="11">
        <f t="shared" si="0"/>
        <v>2435157.9700000002</v>
      </c>
      <c r="I17" s="232">
        <v>2436311.09</v>
      </c>
      <c r="J17" s="11">
        <f t="shared" si="1"/>
        <v>1153.1199999996461</v>
      </c>
      <c r="K17" s="27">
        <f t="shared" si="2"/>
        <v>48.046666666651923</v>
      </c>
      <c r="L17" s="104"/>
    </row>
    <row r="18" spans="1:14">
      <c r="A18" s="12">
        <f t="shared" si="3"/>
        <v>12</v>
      </c>
      <c r="B18" s="8">
        <f t="shared" si="3"/>
        <v>46246</v>
      </c>
      <c r="C18" s="8">
        <f t="shared" si="4"/>
        <v>46246</v>
      </c>
      <c r="D18" s="9">
        <v>0.33333333333333298</v>
      </c>
      <c r="E18" s="8">
        <f t="shared" si="5"/>
        <v>46247</v>
      </c>
      <c r="F18" s="9">
        <v>0.33333333333333298</v>
      </c>
      <c r="G18" s="10">
        <f t="shared" si="6"/>
        <v>1</v>
      </c>
      <c r="H18" s="11">
        <f t="shared" si="0"/>
        <v>2436311.09</v>
      </c>
      <c r="I18" s="11">
        <v>2437599.37</v>
      </c>
      <c r="J18" s="11">
        <f t="shared" si="1"/>
        <v>1288.2800000002608</v>
      </c>
      <c r="K18" s="27">
        <f t="shared" si="2"/>
        <v>53.678333333344199</v>
      </c>
      <c r="L18" s="104"/>
      <c r="N18" s="29"/>
    </row>
    <row r="19" spans="1:14">
      <c r="A19" s="12">
        <f t="shared" si="3"/>
        <v>13</v>
      </c>
      <c r="B19" s="8">
        <f t="shared" si="3"/>
        <v>46247</v>
      </c>
      <c r="C19" s="8">
        <f t="shared" si="4"/>
        <v>46247</v>
      </c>
      <c r="D19" s="9">
        <v>0.33333333333333298</v>
      </c>
      <c r="E19" s="8">
        <f t="shared" si="5"/>
        <v>46248</v>
      </c>
      <c r="F19" s="9">
        <v>0.33333333333333298</v>
      </c>
      <c r="G19" s="10">
        <f t="shared" si="6"/>
        <v>1</v>
      </c>
      <c r="H19" s="11">
        <f t="shared" si="0"/>
        <v>2437599.37</v>
      </c>
      <c r="I19" s="11">
        <v>2438818.23</v>
      </c>
      <c r="J19" s="11">
        <f t="shared" si="1"/>
        <v>1218.8599999998696</v>
      </c>
      <c r="K19" s="27">
        <f t="shared" si="2"/>
        <v>50.785833333327901</v>
      </c>
      <c r="L19" s="104"/>
    </row>
    <row r="20" spans="1:14">
      <c r="A20" s="12">
        <f t="shared" si="3"/>
        <v>14</v>
      </c>
      <c r="B20" s="8">
        <f t="shared" si="3"/>
        <v>46248</v>
      </c>
      <c r="C20" s="8">
        <f t="shared" si="4"/>
        <v>46248</v>
      </c>
      <c r="D20" s="9">
        <v>0.33333333333333298</v>
      </c>
      <c r="E20" s="8">
        <f t="shared" si="5"/>
        <v>46249</v>
      </c>
      <c r="F20" s="9">
        <v>0.33333333333333298</v>
      </c>
      <c r="G20" s="10">
        <f t="shared" si="6"/>
        <v>1</v>
      </c>
      <c r="H20" s="11">
        <f t="shared" si="0"/>
        <v>2438818.23</v>
      </c>
      <c r="I20" s="11">
        <v>2439838.14</v>
      </c>
      <c r="J20" s="11">
        <f t="shared" si="1"/>
        <v>1019.910000000149</v>
      </c>
      <c r="K20" s="27">
        <f t="shared" si="2"/>
        <v>42.496250000006206</v>
      </c>
      <c r="L20" s="104"/>
    </row>
    <row r="21" spans="1:14">
      <c r="A21" s="12">
        <f t="shared" ref="A21:B21" si="9">A20+1</f>
        <v>15</v>
      </c>
      <c r="B21" s="8">
        <f t="shared" si="9"/>
        <v>46249</v>
      </c>
      <c r="C21" s="8">
        <f t="shared" ref="C21:C37" si="10">B21</f>
        <v>46249</v>
      </c>
      <c r="D21" s="9">
        <v>0.33333333333333298</v>
      </c>
      <c r="E21" s="8">
        <f t="shared" ref="E21:E37" si="11">C21+1</f>
        <v>46250</v>
      </c>
      <c r="F21" s="9">
        <v>0.33333333333333298</v>
      </c>
      <c r="G21" s="10">
        <f t="shared" ref="G21:G37" si="12">IFERROR(((E21-C21)+(F21-D21)),"")</f>
        <v>1</v>
      </c>
      <c r="H21" s="11">
        <f t="shared" si="0"/>
        <v>2439838.14</v>
      </c>
      <c r="I21" s="11">
        <v>2440584.71</v>
      </c>
      <c r="J21" s="11">
        <f t="shared" ref="J21:J37" si="13">I21-H21</f>
        <v>746.56999999983236</v>
      </c>
      <c r="K21" s="27">
        <f t="shared" ref="K21:K37" si="14">J21/24</f>
        <v>31.107083333326347</v>
      </c>
      <c r="L21" s="104"/>
    </row>
    <row r="22" spans="1:14">
      <c r="A22" s="12">
        <f t="shared" ref="A22:B22" si="15">A21+1</f>
        <v>16</v>
      </c>
      <c r="B22" s="8">
        <f t="shared" si="15"/>
        <v>46250</v>
      </c>
      <c r="C22" s="8">
        <f t="shared" si="10"/>
        <v>46250</v>
      </c>
      <c r="D22" s="9">
        <v>0.33333333333333298</v>
      </c>
      <c r="E22" s="8">
        <f t="shared" si="11"/>
        <v>46251</v>
      </c>
      <c r="F22" s="9">
        <v>0.33333333333333298</v>
      </c>
      <c r="G22" s="10">
        <f t="shared" si="12"/>
        <v>1</v>
      </c>
      <c r="H22" s="11">
        <f t="shared" si="0"/>
        <v>2440584.71</v>
      </c>
      <c r="I22" s="11">
        <v>2441049.21</v>
      </c>
      <c r="J22" s="11">
        <f t="shared" si="13"/>
        <v>464.5</v>
      </c>
      <c r="K22" s="27">
        <f t="shared" si="14"/>
        <v>19.354166666666668</v>
      </c>
      <c r="L22" s="104"/>
    </row>
    <row r="23" spans="1:14">
      <c r="A23" s="12">
        <f t="shared" ref="A23:B23" si="16">A22+1</f>
        <v>17</v>
      </c>
      <c r="B23" s="8">
        <f t="shared" si="16"/>
        <v>46251</v>
      </c>
      <c r="C23" s="8">
        <f t="shared" si="10"/>
        <v>46251</v>
      </c>
      <c r="D23" s="9">
        <v>0.33333333333333298</v>
      </c>
      <c r="E23" s="8">
        <f t="shared" si="11"/>
        <v>46252</v>
      </c>
      <c r="F23" s="9">
        <v>0.33333333333333298</v>
      </c>
      <c r="G23" s="10">
        <f t="shared" si="12"/>
        <v>1</v>
      </c>
      <c r="H23" s="11">
        <f t="shared" si="0"/>
        <v>2441049.21</v>
      </c>
      <c r="I23" s="11">
        <v>2441552.42</v>
      </c>
      <c r="J23" s="11">
        <f t="shared" si="13"/>
        <v>503.20999999996275</v>
      </c>
      <c r="K23" s="27">
        <f t="shared" si="14"/>
        <v>20.967083333331782</v>
      </c>
      <c r="L23" s="104"/>
    </row>
    <row r="24" spans="1:14">
      <c r="A24" s="12">
        <f t="shared" ref="A24:B24" si="17">A23+1</f>
        <v>18</v>
      </c>
      <c r="B24" s="8">
        <f t="shared" si="17"/>
        <v>46252</v>
      </c>
      <c r="C24" s="8">
        <f t="shared" si="10"/>
        <v>46252</v>
      </c>
      <c r="D24" s="9">
        <v>0.33333333333333298</v>
      </c>
      <c r="E24" s="8">
        <f t="shared" si="11"/>
        <v>46253</v>
      </c>
      <c r="F24" s="9">
        <v>0.33333333333333298</v>
      </c>
      <c r="G24" s="10">
        <f t="shared" si="12"/>
        <v>1</v>
      </c>
      <c r="H24" s="11">
        <f t="shared" si="0"/>
        <v>2441552.42</v>
      </c>
      <c r="I24" s="11">
        <v>2442909.44</v>
      </c>
      <c r="J24" s="11">
        <f t="shared" si="13"/>
        <v>1357.0200000000186</v>
      </c>
      <c r="K24" s="27">
        <f t="shared" si="14"/>
        <v>56.542500000000778</v>
      </c>
      <c r="L24" s="28"/>
    </row>
    <row r="25" spans="1:14">
      <c r="A25" s="12">
        <f t="shared" ref="A25:B25" si="18">A24+1</f>
        <v>19</v>
      </c>
      <c r="B25" s="8">
        <f t="shared" si="18"/>
        <v>46253</v>
      </c>
      <c r="C25" s="8">
        <f t="shared" si="10"/>
        <v>46253</v>
      </c>
      <c r="D25" s="9">
        <v>0.33333333333333298</v>
      </c>
      <c r="E25" s="8">
        <f t="shared" si="11"/>
        <v>46254</v>
      </c>
      <c r="F25" s="9">
        <v>0.33333333333333298</v>
      </c>
      <c r="G25" s="10">
        <f t="shared" si="12"/>
        <v>1</v>
      </c>
      <c r="H25" s="11">
        <f t="shared" si="0"/>
        <v>2442909.44</v>
      </c>
      <c r="I25" s="11">
        <v>2444010.64</v>
      </c>
      <c r="J25" s="11">
        <f t="shared" si="13"/>
        <v>1101.2000000001863</v>
      </c>
      <c r="K25" s="27">
        <f t="shared" si="14"/>
        <v>45.883333333341092</v>
      </c>
      <c r="L25" s="104"/>
    </row>
    <row r="26" spans="1:14">
      <c r="A26" s="12">
        <f t="shared" ref="A26:B26" si="19">A25+1</f>
        <v>20</v>
      </c>
      <c r="B26" s="8">
        <f t="shared" si="19"/>
        <v>46254</v>
      </c>
      <c r="C26" s="8">
        <f t="shared" si="10"/>
        <v>46254</v>
      </c>
      <c r="D26" s="9">
        <v>0.33333333333333298</v>
      </c>
      <c r="E26" s="8">
        <f t="shared" si="11"/>
        <v>46255</v>
      </c>
      <c r="F26" s="9">
        <v>0.33333333333333298</v>
      </c>
      <c r="G26" s="10">
        <f t="shared" si="12"/>
        <v>1</v>
      </c>
      <c r="H26" s="11">
        <f t="shared" si="0"/>
        <v>2444010.64</v>
      </c>
      <c r="I26" s="11">
        <v>2445295.2200000002</v>
      </c>
      <c r="J26" s="11">
        <f t="shared" si="13"/>
        <v>1284.5800000000745</v>
      </c>
      <c r="K26" s="27">
        <f t="shared" si="14"/>
        <v>53.524166666669771</v>
      </c>
      <c r="L26" s="28"/>
    </row>
    <row r="27" spans="1:14">
      <c r="A27" s="12">
        <f t="shared" ref="A27:B27" si="20">A26+1</f>
        <v>21</v>
      </c>
      <c r="B27" s="8">
        <f t="shared" si="20"/>
        <v>46255</v>
      </c>
      <c r="C27" s="8">
        <f t="shared" si="10"/>
        <v>46255</v>
      </c>
      <c r="D27" s="9">
        <v>0.33333333333333298</v>
      </c>
      <c r="E27" s="8">
        <f t="shared" si="11"/>
        <v>46256</v>
      </c>
      <c r="F27" s="9">
        <v>0.33333333333333298</v>
      </c>
      <c r="G27" s="10">
        <f t="shared" si="12"/>
        <v>1</v>
      </c>
      <c r="H27" s="11">
        <f t="shared" si="0"/>
        <v>2445295.2200000002</v>
      </c>
      <c r="I27" s="11">
        <v>2446479.0299999998</v>
      </c>
      <c r="J27" s="11">
        <f t="shared" si="13"/>
        <v>1183.8099999995902</v>
      </c>
      <c r="K27" s="27">
        <f t="shared" si="14"/>
        <v>49.325416666649595</v>
      </c>
      <c r="L27" s="28"/>
    </row>
    <row r="28" spans="1:14">
      <c r="A28" s="12">
        <f t="shared" ref="A28:B28" si="21">A27+1</f>
        <v>22</v>
      </c>
      <c r="B28" s="8">
        <f t="shared" si="21"/>
        <v>46256</v>
      </c>
      <c r="C28" s="8">
        <f t="shared" si="10"/>
        <v>46256</v>
      </c>
      <c r="D28" s="9">
        <v>0.33333333333333298</v>
      </c>
      <c r="E28" s="8">
        <f t="shared" si="11"/>
        <v>46257</v>
      </c>
      <c r="F28" s="9">
        <v>0.33333333333333298</v>
      </c>
      <c r="G28" s="10">
        <f t="shared" si="12"/>
        <v>1</v>
      </c>
      <c r="H28" s="11">
        <f t="shared" si="0"/>
        <v>2446479.0299999998</v>
      </c>
      <c r="I28" s="11">
        <v>2447426.8199999998</v>
      </c>
      <c r="J28" s="11">
        <f t="shared" si="13"/>
        <v>947.79000000003725</v>
      </c>
      <c r="K28" s="27">
        <f t="shared" si="14"/>
        <v>39.49125000000155</v>
      </c>
      <c r="L28" s="28"/>
    </row>
    <row r="29" spans="1:14">
      <c r="A29" s="12">
        <f t="shared" ref="A29:B29" si="22">A28+1</f>
        <v>23</v>
      </c>
      <c r="B29" s="8">
        <f t="shared" si="22"/>
        <v>46257</v>
      </c>
      <c r="C29" s="8">
        <f t="shared" si="10"/>
        <v>46257</v>
      </c>
      <c r="D29" s="9">
        <v>0.33333333333333298</v>
      </c>
      <c r="E29" s="8">
        <f t="shared" si="11"/>
        <v>46258</v>
      </c>
      <c r="F29" s="9">
        <v>0.33333333333333298</v>
      </c>
      <c r="G29" s="10">
        <f t="shared" si="12"/>
        <v>1</v>
      </c>
      <c r="H29" s="11">
        <f t="shared" si="0"/>
        <v>2447426.8199999998</v>
      </c>
      <c r="I29" s="11">
        <v>2448035.7200000002</v>
      </c>
      <c r="J29" s="11">
        <f t="shared" si="13"/>
        <v>608.90000000037253</v>
      </c>
      <c r="K29" s="27">
        <f t="shared" si="14"/>
        <v>25.370833333348855</v>
      </c>
      <c r="L29" s="28"/>
    </row>
    <row r="30" spans="1:14">
      <c r="A30" s="12">
        <f t="shared" ref="A30:B30" si="23">A29+1</f>
        <v>24</v>
      </c>
      <c r="B30" s="8">
        <f t="shared" si="23"/>
        <v>46258</v>
      </c>
      <c r="C30" s="8">
        <f t="shared" si="10"/>
        <v>46258</v>
      </c>
      <c r="D30" s="9">
        <v>0.33333333333333298</v>
      </c>
      <c r="E30" s="8">
        <f t="shared" si="11"/>
        <v>46259</v>
      </c>
      <c r="F30" s="9">
        <v>0.33333333333333298</v>
      </c>
      <c r="G30" s="10">
        <f t="shared" si="12"/>
        <v>1</v>
      </c>
      <c r="H30" s="11">
        <f t="shared" si="0"/>
        <v>2448035.7200000002</v>
      </c>
      <c r="I30" s="11">
        <v>2449384.0499999998</v>
      </c>
      <c r="J30" s="11">
        <f t="shared" si="13"/>
        <v>1348.3299999996088</v>
      </c>
      <c r="K30" s="27">
        <f t="shared" si="14"/>
        <v>56.180416666650366</v>
      </c>
      <c r="L30" s="104"/>
    </row>
    <row r="31" spans="1:14">
      <c r="A31" s="12">
        <f t="shared" ref="A31:B31" si="24">A30+1</f>
        <v>25</v>
      </c>
      <c r="B31" s="8">
        <f t="shared" si="24"/>
        <v>46259</v>
      </c>
      <c r="C31" s="8">
        <f t="shared" si="10"/>
        <v>46259</v>
      </c>
      <c r="D31" s="9">
        <v>0.33333333333333298</v>
      </c>
      <c r="E31" s="8">
        <f t="shared" si="11"/>
        <v>46260</v>
      </c>
      <c r="F31" s="9">
        <v>0.33333333333333298</v>
      </c>
      <c r="G31" s="10">
        <f t="shared" si="12"/>
        <v>1</v>
      </c>
      <c r="H31" s="11">
        <f t="shared" si="0"/>
        <v>2449384.0499999998</v>
      </c>
      <c r="I31" s="11">
        <v>2449821.23</v>
      </c>
      <c r="J31" s="11">
        <f t="shared" si="13"/>
        <v>437.18000000016764</v>
      </c>
      <c r="K31" s="27">
        <f t="shared" si="14"/>
        <v>18.215833333340317</v>
      </c>
      <c r="L31" s="28"/>
    </row>
    <row r="32" spans="1:14">
      <c r="A32" s="12">
        <f t="shared" ref="A32:B32" si="25">A31+1</f>
        <v>26</v>
      </c>
      <c r="B32" s="8">
        <f t="shared" si="25"/>
        <v>46260</v>
      </c>
      <c r="C32" s="8">
        <f t="shared" si="10"/>
        <v>46260</v>
      </c>
      <c r="D32" s="9">
        <v>0.33333333333333298</v>
      </c>
      <c r="E32" s="8">
        <f t="shared" si="11"/>
        <v>46261</v>
      </c>
      <c r="F32" s="9">
        <v>0.33333333333333298</v>
      </c>
      <c r="G32" s="10">
        <f t="shared" si="12"/>
        <v>1</v>
      </c>
      <c r="H32" s="11">
        <f t="shared" si="0"/>
        <v>2449821.23</v>
      </c>
      <c r="I32" s="11">
        <v>2451283.77</v>
      </c>
      <c r="J32" s="11">
        <f t="shared" si="13"/>
        <v>1462.5400000000373</v>
      </c>
      <c r="K32" s="27">
        <f t="shared" si="14"/>
        <v>60.939166666668221</v>
      </c>
      <c r="L32" s="104"/>
    </row>
    <row r="33" spans="1:12">
      <c r="A33" s="12">
        <f t="shared" ref="A33:B33" si="26">A32+1</f>
        <v>27</v>
      </c>
      <c r="B33" s="8">
        <f t="shared" si="26"/>
        <v>46261</v>
      </c>
      <c r="C33" s="8">
        <f t="shared" si="10"/>
        <v>46261</v>
      </c>
      <c r="D33" s="9">
        <v>0.33333333333333298</v>
      </c>
      <c r="E33" s="8">
        <f t="shared" si="11"/>
        <v>46262</v>
      </c>
      <c r="F33" s="9">
        <v>0.33333333333333298</v>
      </c>
      <c r="G33" s="10">
        <f t="shared" si="12"/>
        <v>1</v>
      </c>
      <c r="H33" s="11">
        <f t="shared" si="0"/>
        <v>2451283.77</v>
      </c>
      <c r="I33" s="11">
        <v>2452646.58</v>
      </c>
      <c r="J33" s="11">
        <f t="shared" si="13"/>
        <v>1362.8100000000559</v>
      </c>
      <c r="K33" s="27">
        <f t="shared" si="14"/>
        <v>56.783750000002328</v>
      </c>
      <c r="L33" s="104"/>
    </row>
    <row r="34" spans="1:12">
      <c r="A34" s="12">
        <f t="shared" ref="A34:B34" si="27">A33+1</f>
        <v>28</v>
      </c>
      <c r="B34" s="8">
        <f t="shared" si="27"/>
        <v>46262</v>
      </c>
      <c r="C34" s="8">
        <f t="shared" si="10"/>
        <v>46262</v>
      </c>
      <c r="D34" s="9">
        <v>0.33333333333333298</v>
      </c>
      <c r="E34" s="8">
        <f t="shared" si="11"/>
        <v>46263</v>
      </c>
      <c r="F34" s="9">
        <v>0.33333333333333298</v>
      </c>
      <c r="G34" s="10">
        <f t="shared" si="12"/>
        <v>1</v>
      </c>
      <c r="H34" s="11">
        <f t="shared" si="0"/>
        <v>2452646.58</v>
      </c>
      <c r="I34" s="11">
        <v>2453739.81</v>
      </c>
      <c r="J34" s="11">
        <f t="shared" si="13"/>
        <v>1093.2299999999814</v>
      </c>
      <c r="K34" s="27">
        <f t="shared" si="14"/>
        <v>45.551249999999222</v>
      </c>
      <c r="L34" s="104"/>
    </row>
    <row r="35" spans="1:12">
      <c r="A35" s="12">
        <f t="shared" ref="A35:B35" si="28">A34+1</f>
        <v>29</v>
      </c>
      <c r="B35" s="8">
        <f t="shared" si="28"/>
        <v>46263</v>
      </c>
      <c r="C35" s="8">
        <f t="shared" si="10"/>
        <v>46263</v>
      </c>
      <c r="D35" s="9">
        <v>0.33333333333333298</v>
      </c>
      <c r="E35" s="8">
        <f t="shared" si="11"/>
        <v>46264</v>
      </c>
      <c r="F35" s="9">
        <v>0.33333333333333298</v>
      </c>
      <c r="G35" s="10">
        <f t="shared" si="12"/>
        <v>1</v>
      </c>
      <c r="H35" s="11">
        <f t="shared" si="0"/>
        <v>2453739.81</v>
      </c>
      <c r="I35" s="11">
        <v>2454718.83</v>
      </c>
      <c r="J35" s="11">
        <f t="shared" si="13"/>
        <v>979.02000000001863</v>
      </c>
      <c r="K35" s="27">
        <f t="shared" si="14"/>
        <v>40.792500000000778</v>
      </c>
      <c r="L35" s="104"/>
    </row>
    <row r="36" spans="1:12">
      <c r="A36" s="12">
        <f t="shared" ref="A36:B36" si="29">A35+1</f>
        <v>30</v>
      </c>
      <c r="B36" s="8">
        <f t="shared" si="29"/>
        <v>46264</v>
      </c>
      <c r="C36" s="8">
        <f t="shared" si="10"/>
        <v>46264</v>
      </c>
      <c r="D36" s="9">
        <v>0.33333333333333298</v>
      </c>
      <c r="E36" s="8">
        <f t="shared" si="11"/>
        <v>46265</v>
      </c>
      <c r="F36" s="9">
        <v>0.33333333333333298</v>
      </c>
      <c r="G36" s="10">
        <f t="shared" si="12"/>
        <v>1</v>
      </c>
      <c r="H36" s="11">
        <f t="shared" si="0"/>
        <v>2454718.83</v>
      </c>
      <c r="I36" s="11">
        <v>2455259.0299999998</v>
      </c>
      <c r="J36" s="11">
        <f t="shared" si="13"/>
        <v>540.1999999997206</v>
      </c>
      <c r="K36" s="27">
        <f t="shared" si="14"/>
        <v>22.508333333321691</v>
      </c>
      <c r="L36" s="104"/>
    </row>
    <row r="37" spans="1:12">
      <c r="A37" s="12">
        <f t="shared" ref="A37:B37" si="30">A36+1</f>
        <v>31</v>
      </c>
      <c r="B37" s="8">
        <f t="shared" si="30"/>
        <v>46265</v>
      </c>
      <c r="C37" s="8">
        <f t="shared" si="10"/>
        <v>46265</v>
      </c>
      <c r="D37" s="9">
        <v>0.33333333333333298</v>
      </c>
      <c r="E37" s="8">
        <f t="shared" si="11"/>
        <v>46266</v>
      </c>
      <c r="F37" s="9">
        <v>0.33333333333333298</v>
      </c>
      <c r="G37" s="10">
        <f t="shared" si="12"/>
        <v>1</v>
      </c>
      <c r="H37" s="11">
        <f t="shared" si="0"/>
        <v>2455259.0299999998</v>
      </c>
      <c r="I37" s="11">
        <v>2456798.9300000002</v>
      </c>
      <c r="J37" s="11">
        <f t="shared" si="13"/>
        <v>1539.9000000003725</v>
      </c>
      <c r="K37" s="27">
        <f t="shared" si="14"/>
        <v>64.162500000015527</v>
      </c>
      <c r="L37" s="104"/>
    </row>
    <row r="38" spans="1:12">
      <c r="A38" s="12"/>
      <c r="B38" s="8"/>
      <c r="C38" s="8"/>
      <c r="D38" s="9"/>
      <c r="E38" s="8"/>
      <c r="F38" s="9"/>
      <c r="G38" s="10"/>
      <c r="H38" s="11"/>
      <c r="I38" s="11"/>
      <c r="J38" s="11"/>
      <c r="K38" s="27"/>
      <c r="L38" s="104"/>
    </row>
    <row r="39" spans="1:12">
      <c r="A39" s="17" t="s">
        <v>3</v>
      </c>
      <c r="B39" s="18"/>
      <c r="C39" s="18"/>
      <c r="D39" s="18"/>
      <c r="E39" s="18"/>
      <c r="F39" s="18"/>
      <c r="G39" s="19">
        <f>SUM(G7:G38)</f>
        <v>31</v>
      </c>
      <c r="H39" s="20"/>
      <c r="I39" s="20"/>
      <c r="J39" s="32">
        <f>SUM(J7:J38)</f>
        <v>31830.010000000242</v>
      </c>
      <c r="K39" s="32">
        <f>AVERAGE(K7:K38)</f>
        <v>42.782271505376663</v>
      </c>
      <c r="L39" s="33"/>
    </row>
    <row r="40" spans="1:12">
      <c r="A40" s="21" t="s">
        <v>117</v>
      </c>
      <c r="B40" s="22"/>
      <c r="C40" s="22"/>
      <c r="D40" s="22"/>
      <c r="E40" s="22"/>
      <c r="F40" s="22"/>
      <c r="G40" s="23">
        <f>G39/SUMPRODUCT((G7:G38&gt;0)*1)</f>
        <v>1</v>
      </c>
      <c r="H40" s="24"/>
      <c r="I40" s="24"/>
      <c r="J40" s="24"/>
      <c r="K40" s="24">
        <f>K39/SUMPRODUCT((K7:K38&gt;0)*1)</f>
        <v>1.3800732743669892</v>
      </c>
      <c r="L40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pageSetup orientation="portrait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zoomScale="80" zoomScaleNormal="80" workbookViewId="0">
      <pane xSplit="6" ySplit="6" topLeftCell="G7" activePane="bottomRight" state="frozen"/>
      <selection pane="topRight"/>
      <selection pane="bottomLeft"/>
      <selection pane="bottomRight" activeCell="L2" sqref="L2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1.42578125" style="1" customWidth="1"/>
    <col min="9" max="9" width="11.7109375" style="1" customWidth="1"/>
    <col min="10" max="10" width="11.5703125" style="1" customWidth="1"/>
    <col min="11" max="11" width="9.140625" style="1"/>
    <col min="12" max="12" width="28.42578125" style="1" customWidth="1"/>
    <col min="13" max="16384" width="9.140625" style="1"/>
  </cols>
  <sheetData>
    <row r="1" spans="1:12">
      <c r="B1" s="2"/>
      <c r="C1" s="3" t="s">
        <v>131</v>
      </c>
      <c r="D1" s="2"/>
      <c r="E1" s="2"/>
      <c r="F1" s="2"/>
      <c r="G1" s="2"/>
      <c r="H1" s="2"/>
      <c r="I1" s="2"/>
      <c r="J1" s="2"/>
      <c r="K1" s="2"/>
      <c r="L1" s="2"/>
    </row>
    <row r="2" spans="1:12">
      <c r="B2" s="2"/>
      <c r="C2" s="3" t="s">
        <v>185</v>
      </c>
      <c r="D2" s="2"/>
      <c r="E2" s="2"/>
      <c r="F2" s="2"/>
      <c r="G2" s="2"/>
      <c r="H2" s="2"/>
      <c r="I2" s="2"/>
      <c r="J2" s="2"/>
      <c r="K2" s="2"/>
      <c r="L2" s="25" t="s">
        <v>133</v>
      </c>
    </row>
    <row r="3" spans="1:12">
      <c r="B3" s="2"/>
      <c r="C3" s="3" t="str">
        <f>SCI!C3</f>
        <v>Bulan Agustus 2026</v>
      </c>
      <c r="D3" s="2"/>
      <c r="E3" s="2"/>
      <c r="F3" s="2"/>
      <c r="G3" s="2"/>
      <c r="H3" s="2"/>
      <c r="I3" s="2"/>
      <c r="J3" s="2"/>
      <c r="K3" s="2"/>
      <c r="L3" s="2"/>
    </row>
    <row r="4" spans="1:12">
      <c r="B4" s="4"/>
      <c r="C4" s="76">
        <f>'Summary sales'!A4</f>
        <v>46235</v>
      </c>
      <c r="D4" s="2"/>
      <c r="E4" s="2"/>
      <c r="F4" s="2"/>
      <c r="G4" s="2"/>
      <c r="H4" s="2"/>
      <c r="I4" s="2"/>
      <c r="J4" s="2" t="s">
        <v>134</v>
      </c>
      <c r="K4" s="26">
        <f>MAX(K7:K38)</f>
        <v>41.872083333335468</v>
      </c>
      <c r="L4" s="2"/>
    </row>
    <row r="5" spans="1:12">
      <c r="A5" s="934" t="s">
        <v>111</v>
      </c>
      <c r="B5" s="933" t="s">
        <v>112</v>
      </c>
      <c r="C5" s="933" t="s">
        <v>135</v>
      </c>
      <c r="D5" s="933"/>
      <c r="E5" s="933" t="s">
        <v>136</v>
      </c>
      <c r="F5" s="933"/>
      <c r="G5" s="937" t="s">
        <v>137</v>
      </c>
      <c r="H5" s="933" t="s">
        <v>138</v>
      </c>
      <c r="I5" s="933"/>
      <c r="J5" s="933" t="s">
        <v>139</v>
      </c>
      <c r="K5" s="937" t="s">
        <v>140</v>
      </c>
      <c r="L5" s="931" t="s">
        <v>141</v>
      </c>
    </row>
    <row r="6" spans="1:12">
      <c r="A6" s="935"/>
      <c r="B6" s="936"/>
      <c r="C6" s="5" t="s">
        <v>112</v>
      </c>
      <c r="D6" s="5" t="s">
        <v>142</v>
      </c>
      <c r="E6" s="5" t="s">
        <v>112</v>
      </c>
      <c r="F6" s="5" t="s">
        <v>142</v>
      </c>
      <c r="G6" s="938"/>
      <c r="H6" s="5" t="s">
        <v>135</v>
      </c>
      <c r="I6" s="5" t="s">
        <v>136</v>
      </c>
      <c r="J6" s="936"/>
      <c r="K6" s="938"/>
      <c r="L6" s="932"/>
    </row>
    <row r="7" spans="1:12">
      <c r="A7" s="6">
        <v>1</v>
      </c>
      <c r="B7" s="7">
        <f>C4</f>
        <v>46235</v>
      </c>
      <c r="C7" s="8">
        <f>B7</f>
        <v>46235</v>
      </c>
      <c r="D7" s="9">
        <v>0.375</v>
      </c>
      <c r="E7" s="8">
        <f>C7+1</f>
        <v>46236</v>
      </c>
      <c r="F7" s="9">
        <v>0.375</v>
      </c>
      <c r="G7" s="10">
        <f>IFERROR(((E7-C7)+(F7-D7)),"")</f>
        <v>1</v>
      </c>
      <c r="H7" s="11">
        <v>857696.31</v>
      </c>
      <c r="I7" s="11">
        <v>858390.53</v>
      </c>
      <c r="J7" s="11">
        <f t="shared" ref="J7" si="0">I7-H7</f>
        <v>694.21999999997206</v>
      </c>
      <c r="K7" s="27">
        <f t="shared" ref="K7" si="1">J7/24</f>
        <v>28.925833333332168</v>
      </c>
      <c r="L7" s="243"/>
    </row>
    <row r="8" spans="1:12">
      <c r="A8" s="12">
        <f>A7+1</f>
        <v>2</v>
      </c>
      <c r="B8" s="8">
        <f>B7+1</f>
        <v>46236</v>
      </c>
      <c r="C8" s="8">
        <f>B8</f>
        <v>46236</v>
      </c>
      <c r="D8" s="9">
        <v>0.375</v>
      </c>
      <c r="E8" s="8">
        <f>C8+1</f>
        <v>46237</v>
      </c>
      <c r="F8" s="9">
        <v>0.375</v>
      </c>
      <c r="G8" s="10">
        <f>IFERROR(((E8-C8)+(F8-D8)),"")</f>
        <v>1</v>
      </c>
      <c r="H8" s="11">
        <f t="shared" ref="H8:H37" si="2">I7</f>
        <v>858390.53</v>
      </c>
      <c r="I8" s="11">
        <v>859056.55</v>
      </c>
      <c r="J8" s="11">
        <f t="shared" ref="J8:J12" si="3">I8-H8</f>
        <v>666.02000000001863</v>
      </c>
      <c r="K8" s="27">
        <f t="shared" ref="K8:K12" si="4">J8/24</f>
        <v>27.750833333334111</v>
      </c>
      <c r="L8" s="104"/>
    </row>
    <row r="9" spans="1:12">
      <c r="A9" s="12">
        <f t="shared" ref="A9:B20" si="5">A8+1</f>
        <v>3</v>
      </c>
      <c r="B9" s="8">
        <f t="shared" si="5"/>
        <v>46237</v>
      </c>
      <c r="C9" s="8">
        <f t="shared" ref="C9:C20" si="6">B9</f>
        <v>46237</v>
      </c>
      <c r="D9" s="9">
        <v>0.375</v>
      </c>
      <c r="E9" s="8">
        <f t="shared" ref="E9:E20" si="7">C9+1</f>
        <v>46238</v>
      </c>
      <c r="F9" s="9">
        <v>0.375</v>
      </c>
      <c r="G9" s="10">
        <f t="shared" ref="G9:G20" si="8">IFERROR(((E9-C9)+(F9-D9)),"")</f>
        <v>1</v>
      </c>
      <c r="H9" s="11">
        <f t="shared" si="2"/>
        <v>859056.55</v>
      </c>
      <c r="I9" s="11">
        <v>859972.49</v>
      </c>
      <c r="J9" s="11">
        <f t="shared" si="3"/>
        <v>915.93999999994412</v>
      </c>
      <c r="K9" s="27">
        <f t="shared" si="4"/>
        <v>38.164166666664336</v>
      </c>
      <c r="L9" s="28"/>
    </row>
    <row r="10" spans="1:12">
      <c r="A10" s="12">
        <f t="shared" si="5"/>
        <v>4</v>
      </c>
      <c r="B10" s="8">
        <f t="shared" si="5"/>
        <v>46238</v>
      </c>
      <c r="C10" s="8">
        <f t="shared" si="6"/>
        <v>46238</v>
      </c>
      <c r="D10" s="9">
        <v>0.375</v>
      </c>
      <c r="E10" s="8">
        <f t="shared" si="7"/>
        <v>46239</v>
      </c>
      <c r="F10" s="9">
        <v>0.375</v>
      </c>
      <c r="G10" s="10">
        <f t="shared" si="8"/>
        <v>1</v>
      </c>
      <c r="H10" s="11">
        <f t="shared" si="2"/>
        <v>859972.49</v>
      </c>
      <c r="I10" s="11">
        <v>860655.08</v>
      </c>
      <c r="J10" s="11">
        <f t="shared" si="3"/>
        <v>682.5899999999674</v>
      </c>
      <c r="K10" s="27">
        <f t="shared" si="4"/>
        <v>28.441249999998643</v>
      </c>
      <c r="L10" s="28"/>
    </row>
    <row r="11" spans="1:12">
      <c r="A11" s="12">
        <f t="shared" si="5"/>
        <v>5</v>
      </c>
      <c r="B11" s="8">
        <f t="shared" si="5"/>
        <v>46239</v>
      </c>
      <c r="C11" s="8">
        <f t="shared" si="6"/>
        <v>46239</v>
      </c>
      <c r="D11" s="9">
        <v>0.375</v>
      </c>
      <c r="E11" s="8">
        <f t="shared" si="7"/>
        <v>46240</v>
      </c>
      <c r="F11" s="9">
        <v>0.375</v>
      </c>
      <c r="G11" s="10">
        <f t="shared" si="8"/>
        <v>1</v>
      </c>
      <c r="H11" s="11">
        <f t="shared" si="2"/>
        <v>860655.08</v>
      </c>
      <c r="I11" s="11">
        <v>861318.8</v>
      </c>
      <c r="J11" s="11">
        <f t="shared" si="3"/>
        <v>663.72000000008848</v>
      </c>
      <c r="K11" s="27">
        <f t="shared" si="4"/>
        <v>27.655000000003685</v>
      </c>
      <c r="L11" s="28"/>
    </row>
    <row r="12" spans="1:12">
      <c r="A12" s="12">
        <f t="shared" si="5"/>
        <v>6</v>
      </c>
      <c r="B12" s="8">
        <f t="shared" si="5"/>
        <v>46240</v>
      </c>
      <c r="C12" s="8">
        <f t="shared" si="6"/>
        <v>46240</v>
      </c>
      <c r="D12" s="9">
        <v>0.375</v>
      </c>
      <c r="E12" s="8">
        <f t="shared" si="7"/>
        <v>46241</v>
      </c>
      <c r="F12" s="9">
        <v>0.375</v>
      </c>
      <c r="G12" s="10">
        <f t="shared" si="8"/>
        <v>1</v>
      </c>
      <c r="H12" s="11">
        <f t="shared" si="2"/>
        <v>861318.8</v>
      </c>
      <c r="I12" s="11">
        <v>862106.69</v>
      </c>
      <c r="J12" s="11">
        <f t="shared" si="3"/>
        <v>787.88999999989755</v>
      </c>
      <c r="K12" s="27">
        <f t="shared" si="4"/>
        <v>32.828749999995729</v>
      </c>
      <c r="L12" s="28"/>
    </row>
    <row r="13" spans="1:12">
      <c r="A13" s="12">
        <f t="shared" si="5"/>
        <v>7</v>
      </c>
      <c r="B13" s="8">
        <f t="shared" si="5"/>
        <v>46241</v>
      </c>
      <c r="C13" s="8">
        <f t="shared" si="6"/>
        <v>46241</v>
      </c>
      <c r="D13" s="9">
        <v>0.375</v>
      </c>
      <c r="E13" s="8">
        <f t="shared" si="7"/>
        <v>46242</v>
      </c>
      <c r="F13" s="9">
        <v>0.375</v>
      </c>
      <c r="G13" s="10">
        <f t="shared" si="8"/>
        <v>1</v>
      </c>
      <c r="H13" s="11">
        <f t="shared" si="2"/>
        <v>862106.69</v>
      </c>
      <c r="I13" s="11">
        <v>862974.38</v>
      </c>
      <c r="J13" s="11">
        <f t="shared" ref="J13:J20" si="9">I13-H13</f>
        <v>867.69000000006054</v>
      </c>
      <c r="K13" s="27">
        <f t="shared" ref="K13:K20" si="10">J13/24</f>
        <v>36.153750000002525</v>
      </c>
      <c r="L13" s="28"/>
    </row>
    <row r="14" spans="1:12">
      <c r="A14" s="12">
        <f t="shared" si="5"/>
        <v>8</v>
      </c>
      <c r="B14" s="8">
        <f t="shared" si="5"/>
        <v>46242</v>
      </c>
      <c r="C14" s="8">
        <f t="shared" si="6"/>
        <v>46242</v>
      </c>
      <c r="D14" s="9">
        <v>0.375</v>
      </c>
      <c r="E14" s="8">
        <f t="shared" si="7"/>
        <v>46243</v>
      </c>
      <c r="F14" s="9">
        <v>0.375</v>
      </c>
      <c r="G14" s="10">
        <f t="shared" si="8"/>
        <v>1</v>
      </c>
      <c r="H14" s="11">
        <f t="shared" si="2"/>
        <v>862974.38</v>
      </c>
      <c r="I14" s="11">
        <v>863667.34</v>
      </c>
      <c r="J14" s="11">
        <f t="shared" si="9"/>
        <v>692.95999999996275</v>
      </c>
      <c r="K14" s="27">
        <f t="shared" si="10"/>
        <v>28.873333333331782</v>
      </c>
      <c r="L14" s="28"/>
    </row>
    <row r="15" spans="1:12">
      <c r="A15" s="12">
        <f t="shared" si="5"/>
        <v>9</v>
      </c>
      <c r="B15" s="8">
        <f t="shared" si="5"/>
        <v>46243</v>
      </c>
      <c r="C15" s="8">
        <f t="shared" si="6"/>
        <v>46243</v>
      </c>
      <c r="D15" s="9">
        <v>0.375</v>
      </c>
      <c r="E15" s="8">
        <f t="shared" si="7"/>
        <v>46244</v>
      </c>
      <c r="F15" s="9">
        <v>0.375</v>
      </c>
      <c r="G15" s="10">
        <f t="shared" si="8"/>
        <v>1</v>
      </c>
      <c r="H15" s="11">
        <f t="shared" si="2"/>
        <v>863667.34</v>
      </c>
      <c r="I15" s="11">
        <v>864404.78</v>
      </c>
      <c r="J15" s="11">
        <f t="shared" si="9"/>
        <v>737.44000000006054</v>
      </c>
      <c r="K15" s="27">
        <f t="shared" si="10"/>
        <v>30.726666666669189</v>
      </c>
      <c r="L15" s="104"/>
    </row>
    <row r="16" spans="1:12">
      <c r="A16" s="12">
        <f t="shared" si="5"/>
        <v>10</v>
      </c>
      <c r="B16" s="8">
        <f t="shared" si="5"/>
        <v>46244</v>
      </c>
      <c r="C16" s="8">
        <f t="shared" si="6"/>
        <v>46244</v>
      </c>
      <c r="D16" s="9">
        <v>0.375</v>
      </c>
      <c r="E16" s="8">
        <f t="shared" si="7"/>
        <v>46245</v>
      </c>
      <c r="F16" s="9">
        <v>0.375</v>
      </c>
      <c r="G16" s="10">
        <f t="shared" si="8"/>
        <v>1</v>
      </c>
      <c r="H16" s="11">
        <f t="shared" si="2"/>
        <v>864404.78</v>
      </c>
      <c r="I16" s="11">
        <v>865332.81</v>
      </c>
      <c r="J16" s="11">
        <f t="shared" si="9"/>
        <v>928.03000000002794</v>
      </c>
      <c r="K16" s="27">
        <f t="shared" si="10"/>
        <v>38.667916666667828</v>
      </c>
      <c r="L16" s="104"/>
    </row>
    <row r="17" spans="1:14">
      <c r="A17" s="12">
        <f t="shared" si="5"/>
        <v>11</v>
      </c>
      <c r="B17" s="8">
        <f t="shared" si="5"/>
        <v>46245</v>
      </c>
      <c r="C17" s="8">
        <f t="shared" si="6"/>
        <v>46245</v>
      </c>
      <c r="D17" s="9">
        <v>0.375</v>
      </c>
      <c r="E17" s="8">
        <f t="shared" si="7"/>
        <v>46246</v>
      </c>
      <c r="F17" s="9">
        <v>0.375</v>
      </c>
      <c r="G17" s="10">
        <f t="shared" si="8"/>
        <v>1</v>
      </c>
      <c r="H17" s="11">
        <f t="shared" si="2"/>
        <v>865332.81</v>
      </c>
      <c r="I17" s="11">
        <v>866265.92</v>
      </c>
      <c r="J17" s="11">
        <f t="shared" si="9"/>
        <v>933.10999999998603</v>
      </c>
      <c r="K17" s="27">
        <f t="shared" si="10"/>
        <v>38.879583333332754</v>
      </c>
      <c r="L17" s="28"/>
    </row>
    <row r="18" spans="1:14">
      <c r="A18" s="12">
        <f t="shared" si="5"/>
        <v>12</v>
      </c>
      <c r="B18" s="8">
        <f t="shared" si="5"/>
        <v>46246</v>
      </c>
      <c r="C18" s="8">
        <f t="shared" si="6"/>
        <v>46246</v>
      </c>
      <c r="D18" s="9">
        <v>0.375</v>
      </c>
      <c r="E18" s="8">
        <f t="shared" si="7"/>
        <v>46247</v>
      </c>
      <c r="F18" s="9">
        <v>0.375</v>
      </c>
      <c r="G18" s="10">
        <f t="shared" si="8"/>
        <v>1</v>
      </c>
      <c r="H18" s="11">
        <f t="shared" si="2"/>
        <v>866265.92</v>
      </c>
      <c r="I18" s="11">
        <v>867097.12</v>
      </c>
      <c r="J18" s="11">
        <f t="shared" ref="J18" si="11">I18-H18</f>
        <v>831.19999999995343</v>
      </c>
      <c r="K18" s="27">
        <f t="shared" ref="K18" si="12">J18/24</f>
        <v>34.633333333331393</v>
      </c>
      <c r="L18" s="28"/>
      <c r="N18" s="29"/>
    </row>
    <row r="19" spans="1:14">
      <c r="A19" s="12">
        <f t="shared" si="5"/>
        <v>13</v>
      </c>
      <c r="B19" s="8">
        <f t="shared" si="5"/>
        <v>46247</v>
      </c>
      <c r="C19" s="8">
        <f t="shared" si="6"/>
        <v>46247</v>
      </c>
      <c r="D19" s="9">
        <v>0.375</v>
      </c>
      <c r="E19" s="8">
        <f t="shared" si="7"/>
        <v>46248</v>
      </c>
      <c r="F19" s="9">
        <v>0.375</v>
      </c>
      <c r="G19" s="10">
        <f t="shared" si="8"/>
        <v>1</v>
      </c>
      <c r="H19" s="11">
        <f t="shared" si="2"/>
        <v>867097.12</v>
      </c>
      <c r="I19" s="11">
        <v>867920.66</v>
      </c>
      <c r="J19" s="11">
        <f t="shared" ref="J19" si="13">I19-H19</f>
        <v>823.54000000003725</v>
      </c>
      <c r="K19" s="27">
        <f t="shared" ref="K19" si="14">J19/24</f>
        <v>34.314166666668221</v>
      </c>
      <c r="L19" s="28"/>
    </row>
    <row r="20" spans="1:14">
      <c r="A20" s="12">
        <f t="shared" si="5"/>
        <v>14</v>
      </c>
      <c r="B20" s="8">
        <f t="shared" si="5"/>
        <v>46248</v>
      </c>
      <c r="C20" s="8">
        <f t="shared" si="6"/>
        <v>46248</v>
      </c>
      <c r="D20" s="9">
        <v>0.375</v>
      </c>
      <c r="E20" s="8">
        <f t="shared" si="7"/>
        <v>46249</v>
      </c>
      <c r="F20" s="9">
        <v>0.375</v>
      </c>
      <c r="G20" s="10">
        <f t="shared" si="8"/>
        <v>1</v>
      </c>
      <c r="H20" s="11">
        <f t="shared" si="2"/>
        <v>867920.66</v>
      </c>
      <c r="I20" s="11">
        <v>868655.64</v>
      </c>
      <c r="J20" s="11">
        <f t="shared" si="9"/>
        <v>734.97999999998137</v>
      </c>
      <c r="K20" s="27">
        <f t="shared" si="10"/>
        <v>30.624166666665889</v>
      </c>
      <c r="L20" s="104"/>
    </row>
    <row r="21" spans="1:14">
      <c r="A21" s="12">
        <f t="shared" ref="A21:B21" si="15">A20+1</f>
        <v>15</v>
      </c>
      <c r="B21" s="8">
        <f t="shared" si="15"/>
        <v>46249</v>
      </c>
      <c r="C21" s="8">
        <f t="shared" ref="C21:C37" si="16">B21</f>
        <v>46249</v>
      </c>
      <c r="D21" s="9">
        <v>0.375</v>
      </c>
      <c r="E21" s="8">
        <f t="shared" ref="E21:E37" si="17">C21+1</f>
        <v>46250</v>
      </c>
      <c r="F21" s="9">
        <v>0.375</v>
      </c>
      <c r="G21" s="10">
        <f t="shared" ref="G21:G37" si="18">IFERROR(((E21-C21)+(F21-D21)),"")</f>
        <v>1</v>
      </c>
      <c r="H21" s="11">
        <f t="shared" si="2"/>
        <v>868655.64</v>
      </c>
      <c r="I21" s="11">
        <v>869211.16</v>
      </c>
      <c r="J21" s="11">
        <f t="shared" ref="J21:J37" si="19">I21-H21</f>
        <v>555.52000000001863</v>
      </c>
      <c r="K21" s="27">
        <f t="shared" ref="K21:K37" si="20">J21/24</f>
        <v>23.146666666667443</v>
      </c>
      <c r="L21" s="104"/>
    </row>
    <row r="22" spans="1:14">
      <c r="A22" s="12">
        <f t="shared" ref="A22:B22" si="21">A21+1</f>
        <v>16</v>
      </c>
      <c r="B22" s="8">
        <f t="shared" si="21"/>
        <v>46250</v>
      </c>
      <c r="C22" s="8">
        <f t="shared" si="16"/>
        <v>46250</v>
      </c>
      <c r="D22" s="9">
        <v>0.375</v>
      </c>
      <c r="E22" s="8">
        <f t="shared" si="17"/>
        <v>46251</v>
      </c>
      <c r="F22" s="9">
        <v>0.375</v>
      </c>
      <c r="G22" s="10">
        <f t="shared" si="18"/>
        <v>1</v>
      </c>
      <c r="H22" s="11">
        <f t="shared" si="2"/>
        <v>869211.16</v>
      </c>
      <c r="I22" s="11">
        <v>869743.41</v>
      </c>
      <c r="J22" s="11">
        <f t="shared" si="19"/>
        <v>532.25</v>
      </c>
      <c r="K22" s="27">
        <f t="shared" si="20"/>
        <v>22.177083333333332</v>
      </c>
      <c r="L22" s="28"/>
    </row>
    <row r="23" spans="1:14">
      <c r="A23" s="12">
        <f t="shared" ref="A23:B23" si="22">A22+1</f>
        <v>17</v>
      </c>
      <c r="B23" s="8">
        <f t="shared" si="22"/>
        <v>46251</v>
      </c>
      <c r="C23" s="8">
        <f t="shared" si="16"/>
        <v>46251</v>
      </c>
      <c r="D23" s="9">
        <v>0.375</v>
      </c>
      <c r="E23" s="8">
        <f t="shared" si="17"/>
        <v>46252</v>
      </c>
      <c r="F23" s="9">
        <v>0.375</v>
      </c>
      <c r="G23" s="10">
        <f t="shared" si="18"/>
        <v>1</v>
      </c>
      <c r="H23" s="11">
        <f t="shared" si="2"/>
        <v>869743.41</v>
      </c>
      <c r="I23" s="11">
        <v>870289.96</v>
      </c>
      <c r="J23" s="11">
        <f t="shared" si="19"/>
        <v>546.54999999993015</v>
      </c>
      <c r="K23" s="27">
        <f t="shared" si="20"/>
        <v>22.772916666663757</v>
      </c>
      <c r="L23" s="104"/>
    </row>
    <row r="24" spans="1:14">
      <c r="A24" s="12">
        <f t="shared" ref="A24:B24" si="23">A23+1</f>
        <v>18</v>
      </c>
      <c r="B24" s="8">
        <f t="shared" si="23"/>
        <v>46252</v>
      </c>
      <c r="C24" s="8">
        <f t="shared" si="16"/>
        <v>46252</v>
      </c>
      <c r="D24" s="9">
        <v>0.375</v>
      </c>
      <c r="E24" s="8">
        <f t="shared" si="17"/>
        <v>46253</v>
      </c>
      <c r="F24" s="9">
        <v>0.375</v>
      </c>
      <c r="G24" s="10">
        <f t="shared" si="18"/>
        <v>1</v>
      </c>
      <c r="H24" s="11">
        <f t="shared" si="2"/>
        <v>870289.96</v>
      </c>
      <c r="I24" s="11">
        <v>871266.2</v>
      </c>
      <c r="J24" s="11">
        <f t="shared" si="19"/>
        <v>976.23999999999069</v>
      </c>
      <c r="K24" s="27">
        <f t="shared" si="20"/>
        <v>40.676666666666279</v>
      </c>
      <c r="L24" s="28"/>
    </row>
    <row r="25" spans="1:14">
      <c r="A25" s="12">
        <f t="shared" ref="A25:B25" si="24">A24+1</f>
        <v>19</v>
      </c>
      <c r="B25" s="8">
        <f t="shared" si="24"/>
        <v>46253</v>
      </c>
      <c r="C25" s="8">
        <f t="shared" si="16"/>
        <v>46253</v>
      </c>
      <c r="D25" s="9">
        <v>0.375</v>
      </c>
      <c r="E25" s="8">
        <f t="shared" si="17"/>
        <v>46254</v>
      </c>
      <c r="F25" s="9">
        <v>0.375</v>
      </c>
      <c r="G25" s="10">
        <f t="shared" si="18"/>
        <v>1</v>
      </c>
      <c r="H25" s="11">
        <f t="shared" si="2"/>
        <v>871266.2</v>
      </c>
      <c r="I25" s="11">
        <v>872198.76</v>
      </c>
      <c r="J25" s="11">
        <f t="shared" si="19"/>
        <v>932.56000000005588</v>
      </c>
      <c r="K25" s="27">
        <f t="shared" si="20"/>
        <v>38.856666666668993</v>
      </c>
      <c r="L25" s="28"/>
    </row>
    <row r="26" spans="1:14">
      <c r="A26" s="12">
        <f t="shared" ref="A26:B26" si="25">A25+1</f>
        <v>20</v>
      </c>
      <c r="B26" s="8">
        <f t="shared" si="25"/>
        <v>46254</v>
      </c>
      <c r="C26" s="8">
        <f t="shared" si="16"/>
        <v>46254</v>
      </c>
      <c r="D26" s="9">
        <v>0.375</v>
      </c>
      <c r="E26" s="8">
        <f t="shared" si="17"/>
        <v>46255</v>
      </c>
      <c r="F26" s="9">
        <v>0.375</v>
      </c>
      <c r="G26" s="10">
        <f t="shared" si="18"/>
        <v>1</v>
      </c>
      <c r="H26" s="11">
        <f t="shared" si="2"/>
        <v>872198.76</v>
      </c>
      <c r="I26" s="11">
        <v>873008.92</v>
      </c>
      <c r="J26" s="11">
        <f t="shared" si="19"/>
        <v>810.1600000000326</v>
      </c>
      <c r="K26" s="27">
        <f t="shared" si="20"/>
        <v>33.756666666668025</v>
      </c>
      <c r="L26" s="28"/>
    </row>
    <row r="27" spans="1:14">
      <c r="A27" s="12">
        <f t="shared" ref="A27:B27" si="26">A26+1</f>
        <v>21</v>
      </c>
      <c r="B27" s="8">
        <f t="shared" si="26"/>
        <v>46255</v>
      </c>
      <c r="C27" s="8">
        <f t="shared" si="16"/>
        <v>46255</v>
      </c>
      <c r="D27" s="9">
        <v>0.375</v>
      </c>
      <c r="E27" s="8">
        <f t="shared" si="17"/>
        <v>46256</v>
      </c>
      <c r="F27" s="9">
        <v>0.375</v>
      </c>
      <c r="G27" s="10">
        <f t="shared" si="18"/>
        <v>1</v>
      </c>
      <c r="H27" s="11">
        <f t="shared" si="2"/>
        <v>873008.92</v>
      </c>
      <c r="I27" s="11">
        <v>873755.7</v>
      </c>
      <c r="J27" s="11">
        <f t="shared" si="19"/>
        <v>746.77999999991152</v>
      </c>
      <c r="K27" s="27">
        <f t="shared" si="20"/>
        <v>31.115833333329647</v>
      </c>
      <c r="L27" s="28"/>
    </row>
    <row r="28" spans="1:14">
      <c r="A28" s="12">
        <f t="shared" ref="A28:B28" si="27">A27+1</f>
        <v>22</v>
      </c>
      <c r="B28" s="8">
        <f t="shared" si="27"/>
        <v>46256</v>
      </c>
      <c r="C28" s="8">
        <f t="shared" si="16"/>
        <v>46256</v>
      </c>
      <c r="D28" s="9">
        <v>0.375</v>
      </c>
      <c r="E28" s="8">
        <f t="shared" si="17"/>
        <v>46257</v>
      </c>
      <c r="F28" s="9">
        <v>0.375</v>
      </c>
      <c r="G28" s="10">
        <f t="shared" si="18"/>
        <v>1</v>
      </c>
      <c r="H28" s="11">
        <f t="shared" si="2"/>
        <v>873755.7</v>
      </c>
      <c r="I28" s="11">
        <v>874335.8</v>
      </c>
      <c r="J28" s="11">
        <f t="shared" si="19"/>
        <v>580.10000000009313</v>
      </c>
      <c r="K28" s="27">
        <f t="shared" si="20"/>
        <v>24.170833333337214</v>
      </c>
      <c r="L28" s="28"/>
    </row>
    <row r="29" spans="1:14">
      <c r="A29" s="12">
        <f t="shared" ref="A29:B29" si="28">A28+1</f>
        <v>23</v>
      </c>
      <c r="B29" s="8">
        <f t="shared" si="28"/>
        <v>46257</v>
      </c>
      <c r="C29" s="8">
        <f t="shared" si="16"/>
        <v>46257</v>
      </c>
      <c r="D29" s="9">
        <v>0.375</v>
      </c>
      <c r="E29" s="8">
        <f t="shared" si="17"/>
        <v>46258</v>
      </c>
      <c r="F29" s="9">
        <v>0.375</v>
      </c>
      <c r="G29" s="10">
        <f t="shared" si="18"/>
        <v>1</v>
      </c>
      <c r="H29" s="11">
        <f t="shared" si="2"/>
        <v>874335.8</v>
      </c>
      <c r="I29" s="11">
        <v>874965.28</v>
      </c>
      <c r="J29" s="11">
        <f t="shared" si="19"/>
        <v>629.47999999998137</v>
      </c>
      <c r="K29" s="27">
        <f t="shared" si="20"/>
        <v>26.228333333332557</v>
      </c>
      <c r="L29" s="28"/>
    </row>
    <row r="30" spans="1:14">
      <c r="A30" s="12">
        <f t="shared" ref="A30:B30" si="29">A29+1</f>
        <v>24</v>
      </c>
      <c r="B30" s="8">
        <f t="shared" si="29"/>
        <v>46258</v>
      </c>
      <c r="C30" s="8">
        <f t="shared" si="16"/>
        <v>46258</v>
      </c>
      <c r="D30" s="9">
        <v>0.375</v>
      </c>
      <c r="E30" s="8">
        <f t="shared" si="17"/>
        <v>46259</v>
      </c>
      <c r="F30" s="9">
        <v>0.375</v>
      </c>
      <c r="G30" s="10">
        <f t="shared" si="18"/>
        <v>1</v>
      </c>
      <c r="H30" s="11">
        <f t="shared" si="2"/>
        <v>874965.28</v>
      </c>
      <c r="I30" s="11">
        <v>875871.26</v>
      </c>
      <c r="J30" s="11">
        <f t="shared" si="19"/>
        <v>905.97999999998137</v>
      </c>
      <c r="K30" s="27">
        <f t="shared" si="20"/>
        <v>37.749166666665893</v>
      </c>
      <c r="L30" s="28"/>
    </row>
    <row r="31" spans="1:14">
      <c r="A31" s="12">
        <f t="shared" ref="A31:B31" si="30">A30+1</f>
        <v>25</v>
      </c>
      <c r="B31" s="8">
        <f t="shared" si="30"/>
        <v>46259</v>
      </c>
      <c r="C31" s="8">
        <f t="shared" si="16"/>
        <v>46259</v>
      </c>
      <c r="D31" s="9">
        <v>0.375</v>
      </c>
      <c r="E31" s="8">
        <f t="shared" si="17"/>
        <v>46260</v>
      </c>
      <c r="F31" s="9">
        <v>0.375</v>
      </c>
      <c r="G31" s="10">
        <f t="shared" si="18"/>
        <v>1</v>
      </c>
      <c r="H31" s="11">
        <f t="shared" si="2"/>
        <v>875871.26</v>
      </c>
      <c r="I31" s="11">
        <v>876408.47</v>
      </c>
      <c r="J31" s="11">
        <f t="shared" si="19"/>
        <v>537.20999999996275</v>
      </c>
      <c r="K31" s="27">
        <f t="shared" si="20"/>
        <v>22.383749999998447</v>
      </c>
      <c r="L31" s="28"/>
    </row>
    <row r="32" spans="1:14">
      <c r="A32" s="12">
        <f t="shared" ref="A32:B32" si="31">A31+1</f>
        <v>26</v>
      </c>
      <c r="B32" s="8">
        <f t="shared" si="31"/>
        <v>46260</v>
      </c>
      <c r="C32" s="8">
        <f t="shared" si="16"/>
        <v>46260</v>
      </c>
      <c r="D32" s="9">
        <v>0.375</v>
      </c>
      <c r="E32" s="8">
        <f t="shared" si="17"/>
        <v>46261</v>
      </c>
      <c r="F32" s="9">
        <v>0.375</v>
      </c>
      <c r="G32" s="10">
        <f t="shared" si="18"/>
        <v>1</v>
      </c>
      <c r="H32" s="11">
        <f t="shared" si="2"/>
        <v>876408.47</v>
      </c>
      <c r="I32" s="11">
        <v>877413.4</v>
      </c>
      <c r="J32" s="11">
        <f t="shared" si="19"/>
        <v>1004.9300000000512</v>
      </c>
      <c r="K32" s="27">
        <f t="shared" si="20"/>
        <v>41.872083333335468</v>
      </c>
      <c r="L32" s="28"/>
    </row>
    <row r="33" spans="1:12">
      <c r="A33" s="12">
        <f t="shared" ref="A33:B33" si="32">A32+1</f>
        <v>27</v>
      </c>
      <c r="B33" s="8">
        <f t="shared" si="32"/>
        <v>46261</v>
      </c>
      <c r="C33" s="8">
        <f t="shared" si="16"/>
        <v>46261</v>
      </c>
      <c r="D33" s="9">
        <v>0.375</v>
      </c>
      <c r="E33" s="8">
        <f t="shared" si="17"/>
        <v>46262</v>
      </c>
      <c r="F33" s="9">
        <v>0.375</v>
      </c>
      <c r="G33" s="10">
        <f t="shared" si="18"/>
        <v>1</v>
      </c>
      <c r="H33" s="11">
        <f t="shared" si="2"/>
        <v>877413.4</v>
      </c>
      <c r="I33" s="11">
        <v>878325.25</v>
      </c>
      <c r="J33" s="11">
        <f t="shared" si="19"/>
        <v>911.84999999997672</v>
      </c>
      <c r="K33" s="27">
        <f t="shared" si="20"/>
        <v>37.993749999999032</v>
      </c>
      <c r="L33" s="28"/>
    </row>
    <row r="34" spans="1:12">
      <c r="A34" s="12">
        <f t="shared" ref="A34:B34" si="33">A33+1</f>
        <v>28</v>
      </c>
      <c r="B34" s="8">
        <f t="shared" si="33"/>
        <v>46262</v>
      </c>
      <c r="C34" s="8">
        <f t="shared" si="16"/>
        <v>46262</v>
      </c>
      <c r="D34" s="9">
        <v>0.375</v>
      </c>
      <c r="E34" s="8">
        <f t="shared" si="17"/>
        <v>46263</v>
      </c>
      <c r="F34" s="9">
        <v>0.375</v>
      </c>
      <c r="G34" s="10">
        <f t="shared" si="18"/>
        <v>1</v>
      </c>
      <c r="H34" s="11">
        <f t="shared" si="2"/>
        <v>878325.25</v>
      </c>
      <c r="I34" s="11">
        <v>879175.29</v>
      </c>
      <c r="J34" s="11">
        <f t="shared" si="19"/>
        <v>850.04000000003725</v>
      </c>
      <c r="K34" s="27">
        <f t="shared" si="20"/>
        <v>35.418333333334886</v>
      </c>
      <c r="L34" s="104"/>
    </row>
    <row r="35" spans="1:12">
      <c r="A35" s="12">
        <f t="shared" ref="A35:B35" si="34">A34+1</f>
        <v>29</v>
      </c>
      <c r="B35" s="8">
        <f t="shared" si="34"/>
        <v>46263</v>
      </c>
      <c r="C35" s="8">
        <f t="shared" si="16"/>
        <v>46263</v>
      </c>
      <c r="D35" s="9">
        <v>0.375</v>
      </c>
      <c r="E35" s="8">
        <f t="shared" si="17"/>
        <v>46264</v>
      </c>
      <c r="F35" s="9">
        <v>0.375</v>
      </c>
      <c r="G35" s="10">
        <f t="shared" si="18"/>
        <v>1</v>
      </c>
      <c r="H35" s="11">
        <f t="shared" si="2"/>
        <v>879175.29</v>
      </c>
      <c r="I35" s="11">
        <v>879808.96</v>
      </c>
      <c r="J35" s="11">
        <f t="shared" si="19"/>
        <v>633.66999999992549</v>
      </c>
      <c r="K35" s="27">
        <f t="shared" si="20"/>
        <v>26.402916666663561</v>
      </c>
      <c r="L35" s="104"/>
    </row>
    <row r="36" spans="1:12">
      <c r="A36" s="12">
        <f t="shared" ref="A36:B36" si="35">A35+1</f>
        <v>30</v>
      </c>
      <c r="B36" s="8">
        <f t="shared" si="35"/>
        <v>46264</v>
      </c>
      <c r="C36" s="8">
        <f t="shared" si="16"/>
        <v>46264</v>
      </c>
      <c r="D36" s="9">
        <v>0.375</v>
      </c>
      <c r="E36" s="8">
        <f t="shared" si="17"/>
        <v>46265</v>
      </c>
      <c r="F36" s="9">
        <v>0.375</v>
      </c>
      <c r="G36" s="10">
        <f t="shared" si="18"/>
        <v>1</v>
      </c>
      <c r="H36" s="11">
        <f t="shared" si="2"/>
        <v>879808.96</v>
      </c>
      <c r="I36" s="715">
        <v>880478.25</v>
      </c>
      <c r="J36" s="11">
        <f t="shared" si="19"/>
        <v>669.29000000003725</v>
      </c>
      <c r="K36" s="27">
        <f t="shared" si="20"/>
        <v>27.887083333334886</v>
      </c>
      <c r="L36" s="104"/>
    </row>
    <row r="37" spans="1:12">
      <c r="A37" s="12">
        <f t="shared" ref="A37:B37" si="36">A36+1</f>
        <v>31</v>
      </c>
      <c r="B37" s="8">
        <f t="shared" si="36"/>
        <v>46265</v>
      </c>
      <c r="C37" s="8">
        <f t="shared" si="16"/>
        <v>46265</v>
      </c>
      <c r="D37" s="9">
        <v>0.375</v>
      </c>
      <c r="E37" s="8">
        <f t="shared" si="17"/>
        <v>46266</v>
      </c>
      <c r="F37" s="9">
        <v>0.375</v>
      </c>
      <c r="G37" s="10">
        <f t="shared" si="18"/>
        <v>1</v>
      </c>
      <c r="H37" s="11">
        <f t="shared" si="2"/>
        <v>880478.25</v>
      </c>
      <c r="I37" s="11">
        <v>881387.78</v>
      </c>
      <c r="J37" s="11">
        <f t="shared" si="19"/>
        <v>909.53000000002794</v>
      </c>
      <c r="K37" s="27">
        <f t="shared" si="20"/>
        <v>37.8970833333345</v>
      </c>
      <c r="L37" s="104"/>
    </row>
    <row r="38" spans="1:12">
      <c r="A38" s="12"/>
      <c r="B38" s="8"/>
      <c r="C38" s="8"/>
      <c r="D38" s="9"/>
      <c r="E38" s="8"/>
      <c r="F38" s="9"/>
      <c r="G38" s="10"/>
      <c r="H38" s="11"/>
      <c r="I38" s="11"/>
      <c r="J38" s="11"/>
      <c r="K38" s="27"/>
      <c r="L38" s="104"/>
    </row>
    <row r="39" spans="1:12">
      <c r="A39" s="17" t="s">
        <v>3</v>
      </c>
      <c r="B39" s="18"/>
      <c r="C39" s="18"/>
      <c r="D39" s="18"/>
      <c r="E39" s="18"/>
      <c r="F39" s="18"/>
      <c r="G39" s="19">
        <f>SUM(G7:G38)</f>
        <v>31</v>
      </c>
      <c r="H39" s="20"/>
      <c r="I39" s="20"/>
      <c r="J39" s="32">
        <f>SUM(J7:J38)</f>
        <v>23691.469999999972</v>
      </c>
      <c r="K39" s="32">
        <f>AVERAGE(K7:K38)</f>
        <v>31.843373655913943</v>
      </c>
      <c r="L39" s="33"/>
    </row>
    <row r="40" spans="1:12">
      <c r="A40" s="21" t="s">
        <v>117</v>
      </c>
      <c r="B40" s="22"/>
      <c r="C40" s="22"/>
      <c r="D40" s="22"/>
      <c r="E40" s="22"/>
      <c r="F40" s="22"/>
      <c r="G40" s="23">
        <f>G39/SUMPRODUCT((G7:G38&gt;0)*1)</f>
        <v>1</v>
      </c>
      <c r="H40" s="24"/>
      <c r="I40" s="24"/>
      <c r="J40" s="24"/>
      <c r="K40" s="24">
        <f>K39/SUMPRODUCT((K7:K38&gt;0)*1)</f>
        <v>1.0272056018036755</v>
      </c>
      <c r="L40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pageSetup orientation="portrait"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zoomScale="80" zoomScaleNormal="80" workbookViewId="0">
      <pane ySplit="6" topLeftCell="A7" activePane="bottomLeft" state="frozen"/>
      <selection pane="bottomLeft" activeCell="H37" sqref="H37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2.42578125" style="1" customWidth="1"/>
    <col min="9" max="9" width="12.5703125" style="1" customWidth="1"/>
    <col min="10" max="10" width="11.5703125" style="1" customWidth="1"/>
    <col min="11" max="11" width="9.140625" style="1"/>
    <col min="12" max="12" width="35.7109375" style="1" customWidth="1"/>
    <col min="13" max="16384" width="9.140625" style="1"/>
  </cols>
  <sheetData>
    <row r="1" spans="1:12">
      <c r="B1" s="2"/>
      <c r="C1" s="3" t="s">
        <v>131</v>
      </c>
      <c r="D1" s="2"/>
      <c r="E1" s="2"/>
      <c r="F1" s="2"/>
      <c r="G1" s="2"/>
      <c r="H1" s="2"/>
      <c r="I1" s="2"/>
      <c r="J1" s="2"/>
      <c r="K1" s="2"/>
      <c r="L1" s="2"/>
    </row>
    <row r="2" spans="1:12">
      <c r="B2" s="2"/>
      <c r="C2" s="3" t="s">
        <v>186</v>
      </c>
      <c r="D2" s="2"/>
      <c r="E2" s="2"/>
      <c r="F2" s="2"/>
      <c r="G2" s="2"/>
      <c r="H2" s="2"/>
      <c r="I2" s="2"/>
      <c r="J2" s="2"/>
      <c r="K2" s="2"/>
      <c r="L2" s="25" t="s">
        <v>133</v>
      </c>
    </row>
    <row r="3" spans="1:12">
      <c r="B3" s="2"/>
      <c r="C3" s="3" t="str">
        <f>SCI!C3</f>
        <v>Bulan Agustus 2026</v>
      </c>
      <c r="D3" s="2"/>
      <c r="E3" s="2"/>
      <c r="F3" s="2"/>
      <c r="G3" s="2"/>
      <c r="H3" s="2"/>
      <c r="I3" s="2"/>
      <c r="J3" s="2"/>
      <c r="K3" s="2"/>
      <c r="L3" s="2"/>
    </row>
    <row r="4" spans="1:12">
      <c r="B4" s="4"/>
      <c r="C4" s="76">
        <f>'Summary sales'!A4</f>
        <v>46235</v>
      </c>
      <c r="D4" s="2"/>
      <c r="E4" s="2"/>
      <c r="F4" s="2"/>
      <c r="G4" s="2"/>
      <c r="H4" s="2"/>
      <c r="I4" s="2"/>
      <c r="J4" s="2" t="s">
        <v>134</v>
      </c>
      <c r="K4" s="26">
        <f>MAX(K7:K36)</f>
        <v>45.480833333334886</v>
      </c>
      <c r="L4" s="2"/>
    </row>
    <row r="5" spans="1:12" ht="15" customHeight="1">
      <c r="A5" s="934" t="s">
        <v>111</v>
      </c>
      <c r="B5" s="933" t="s">
        <v>112</v>
      </c>
      <c r="C5" s="933" t="s">
        <v>135</v>
      </c>
      <c r="D5" s="933"/>
      <c r="E5" s="933" t="s">
        <v>136</v>
      </c>
      <c r="F5" s="933"/>
      <c r="G5" s="937" t="s">
        <v>137</v>
      </c>
      <c r="H5" s="933" t="s">
        <v>138</v>
      </c>
      <c r="I5" s="933"/>
      <c r="J5" s="933" t="s">
        <v>139</v>
      </c>
      <c r="K5" s="937" t="s">
        <v>140</v>
      </c>
      <c r="L5" s="931" t="s">
        <v>141</v>
      </c>
    </row>
    <row r="6" spans="1:12" ht="33.75" customHeight="1">
      <c r="A6" s="935"/>
      <c r="B6" s="936"/>
      <c r="C6" s="5" t="s">
        <v>112</v>
      </c>
      <c r="D6" s="5" t="s">
        <v>142</v>
      </c>
      <c r="E6" s="5" t="s">
        <v>112</v>
      </c>
      <c r="F6" s="5" t="s">
        <v>142</v>
      </c>
      <c r="G6" s="938"/>
      <c r="H6" s="5" t="s">
        <v>135</v>
      </c>
      <c r="I6" s="5" t="s">
        <v>136</v>
      </c>
      <c r="J6" s="936"/>
      <c r="K6" s="938"/>
      <c r="L6" s="932"/>
    </row>
    <row r="7" spans="1:12">
      <c r="A7" s="6">
        <v>1</v>
      </c>
      <c r="B7" s="7">
        <f>C4</f>
        <v>46235</v>
      </c>
      <c r="C7" s="8">
        <f>B7</f>
        <v>46235</v>
      </c>
      <c r="D7" s="9">
        <v>0.375</v>
      </c>
      <c r="E7" s="8">
        <f>C7+1</f>
        <v>46236</v>
      </c>
      <c r="F7" s="9">
        <v>0.375</v>
      </c>
      <c r="G7" s="10">
        <f>IFERROR(((E7-C7)+(F7-D7)),"")</f>
        <v>1</v>
      </c>
      <c r="H7" s="11">
        <v>755710.05</v>
      </c>
      <c r="I7" s="11">
        <v>756512.78</v>
      </c>
      <c r="J7" s="11">
        <f>I7-H7</f>
        <v>802.72999999998137</v>
      </c>
      <c r="K7" s="27">
        <f>J7/24</f>
        <v>33.447083333332557</v>
      </c>
      <c r="L7" s="243"/>
    </row>
    <row r="8" spans="1:12">
      <c r="A8" s="12">
        <f>A7+1</f>
        <v>2</v>
      </c>
      <c r="B8" s="8">
        <f>B7+1</f>
        <v>46236</v>
      </c>
      <c r="C8" s="8">
        <f>B8</f>
        <v>46236</v>
      </c>
      <c r="D8" s="9">
        <v>0.375</v>
      </c>
      <c r="E8" s="8">
        <f>C8+1</f>
        <v>46237</v>
      </c>
      <c r="F8" s="9">
        <v>0.375</v>
      </c>
      <c r="G8" s="10">
        <f>IFERROR(((E8-C8)+(F8-D8)),"")</f>
        <v>1</v>
      </c>
      <c r="H8" s="11">
        <f t="shared" ref="H8:H37" si="0">I7</f>
        <v>756512.78</v>
      </c>
      <c r="I8" s="11">
        <v>756902.72</v>
      </c>
      <c r="J8" s="11">
        <f t="shared" ref="J8:J30" si="1">I8-H8</f>
        <v>389.93999999994412</v>
      </c>
      <c r="K8" s="27">
        <f t="shared" ref="K8:K30" si="2">J8/24</f>
        <v>16.247499999997672</v>
      </c>
      <c r="L8" s="104"/>
    </row>
    <row r="9" spans="1:12">
      <c r="A9" s="12">
        <f t="shared" ref="A9:B24" si="3">A8+1</f>
        <v>3</v>
      </c>
      <c r="B9" s="8">
        <f t="shared" si="3"/>
        <v>46237</v>
      </c>
      <c r="C9" s="8">
        <f t="shared" ref="C9:C30" si="4">B9</f>
        <v>46237</v>
      </c>
      <c r="D9" s="9">
        <v>0.375</v>
      </c>
      <c r="E9" s="8">
        <f t="shared" ref="E9:E30" si="5">C9+1</f>
        <v>46238</v>
      </c>
      <c r="F9" s="9">
        <v>0.375</v>
      </c>
      <c r="G9" s="10">
        <f t="shared" ref="G9:G30" si="6">IFERROR(((E9-C9)+(F9-D9)),"")</f>
        <v>1</v>
      </c>
      <c r="H9" s="11">
        <f t="shared" si="0"/>
        <v>756902.72</v>
      </c>
      <c r="I9" s="11">
        <v>757994.26</v>
      </c>
      <c r="J9" s="11">
        <f t="shared" si="1"/>
        <v>1091.5400000000373</v>
      </c>
      <c r="K9" s="27">
        <f t="shared" si="2"/>
        <v>45.480833333334886</v>
      </c>
      <c r="L9" s="28"/>
    </row>
    <row r="10" spans="1:12">
      <c r="A10" s="12">
        <f t="shared" si="3"/>
        <v>4</v>
      </c>
      <c r="B10" s="8">
        <f t="shared" si="3"/>
        <v>46238</v>
      </c>
      <c r="C10" s="8">
        <f t="shared" si="4"/>
        <v>46238</v>
      </c>
      <c r="D10" s="9">
        <v>0.375</v>
      </c>
      <c r="E10" s="8">
        <f t="shared" si="5"/>
        <v>46239</v>
      </c>
      <c r="F10" s="9">
        <v>0.375</v>
      </c>
      <c r="G10" s="10">
        <f t="shared" si="6"/>
        <v>1</v>
      </c>
      <c r="H10" s="11">
        <f t="shared" si="0"/>
        <v>757994.26</v>
      </c>
      <c r="I10" s="11">
        <v>758950.01</v>
      </c>
      <c r="J10" s="11">
        <f t="shared" si="1"/>
        <v>955.75</v>
      </c>
      <c r="K10" s="27">
        <f t="shared" si="2"/>
        <v>39.822916666666664</v>
      </c>
      <c r="L10" s="28"/>
    </row>
    <row r="11" spans="1:12">
      <c r="A11" s="12">
        <f t="shared" si="3"/>
        <v>5</v>
      </c>
      <c r="B11" s="8">
        <f t="shared" si="3"/>
        <v>46239</v>
      </c>
      <c r="C11" s="8">
        <f t="shared" si="4"/>
        <v>46239</v>
      </c>
      <c r="D11" s="9">
        <v>0.375</v>
      </c>
      <c r="E11" s="8">
        <f t="shared" si="5"/>
        <v>46240</v>
      </c>
      <c r="F11" s="9">
        <v>0.375</v>
      </c>
      <c r="G11" s="10">
        <f t="shared" si="6"/>
        <v>1</v>
      </c>
      <c r="H11" s="11">
        <f t="shared" si="0"/>
        <v>758950.01</v>
      </c>
      <c r="I11" s="11">
        <v>760000.58</v>
      </c>
      <c r="J11" s="11">
        <f t="shared" si="1"/>
        <v>1050.5699999999488</v>
      </c>
      <c r="K11" s="27">
        <f t="shared" si="2"/>
        <v>43.773749999997868</v>
      </c>
      <c r="L11" s="104"/>
    </row>
    <row r="12" spans="1:12">
      <c r="A12" s="12">
        <f t="shared" si="3"/>
        <v>6</v>
      </c>
      <c r="B12" s="8">
        <f t="shared" si="3"/>
        <v>46240</v>
      </c>
      <c r="C12" s="8">
        <f t="shared" si="4"/>
        <v>46240</v>
      </c>
      <c r="D12" s="9">
        <v>0.375</v>
      </c>
      <c r="E12" s="8">
        <f t="shared" si="5"/>
        <v>46241</v>
      </c>
      <c r="F12" s="9">
        <v>0.375</v>
      </c>
      <c r="G12" s="10">
        <f t="shared" si="6"/>
        <v>1</v>
      </c>
      <c r="H12" s="11">
        <f t="shared" si="0"/>
        <v>760000.58</v>
      </c>
      <c r="I12" s="232">
        <v>760936.04</v>
      </c>
      <c r="J12" s="11">
        <f t="shared" si="1"/>
        <v>935.46000000007916</v>
      </c>
      <c r="K12" s="27">
        <f t="shared" si="2"/>
        <v>38.977500000003296</v>
      </c>
      <c r="L12" s="104"/>
    </row>
    <row r="13" spans="1:12">
      <c r="A13" s="12">
        <f t="shared" si="3"/>
        <v>7</v>
      </c>
      <c r="B13" s="8">
        <f t="shared" si="3"/>
        <v>46241</v>
      </c>
      <c r="C13" s="8">
        <f t="shared" si="4"/>
        <v>46241</v>
      </c>
      <c r="D13" s="9">
        <v>0.375</v>
      </c>
      <c r="E13" s="8">
        <f t="shared" si="5"/>
        <v>46242</v>
      </c>
      <c r="F13" s="9">
        <v>0.375</v>
      </c>
      <c r="G13" s="10">
        <f t="shared" si="6"/>
        <v>1</v>
      </c>
      <c r="H13" s="11">
        <f t="shared" si="0"/>
        <v>760936.04</v>
      </c>
      <c r="I13" s="11">
        <v>761708.22</v>
      </c>
      <c r="J13" s="11">
        <f t="shared" si="1"/>
        <v>772.17999999993481</v>
      </c>
      <c r="K13" s="27">
        <f t="shared" si="2"/>
        <v>32.17416666666395</v>
      </c>
      <c r="L13" s="104"/>
    </row>
    <row r="14" spans="1:12">
      <c r="A14" s="12">
        <f t="shared" si="3"/>
        <v>8</v>
      </c>
      <c r="B14" s="8">
        <f t="shared" si="3"/>
        <v>46242</v>
      </c>
      <c r="C14" s="8">
        <f t="shared" si="4"/>
        <v>46242</v>
      </c>
      <c r="D14" s="9">
        <v>0.375</v>
      </c>
      <c r="E14" s="8">
        <f t="shared" si="5"/>
        <v>46243</v>
      </c>
      <c r="F14" s="9">
        <v>0.375</v>
      </c>
      <c r="G14" s="10">
        <f t="shared" si="6"/>
        <v>1</v>
      </c>
      <c r="H14" s="11">
        <f t="shared" si="0"/>
        <v>761708.22</v>
      </c>
      <c r="I14" s="11">
        <v>762620.74</v>
      </c>
      <c r="J14" s="11">
        <f t="shared" ref="J14" si="7">I14-H14</f>
        <v>912.52000000001863</v>
      </c>
      <c r="K14" s="27">
        <f t="shared" ref="K14" si="8">J14/24</f>
        <v>38.021666666667443</v>
      </c>
      <c r="L14" s="104"/>
    </row>
    <row r="15" spans="1:12">
      <c r="A15" s="12">
        <f t="shared" si="3"/>
        <v>9</v>
      </c>
      <c r="B15" s="8">
        <f t="shared" si="3"/>
        <v>46243</v>
      </c>
      <c r="C15" s="8">
        <f t="shared" si="4"/>
        <v>46243</v>
      </c>
      <c r="D15" s="9">
        <v>0.375</v>
      </c>
      <c r="E15" s="8">
        <f t="shared" si="5"/>
        <v>46244</v>
      </c>
      <c r="F15" s="9">
        <v>0.375</v>
      </c>
      <c r="G15" s="10">
        <f t="shared" si="6"/>
        <v>1</v>
      </c>
      <c r="H15" s="11">
        <f t="shared" si="0"/>
        <v>762620.74</v>
      </c>
      <c r="I15" s="11">
        <v>763061.61</v>
      </c>
      <c r="J15" s="11">
        <f t="shared" si="1"/>
        <v>440.86999999999534</v>
      </c>
      <c r="K15" s="27">
        <f t="shared" si="2"/>
        <v>18.369583333333139</v>
      </c>
      <c r="L15" s="104"/>
    </row>
    <row r="16" spans="1:12">
      <c r="A16" s="12">
        <f t="shared" si="3"/>
        <v>10</v>
      </c>
      <c r="B16" s="8">
        <f t="shared" si="3"/>
        <v>46244</v>
      </c>
      <c r="C16" s="8">
        <f t="shared" si="4"/>
        <v>46244</v>
      </c>
      <c r="D16" s="9">
        <v>0.375</v>
      </c>
      <c r="E16" s="8">
        <f t="shared" si="5"/>
        <v>46245</v>
      </c>
      <c r="F16" s="9">
        <v>0.375</v>
      </c>
      <c r="G16" s="10">
        <f t="shared" si="6"/>
        <v>1</v>
      </c>
      <c r="H16" s="11">
        <f t="shared" si="0"/>
        <v>763061.61</v>
      </c>
      <c r="I16" s="11">
        <v>763957.58</v>
      </c>
      <c r="J16" s="11">
        <f t="shared" si="1"/>
        <v>895.96999999997206</v>
      </c>
      <c r="K16" s="27">
        <f t="shared" si="2"/>
        <v>37.332083333332172</v>
      </c>
      <c r="L16" s="104"/>
    </row>
    <row r="17" spans="1:14">
      <c r="A17" s="12">
        <f t="shared" si="3"/>
        <v>11</v>
      </c>
      <c r="B17" s="8">
        <f t="shared" si="3"/>
        <v>46245</v>
      </c>
      <c r="C17" s="8">
        <f t="shared" si="4"/>
        <v>46245</v>
      </c>
      <c r="D17" s="9">
        <v>0.375</v>
      </c>
      <c r="E17" s="8">
        <f t="shared" si="5"/>
        <v>46246</v>
      </c>
      <c r="F17" s="9">
        <v>0.375</v>
      </c>
      <c r="G17" s="10">
        <f t="shared" si="6"/>
        <v>1</v>
      </c>
      <c r="H17" s="11">
        <f t="shared" si="0"/>
        <v>763957.58</v>
      </c>
      <c r="I17" s="11">
        <v>764961.9</v>
      </c>
      <c r="J17" s="11">
        <f t="shared" si="1"/>
        <v>1004.3200000000652</v>
      </c>
      <c r="K17" s="27">
        <f t="shared" si="2"/>
        <v>41.846666666669385</v>
      </c>
      <c r="L17" s="104"/>
    </row>
    <row r="18" spans="1:14">
      <c r="A18" s="12">
        <f t="shared" si="3"/>
        <v>12</v>
      </c>
      <c r="B18" s="8">
        <f t="shared" si="3"/>
        <v>46246</v>
      </c>
      <c r="C18" s="8">
        <f t="shared" si="4"/>
        <v>46246</v>
      </c>
      <c r="D18" s="9">
        <v>0.375</v>
      </c>
      <c r="E18" s="8">
        <f t="shared" si="5"/>
        <v>46247</v>
      </c>
      <c r="F18" s="9">
        <v>0.375</v>
      </c>
      <c r="G18" s="10">
        <f t="shared" si="6"/>
        <v>1</v>
      </c>
      <c r="H18" s="11">
        <f t="shared" si="0"/>
        <v>764961.9</v>
      </c>
      <c r="I18" s="11">
        <v>765746.35</v>
      </c>
      <c r="J18" s="11">
        <f t="shared" si="1"/>
        <v>784.44999999995343</v>
      </c>
      <c r="K18" s="27">
        <f t="shared" si="2"/>
        <v>32.685416666664729</v>
      </c>
      <c r="L18" s="28"/>
      <c r="N18" s="29"/>
    </row>
    <row r="19" spans="1:14">
      <c r="A19" s="12">
        <f t="shared" si="3"/>
        <v>13</v>
      </c>
      <c r="B19" s="8">
        <f t="shared" si="3"/>
        <v>46247</v>
      </c>
      <c r="C19" s="8">
        <f t="shared" si="4"/>
        <v>46247</v>
      </c>
      <c r="D19" s="9">
        <v>0.375</v>
      </c>
      <c r="E19" s="8">
        <f t="shared" si="5"/>
        <v>46248</v>
      </c>
      <c r="F19" s="9">
        <v>0.375</v>
      </c>
      <c r="G19" s="10">
        <f t="shared" si="6"/>
        <v>1</v>
      </c>
      <c r="H19" s="11">
        <f t="shared" si="0"/>
        <v>765746.35</v>
      </c>
      <c r="I19" s="11">
        <v>766592.41</v>
      </c>
      <c r="J19" s="11">
        <f t="shared" si="1"/>
        <v>846.06000000005588</v>
      </c>
      <c r="K19" s="27">
        <f t="shared" si="2"/>
        <v>35.252500000002328</v>
      </c>
      <c r="L19" s="28"/>
    </row>
    <row r="20" spans="1:14">
      <c r="A20" s="12">
        <f t="shared" si="3"/>
        <v>14</v>
      </c>
      <c r="B20" s="8">
        <f t="shared" si="3"/>
        <v>46248</v>
      </c>
      <c r="C20" s="8">
        <f t="shared" si="4"/>
        <v>46248</v>
      </c>
      <c r="D20" s="9">
        <v>0.375</v>
      </c>
      <c r="E20" s="8">
        <f t="shared" si="5"/>
        <v>46249</v>
      </c>
      <c r="F20" s="9">
        <v>0.375</v>
      </c>
      <c r="G20" s="10">
        <f t="shared" si="6"/>
        <v>1</v>
      </c>
      <c r="H20" s="11">
        <f t="shared" si="0"/>
        <v>766592.41</v>
      </c>
      <c r="I20" s="11">
        <v>767497.29</v>
      </c>
      <c r="J20" s="11">
        <f t="shared" si="1"/>
        <v>904.88000000000466</v>
      </c>
      <c r="K20" s="27">
        <f t="shared" si="2"/>
        <v>37.703333333333525</v>
      </c>
      <c r="L20" s="28"/>
    </row>
    <row r="21" spans="1:14">
      <c r="A21" s="12">
        <f t="shared" si="3"/>
        <v>15</v>
      </c>
      <c r="B21" s="8">
        <f t="shared" si="3"/>
        <v>46249</v>
      </c>
      <c r="C21" s="8">
        <f t="shared" si="4"/>
        <v>46249</v>
      </c>
      <c r="D21" s="9">
        <v>0.375</v>
      </c>
      <c r="E21" s="8">
        <f t="shared" si="5"/>
        <v>46250</v>
      </c>
      <c r="F21" s="9">
        <v>0.375</v>
      </c>
      <c r="G21" s="10">
        <f t="shared" si="6"/>
        <v>1</v>
      </c>
      <c r="H21" s="11">
        <f t="shared" si="0"/>
        <v>767497.29</v>
      </c>
      <c r="I21" s="11">
        <v>768281.61</v>
      </c>
      <c r="J21" s="11">
        <f t="shared" si="1"/>
        <v>784.31999999994878</v>
      </c>
      <c r="K21" s="27">
        <f t="shared" si="2"/>
        <v>32.679999999997868</v>
      </c>
      <c r="L21" s="28"/>
    </row>
    <row r="22" spans="1:14">
      <c r="A22" s="12">
        <f t="shared" si="3"/>
        <v>16</v>
      </c>
      <c r="B22" s="8">
        <f t="shared" si="3"/>
        <v>46250</v>
      </c>
      <c r="C22" s="8">
        <f t="shared" si="4"/>
        <v>46250</v>
      </c>
      <c r="D22" s="9">
        <v>0.375</v>
      </c>
      <c r="E22" s="8">
        <f t="shared" si="5"/>
        <v>46251</v>
      </c>
      <c r="F22" s="9">
        <v>0.375</v>
      </c>
      <c r="G22" s="10">
        <f t="shared" si="6"/>
        <v>1</v>
      </c>
      <c r="H22" s="11">
        <f t="shared" si="0"/>
        <v>768281.61</v>
      </c>
      <c r="I22" s="11">
        <v>768679</v>
      </c>
      <c r="J22" s="11">
        <f t="shared" si="1"/>
        <v>397.39000000001397</v>
      </c>
      <c r="K22" s="27">
        <f t="shared" si="2"/>
        <v>16.55791666666725</v>
      </c>
      <c r="L22" s="28"/>
    </row>
    <row r="23" spans="1:14">
      <c r="A23" s="12">
        <f t="shared" si="3"/>
        <v>17</v>
      </c>
      <c r="B23" s="8">
        <f t="shared" si="3"/>
        <v>46251</v>
      </c>
      <c r="C23" s="8">
        <f t="shared" si="4"/>
        <v>46251</v>
      </c>
      <c r="D23" s="9">
        <v>0.375</v>
      </c>
      <c r="E23" s="8">
        <f t="shared" si="5"/>
        <v>46252</v>
      </c>
      <c r="F23" s="9">
        <v>0.375</v>
      </c>
      <c r="G23" s="10">
        <f t="shared" si="6"/>
        <v>1</v>
      </c>
      <c r="H23" s="11">
        <f t="shared" si="0"/>
        <v>768679</v>
      </c>
      <c r="I23" s="11">
        <v>769109.81</v>
      </c>
      <c r="J23" s="11">
        <f t="shared" si="1"/>
        <v>430.81000000005588</v>
      </c>
      <c r="K23" s="27">
        <f t="shared" si="2"/>
        <v>17.950416666668996</v>
      </c>
      <c r="L23" s="28"/>
    </row>
    <row r="24" spans="1:14">
      <c r="A24" s="12">
        <f t="shared" si="3"/>
        <v>18</v>
      </c>
      <c r="B24" s="8">
        <f t="shared" si="3"/>
        <v>46252</v>
      </c>
      <c r="C24" s="8">
        <f t="shared" si="4"/>
        <v>46252</v>
      </c>
      <c r="D24" s="9">
        <v>0.375</v>
      </c>
      <c r="E24" s="8">
        <f t="shared" si="5"/>
        <v>46253</v>
      </c>
      <c r="F24" s="9">
        <v>0.375</v>
      </c>
      <c r="G24" s="10">
        <f t="shared" si="6"/>
        <v>1</v>
      </c>
      <c r="H24" s="11">
        <f t="shared" si="0"/>
        <v>769109.81</v>
      </c>
      <c r="I24" s="11">
        <v>770067.01</v>
      </c>
      <c r="J24" s="11">
        <f t="shared" si="1"/>
        <v>957.19999999995343</v>
      </c>
      <c r="K24" s="27">
        <f t="shared" si="2"/>
        <v>39.883333333331393</v>
      </c>
      <c r="L24" s="28"/>
    </row>
    <row r="25" spans="1:14">
      <c r="A25" s="12">
        <f t="shared" ref="A25:B30" si="9">A24+1</f>
        <v>19</v>
      </c>
      <c r="B25" s="8">
        <f>B24+1</f>
        <v>46253</v>
      </c>
      <c r="C25" s="8">
        <f t="shared" si="4"/>
        <v>46253</v>
      </c>
      <c r="D25" s="9">
        <v>0.375</v>
      </c>
      <c r="E25" s="8">
        <f t="shared" si="5"/>
        <v>46254</v>
      </c>
      <c r="F25" s="9">
        <v>0.375</v>
      </c>
      <c r="G25" s="10">
        <f t="shared" si="6"/>
        <v>1</v>
      </c>
      <c r="H25" s="11">
        <f t="shared" si="0"/>
        <v>770067.01</v>
      </c>
      <c r="I25" s="11">
        <v>770902.46</v>
      </c>
      <c r="J25" s="11">
        <f t="shared" si="1"/>
        <v>835.44999999995343</v>
      </c>
      <c r="K25" s="27">
        <f t="shared" si="2"/>
        <v>34.810416666664729</v>
      </c>
      <c r="L25" s="28"/>
    </row>
    <row r="26" spans="1:14">
      <c r="A26" s="12">
        <f t="shared" si="9"/>
        <v>20</v>
      </c>
      <c r="B26" s="8">
        <f>B25+1</f>
        <v>46254</v>
      </c>
      <c r="C26" s="8">
        <f t="shared" si="4"/>
        <v>46254</v>
      </c>
      <c r="D26" s="9">
        <v>0.375</v>
      </c>
      <c r="E26" s="8">
        <f t="shared" si="5"/>
        <v>46255</v>
      </c>
      <c r="F26" s="9">
        <v>0.375</v>
      </c>
      <c r="G26" s="10">
        <f t="shared" si="6"/>
        <v>1</v>
      </c>
      <c r="H26" s="11">
        <f t="shared" si="0"/>
        <v>770902.46</v>
      </c>
      <c r="I26" s="11">
        <v>771771.99</v>
      </c>
      <c r="J26" s="11">
        <f t="shared" si="1"/>
        <v>869.53000000002794</v>
      </c>
      <c r="K26" s="27">
        <f t="shared" si="2"/>
        <v>36.230416666667828</v>
      </c>
      <c r="L26" s="28"/>
    </row>
    <row r="27" spans="1:14">
      <c r="A27" s="12">
        <f t="shared" si="9"/>
        <v>21</v>
      </c>
      <c r="B27" s="8">
        <f>B26+1</f>
        <v>46255</v>
      </c>
      <c r="C27" s="8">
        <f t="shared" si="4"/>
        <v>46255</v>
      </c>
      <c r="D27" s="9">
        <v>0.375</v>
      </c>
      <c r="E27" s="8">
        <f t="shared" si="5"/>
        <v>46256</v>
      </c>
      <c r="F27" s="9">
        <v>0.375</v>
      </c>
      <c r="G27" s="10">
        <f t="shared" si="6"/>
        <v>1</v>
      </c>
      <c r="H27" s="11">
        <f t="shared" si="0"/>
        <v>771771.99</v>
      </c>
      <c r="I27" s="11">
        <v>772589.21</v>
      </c>
      <c r="J27" s="11">
        <f t="shared" si="1"/>
        <v>817.21999999997206</v>
      </c>
      <c r="K27" s="27">
        <f t="shared" si="2"/>
        <v>34.050833333332172</v>
      </c>
      <c r="L27" s="28"/>
    </row>
    <row r="28" spans="1:14">
      <c r="A28" s="12">
        <f t="shared" si="9"/>
        <v>22</v>
      </c>
      <c r="B28" s="8">
        <f t="shared" si="9"/>
        <v>46256</v>
      </c>
      <c r="C28" s="8">
        <f t="shared" si="4"/>
        <v>46256</v>
      </c>
      <c r="D28" s="9">
        <v>0.375</v>
      </c>
      <c r="E28" s="8">
        <f t="shared" si="5"/>
        <v>46257</v>
      </c>
      <c r="F28" s="9">
        <v>0.375</v>
      </c>
      <c r="G28" s="10">
        <f t="shared" si="6"/>
        <v>1</v>
      </c>
      <c r="H28" s="11">
        <f t="shared" si="0"/>
        <v>772589.21</v>
      </c>
      <c r="I28" s="11">
        <v>773418.7</v>
      </c>
      <c r="J28" s="11">
        <f t="shared" si="1"/>
        <v>829.48999999999069</v>
      </c>
      <c r="K28" s="27">
        <f t="shared" si="2"/>
        <v>34.562083333332943</v>
      </c>
      <c r="L28" s="28"/>
    </row>
    <row r="29" spans="1:14">
      <c r="A29" s="12">
        <f t="shared" si="9"/>
        <v>23</v>
      </c>
      <c r="B29" s="8">
        <f t="shared" si="9"/>
        <v>46257</v>
      </c>
      <c r="C29" s="8">
        <f t="shared" si="4"/>
        <v>46257</v>
      </c>
      <c r="D29" s="9">
        <v>0.375</v>
      </c>
      <c r="E29" s="8">
        <f t="shared" si="5"/>
        <v>46258</v>
      </c>
      <c r="F29" s="9">
        <v>0.375</v>
      </c>
      <c r="G29" s="10">
        <f t="shared" si="6"/>
        <v>1</v>
      </c>
      <c r="H29" s="11">
        <f t="shared" si="0"/>
        <v>773418.7</v>
      </c>
      <c r="I29" s="11">
        <v>773909.43</v>
      </c>
      <c r="J29" s="11">
        <f t="shared" si="1"/>
        <v>490.73000000009779</v>
      </c>
      <c r="K29" s="27">
        <f t="shared" si="2"/>
        <v>20.447083333337407</v>
      </c>
      <c r="L29" s="28"/>
    </row>
    <row r="30" spans="1:14">
      <c r="A30" s="12">
        <f t="shared" si="9"/>
        <v>24</v>
      </c>
      <c r="B30" s="8">
        <f t="shared" si="9"/>
        <v>46258</v>
      </c>
      <c r="C30" s="8">
        <f t="shared" si="4"/>
        <v>46258</v>
      </c>
      <c r="D30" s="9">
        <v>0.375</v>
      </c>
      <c r="E30" s="8">
        <f t="shared" si="5"/>
        <v>46259</v>
      </c>
      <c r="F30" s="9">
        <v>0.375</v>
      </c>
      <c r="G30" s="10">
        <f t="shared" si="6"/>
        <v>1</v>
      </c>
      <c r="H30" s="11">
        <f t="shared" si="0"/>
        <v>773909.43</v>
      </c>
      <c r="I30" s="11">
        <v>774720.44</v>
      </c>
      <c r="J30" s="11">
        <f t="shared" si="1"/>
        <v>811.0099999998929</v>
      </c>
      <c r="K30" s="27">
        <f t="shared" si="2"/>
        <v>33.792083333328868</v>
      </c>
      <c r="L30" s="28"/>
    </row>
    <row r="31" spans="1:14">
      <c r="A31" s="12">
        <f t="shared" ref="A31:B31" si="10">A30+1</f>
        <v>25</v>
      </c>
      <c r="B31" s="8">
        <f t="shared" si="10"/>
        <v>46259</v>
      </c>
      <c r="C31" s="8">
        <f t="shared" ref="C31:C37" si="11">B31</f>
        <v>46259</v>
      </c>
      <c r="D31" s="9">
        <v>0.375</v>
      </c>
      <c r="E31" s="8">
        <f t="shared" ref="E31:E37" si="12">C31+1</f>
        <v>46260</v>
      </c>
      <c r="F31" s="9">
        <v>0.375</v>
      </c>
      <c r="G31" s="10">
        <f t="shared" ref="G31:G37" si="13">IFERROR(((E31-C31)+(F31-D31)),"")</f>
        <v>1</v>
      </c>
      <c r="H31" s="11">
        <f t="shared" si="0"/>
        <v>774720.44</v>
      </c>
      <c r="I31" s="11">
        <v>775160.03</v>
      </c>
      <c r="J31" s="11">
        <f t="shared" ref="J31:J37" si="14">I31-H31</f>
        <v>439.59000000008382</v>
      </c>
      <c r="K31" s="27">
        <f t="shared" ref="K31:K37" si="15">J31/24</f>
        <v>18.316250000003492</v>
      </c>
      <c r="L31" s="28"/>
    </row>
    <row r="32" spans="1:14">
      <c r="A32" s="12">
        <f t="shared" ref="A32:B32" si="16">A31+1</f>
        <v>26</v>
      </c>
      <c r="B32" s="8">
        <f t="shared" si="16"/>
        <v>46260</v>
      </c>
      <c r="C32" s="8">
        <f t="shared" si="11"/>
        <v>46260</v>
      </c>
      <c r="D32" s="9">
        <v>0.375</v>
      </c>
      <c r="E32" s="8">
        <f t="shared" si="12"/>
        <v>46261</v>
      </c>
      <c r="F32" s="9">
        <v>0.375</v>
      </c>
      <c r="G32" s="10">
        <f t="shared" si="13"/>
        <v>1</v>
      </c>
      <c r="H32" s="11">
        <f t="shared" si="0"/>
        <v>775160.03</v>
      </c>
      <c r="I32" s="11">
        <v>775961.07</v>
      </c>
      <c r="J32" s="11">
        <f t="shared" si="14"/>
        <v>801.03999999992084</v>
      </c>
      <c r="K32" s="27">
        <f t="shared" si="15"/>
        <v>33.376666666663368</v>
      </c>
      <c r="L32" s="104"/>
    </row>
    <row r="33" spans="1:12">
      <c r="A33" s="12">
        <f t="shared" ref="A33:B33" si="17">A32+1</f>
        <v>27</v>
      </c>
      <c r="B33" s="8">
        <f t="shared" si="17"/>
        <v>46261</v>
      </c>
      <c r="C33" s="8">
        <f t="shared" si="11"/>
        <v>46261</v>
      </c>
      <c r="D33" s="9">
        <v>0.375</v>
      </c>
      <c r="E33" s="8">
        <f t="shared" si="12"/>
        <v>46262</v>
      </c>
      <c r="F33" s="9">
        <v>0.375</v>
      </c>
      <c r="G33" s="10">
        <f t="shared" si="13"/>
        <v>1</v>
      </c>
      <c r="H33" s="11">
        <f t="shared" si="0"/>
        <v>775961.07</v>
      </c>
      <c r="I33" s="11">
        <v>776639</v>
      </c>
      <c r="J33" s="11">
        <f t="shared" si="14"/>
        <v>677.93000000005122</v>
      </c>
      <c r="K33" s="27">
        <f t="shared" si="15"/>
        <v>28.247083333335468</v>
      </c>
      <c r="L33" s="28"/>
    </row>
    <row r="34" spans="1:12">
      <c r="A34" s="12">
        <f t="shared" ref="A34:B34" si="18">A33+1</f>
        <v>28</v>
      </c>
      <c r="B34" s="8">
        <f t="shared" si="18"/>
        <v>46262</v>
      </c>
      <c r="C34" s="8">
        <f t="shared" si="11"/>
        <v>46262</v>
      </c>
      <c r="D34" s="9">
        <v>0.375</v>
      </c>
      <c r="E34" s="8">
        <f t="shared" si="12"/>
        <v>46263</v>
      </c>
      <c r="F34" s="9">
        <v>0.375</v>
      </c>
      <c r="G34" s="10">
        <f t="shared" si="13"/>
        <v>1</v>
      </c>
      <c r="H34" s="11">
        <f t="shared" si="0"/>
        <v>776639</v>
      </c>
      <c r="I34" s="11">
        <v>777439.88</v>
      </c>
      <c r="J34" s="11">
        <f t="shared" si="14"/>
        <v>800.88000000000466</v>
      </c>
      <c r="K34" s="27">
        <f t="shared" si="15"/>
        <v>33.370000000000196</v>
      </c>
      <c r="L34" s="104"/>
    </row>
    <row r="35" spans="1:12">
      <c r="A35" s="12">
        <f t="shared" ref="A35:B35" si="19">A34+1</f>
        <v>29</v>
      </c>
      <c r="B35" s="8">
        <f t="shared" si="19"/>
        <v>46263</v>
      </c>
      <c r="C35" s="8">
        <f t="shared" si="11"/>
        <v>46263</v>
      </c>
      <c r="D35" s="9">
        <v>0.375</v>
      </c>
      <c r="E35" s="8">
        <f t="shared" si="12"/>
        <v>46264</v>
      </c>
      <c r="F35" s="9">
        <v>0.375</v>
      </c>
      <c r="G35" s="10">
        <f t="shared" si="13"/>
        <v>1</v>
      </c>
      <c r="H35" s="11">
        <f t="shared" si="0"/>
        <v>777439.88</v>
      </c>
      <c r="I35" s="11">
        <v>778203.14</v>
      </c>
      <c r="J35" s="11">
        <f t="shared" si="14"/>
        <v>763.26000000000931</v>
      </c>
      <c r="K35" s="27">
        <f t="shared" si="15"/>
        <v>31.802500000000389</v>
      </c>
      <c r="L35" s="104"/>
    </row>
    <row r="36" spans="1:12">
      <c r="A36" s="12">
        <f t="shared" ref="A36:B36" si="20">A35+1</f>
        <v>30</v>
      </c>
      <c r="B36" s="8">
        <f t="shared" si="20"/>
        <v>46264</v>
      </c>
      <c r="C36" s="8">
        <f t="shared" si="11"/>
        <v>46264</v>
      </c>
      <c r="D36" s="9">
        <v>0.375</v>
      </c>
      <c r="E36" s="8">
        <f t="shared" si="12"/>
        <v>46265</v>
      </c>
      <c r="F36" s="9">
        <v>0.375</v>
      </c>
      <c r="G36" s="10">
        <f t="shared" si="13"/>
        <v>1</v>
      </c>
      <c r="H36" s="11">
        <f t="shared" si="0"/>
        <v>778203.14</v>
      </c>
      <c r="I36" s="715">
        <v>778660.49</v>
      </c>
      <c r="J36" s="11">
        <f t="shared" si="14"/>
        <v>457.34999999997672</v>
      </c>
      <c r="K36" s="27">
        <f t="shared" si="15"/>
        <v>19.056249999999029</v>
      </c>
      <c r="L36" s="104"/>
    </row>
    <row r="37" spans="1:12">
      <c r="A37" s="12">
        <f t="shared" ref="A37:B37" si="21">A36+1</f>
        <v>31</v>
      </c>
      <c r="B37" s="8">
        <f t="shared" si="21"/>
        <v>46265</v>
      </c>
      <c r="C37" s="8">
        <f t="shared" si="11"/>
        <v>46265</v>
      </c>
      <c r="D37" s="9">
        <v>0.375</v>
      </c>
      <c r="E37" s="8">
        <f t="shared" si="12"/>
        <v>46266</v>
      </c>
      <c r="F37" s="9">
        <v>0.375</v>
      </c>
      <c r="G37" s="10">
        <f t="shared" si="13"/>
        <v>1</v>
      </c>
      <c r="H37" s="11">
        <f t="shared" si="0"/>
        <v>778660.49</v>
      </c>
      <c r="I37" s="11">
        <v>779359.92</v>
      </c>
      <c r="J37" s="11">
        <f t="shared" si="14"/>
        <v>699.43000000005122</v>
      </c>
      <c r="K37" s="27">
        <f t="shared" si="15"/>
        <v>29.1429166666688</v>
      </c>
      <c r="L37" s="104"/>
    </row>
    <row r="38" spans="1:12">
      <c r="A38" s="12"/>
      <c r="B38" s="8"/>
      <c r="C38" s="8"/>
      <c r="D38" s="9"/>
      <c r="E38" s="8"/>
      <c r="F38" s="9"/>
      <c r="G38" s="10"/>
      <c r="H38" s="11"/>
      <c r="I38" s="11"/>
      <c r="J38" s="11"/>
      <c r="K38" s="27"/>
      <c r="L38" s="104"/>
    </row>
    <row r="39" spans="1:12">
      <c r="A39" s="17" t="s">
        <v>3</v>
      </c>
      <c r="B39" s="18"/>
      <c r="C39" s="18"/>
      <c r="D39" s="18"/>
      <c r="E39" s="18"/>
      <c r="F39" s="18"/>
      <c r="G39" s="19">
        <f>SUM(G7:G38)</f>
        <v>31</v>
      </c>
      <c r="H39" s="20"/>
      <c r="I39" s="20"/>
      <c r="J39" s="32">
        <f>SUM(J7:J38)</f>
        <v>23649.869999999995</v>
      </c>
      <c r="K39" s="32">
        <f>AVERAGE(K7:K38)</f>
        <v>31.787459677419346</v>
      </c>
      <c r="L39" s="33"/>
    </row>
    <row r="40" spans="1:12">
      <c r="A40" s="21" t="s">
        <v>117</v>
      </c>
      <c r="B40" s="22"/>
      <c r="C40" s="22"/>
      <c r="D40" s="22"/>
      <c r="E40" s="22"/>
      <c r="F40" s="22"/>
      <c r="G40" s="23">
        <f>G39/SUMPRODUCT((G7:G38&gt;0)*1)</f>
        <v>1</v>
      </c>
      <c r="H40" s="24"/>
      <c r="I40" s="24"/>
      <c r="J40" s="24"/>
      <c r="K40" s="24">
        <f>K39/SUMPRODUCT((K7:K38&gt;0)*1)</f>
        <v>1.0254019250780435</v>
      </c>
      <c r="L40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pageSetup orientation="portrait"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zoomScale="80" zoomScaleNormal="80" workbookViewId="0">
      <pane xSplit="3" ySplit="6" topLeftCell="D7" activePane="bottomRight" state="frozen"/>
      <selection pane="topRight"/>
      <selection pane="bottomLeft"/>
      <selection pane="bottomRight" activeCell="H37" sqref="H37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1.140625" style="1" customWidth="1"/>
    <col min="9" max="9" width="12" style="1" customWidth="1"/>
    <col min="10" max="10" width="13.42578125" style="1" customWidth="1"/>
    <col min="11" max="11" width="12.5703125" style="1" customWidth="1"/>
    <col min="12" max="12" width="34.7109375" style="1" customWidth="1"/>
    <col min="13" max="16384" width="9.140625" style="1"/>
  </cols>
  <sheetData>
    <row r="1" spans="1:14">
      <c r="B1" s="2"/>
      <c r="C1" s="3" t="s">
        <v>131</v>
      </c>
      <c r="D1" s="2"/>
      <c r="E1" s="2"/>
      <c r="F1" s="2"/>
      <c r="G1" s="2"/>
      <c r="H1" s="2"/>
      <c r="I1" s="2"/>
      <c r="J1" s="2"/>
      <c r="K1" s="2"/>
      <c r="L1" s="2"/>
    </row>
    <row r="2" spans="1:14">
      <c r="B2" s="2"/>
      <c r="C2" s="3" t="s">
        <v>187</v>
      </c>
      <c r="D2" s="2"/>
      <c r="E2" s="2"/>
      <c r="F2" s="2"/>
      <c r="G2" s="2"/>
      <c r="H2" s="2"/>
      <c r="I2" s="2"/>
      <c r="J2" s="2"/>
      <c r="K2" s="2"/>
      <c r="L2" s="25" t="s">
        <v>133</v>
      </c>
    </row>
    <row r="3" spans="1:14">
      <c r="B3" s="2"/>
      <c r="C3" s="3" t="str">
        <f>SCI!C3</f>
        <v>Bulan Agustus 2026</v>
      </c>
      <c r="D3" s="2"/>
      <c r="E3" s="2"/>
      <c r="F3" s="2"/>
      <c r="G3" s="2"/>
      <c r="H3" s="2"/>
      <c r="I3" s="2"/>
      <c r="J3" s="2"/>
      <c r="K3" s="2"/>
      <c r="L3" s="2"/>
    </row>
    <row r="4" spans="1:14">
      <c r="B4" s="4"/>
      <c r="C4" s="76">
        <f>'Summary sales'!A4</f>
        <v>46235</v>
      </c>
      <c r="D4" s="2"/>
      <c r="E4" s="2"/>
      <c r="F4" s="2"/>
      <c r="G4" s="2"/>
      <c r="H4" s="2"/>
      <c r="I4" s="2"/>
      <c r="J4" s="2" t="s">
        <v>134</v>
      </c>
      <c r="K4" s="26">
        <f>MAX(K7:K36)</f>
        <v>61.870833333334303</v>
      </c>
      <c r="L4" s="2"/>
    </row>
    <row r="5" spans="1:14" ht="15.75" customHeight="1">
      <c r="A5" s="934" t="s">
        <v>111</v>
      </c>
      <c r="B5" s="933" t="s">
        <v>112</v>
      </c>
      <c r="C5" s="933" t="s">
        <v>135</v>
      </c>
      <c r="D5" s="933"/>
      <c r="E5" s="933" t="s">
        <v>136</v>
      </c>
      <c r="F5" s="933"/>
      <c r="G5" s="937" t="s">
        <v>137</v>
      </c>
      <c r="H5" s="933" t="s">
        <v>138</v>
      </c>
      <c r="I5" s="933"/>
      <c r="J5" s="933" t="s">
        <v>139</v>
      </c>
      <c r="K5" s="937" t="s">
        <v>140</v>
      </c>
      <c r="L5" s="931" t="s">
        <v>141</v>
      </c>
    </row>
    <row r="6" spans="1:14">
      <c r="A6" s="935"/>
      <c r="B6" s="936"/>
      <c r="C6" s="5" t="s">
        <v>112</v>
      </c>
      <c r="D6" s="5" t="s">
        <v>142</v>
      </c>
      <c r="E6" s="5" t="s">
        <v>112</v>
      </c>
      <c r="F6" s="5" t="s">
        <v>142</v>
      </c>
      <c r="G6" s="938"/>
      <c r="H6" s="5" t="s">
        <v>135</v>
      </c>
      <c r="I6" s="5" t="s">
        <v>136</v>
      </c>
      <c r="J6" s="936"/>
      <c r="K6" s="938"/>
      <c r="L6" s="932"/>
    </row>
    <row r="7" spans="1:14">
      <c r="A7" s="6">
        <v>1</v>
      </c>
      <c r="B7" s="7">
        <f>C4</f>
        <v>46235</v>
      </c>
      <c r="C7" s="8">
        <f>B7</f>
        <v>46235</v>
      </c>
      <c r="D7" s="9">
        <v>0.375</v>
      </c>
      <c r="E7" s="8">
        <f>C7+1</f>
        <v>46236</v>
      </c>
      <c r="F7" s="9">
        <v>0.375</v>
      </c>
      <c r="G7" s="10">
        <f>IFERROR(((E7-C7)+(F7-D7)),"")</f>
        <v>1</v>
      </c>
      <c r="H7" s="11">
        <v>941302.88</v>
      </c>
      <c r="I7" s="11">
        <v>942787.78</v>
      </c>
      <c r="J7" s="11">
        <f>I7-H7</f>
        <v>1484.9000000000233</v>
      </c>
      <c r="K7" s="27">
        <f>J7/24</f>
        <v>61.870833333334303</v>
      </c>
      <c r="L7" s="243"/>
    </row>
    <row r="8" spans="1:14">
      <c r="A8" s="12">
        <f>A7+1</f>
        <v>2</v>
      </c>
      <c r="B8" s="8">
        <f>B7+1</f>
        <v>46236</v>
      </c>
      <c r="C8" s="8">
        <f>B8</f>
        <v>46236</v>
      </c>
      <c r="D8" s="9">
        <v>0.375</v>
      </c>
      <c r="E8" s="8">
        <f>C8+1</f>
        <v>46237</v>
      </c>
      <c r="F8" s="9">
        <v>0.375</v>
      </c>
      <c r="G8" s="10">
        <f>IFERROR(((E8-C8)+(F8-D8)),"")</f>
        <v>1</v>
      </c>
      <c r="H8" s="11">
        <f t="shared" ref="H8:H37" si="0">I7</f>
        <v>942787.78</v>
      </c>
      <c r="I8" s="11">
        <v>943186.1</v>
      </c>
      <c r="J8" s="11">
        <f t="shared" ref="J8:J34" si="1">I8-H8</f>
        <v>398.31999999994878</v>
      </c>
      <c r="K8" s="27">
        <f t="shared" ref="K8:K34" si="2">J8/24</f>
        <v>16.596666666664532</v>
      </c>
      <c r="L8" s="28"/>
      <c r="N8" s="103"/>
    </row>
    <row r="9" spans="1:14">
      <c r="A9" s="12">
        <f t="shared" ref="A9:B24" si="3">A8+1</f>
        <v>3</v>
      </c>
      <c r="B9" s="8">
        <f t="shared" si="3"/>
        <v>46237</v>
      </c>
      <c r="C9" s="8">
        <f t="shared" ref="C9:C34" si="4">B9</f>
        <v>46237</v>
      </c>
      <c r="D9" s="9">
        <v>0.375</v>
      </c>
      <c r="E9" s="8">
        <f t="shared" ref="E9:E34" si="5">C9+1</f>
        <v>46238</v>
      </c>
      <c r="F9" s="9">
        <v>0.375</v>
      </c>
      <c r="G9" s="10">
        <f t="shared" ref="G9:G34" si="6">IFERROR(((E9-C9)+(F9-D9)),"")</f>
        <v>1</v>
      </c>
      <c r="H9" s="11">
        <f t="shared" si="0"/>
        <v>943186.1</v>
      </c>
      <c r="I9" s="11">
        <v>943610.37</v>
      </c>
      <c r="J9" s="11">
        <f t="shared" ref="J9" si="7">I9-H9</f>
        <v>424.27000000001863</v>
      </c>
      <c r="K9" s="27">
        <f t="shared" ref="K9" si="8">J9/24</f>
        <v>17.677916666667443</v>
      </c>
      <c r="L9" s="28"/>
    </row>
    <row r="10" spans="1:14">
      <c r="A10" s="12">
        <f t="shared" si="3"/>
        <v>4</v>
      </c>
      <c r="B10" s="8">
        <f t="shared" si="3"/>
        <v>46238</v>
      </c>
      <c r="C10" s="8">
        <f t="shared" si="4"/>
        <v>46238</v>
      </c>
      <c r="D10" s="9">
        <v>0.375</v>
      </c>
      <c r="E10" s="8">
        <f t="shared" si="5"/>
        <v>46239</v>
      </c>
      <c r="F10" s="9">
        <v>0.375</v>
      </c>
      <c r="G10" s="10">
        <f t="shared" si="6"/>
        <v>1</v>
      </c>
      <c r="H10" s="11">
        <f t="shared" si="0"/>
        <v>943610.37</v>
      </c>
      <c r="I10" s="11">
        <v>944016.28</v>
      </c>
      <c r="J10" s="11">
        <f t="shared" ref="J10" si="9">I10-H10</f>
        <v>405.9100000000326</v>
      </c>
      <c r="K10" s="27">
        <f t="shared" ref="K10" si="10">J10/24</f>
        <v>16.912916666668025</v>
      </c>
      <c r="L10" s="28"/>
    </row>
    <row r="11" spans="1:14">
      <c r="A11" s="12">
        <f t="shared" si="3"/>
        <v>5</v>
      </c>
      <c r="B11" s="8">
        <f t="shared" si="3"/>
        <v>46239</v>
      </c>
      <c r="C11" s="8">
        <f t="shared" si="4"/>
        <v>46239</v>
      </c>
      <c r="D11" s="9">
        <v>0.375</v>
      </c>
      <c r="E11" s="8">
        <f t="shared" si="5"/>
        <v>46240</v>
      </c>
      <c r="F11" s="9">
        <v>0.375</v>
      </c>
      <c r="G11" s="10">
        <f t="shared" si="6"/>
        <v>1</v>
      </c>
      <c r="H11" s="11">
        <f t="shared" si="0"/>
        <v>944016.28</v>
      </c>
      <c r="I11" s="11">
        <v>944448.51</v>
      </c>
      <c r="J11" s="11">
        <f t="shared" ref="J11" si="11">I11-H11</f>
        <v>432.22999999998137</v>
      </c>
      <c r="K11" s="27">
        <f t="shared" ref="K11" si="12">J11/24</f>
        <v>18.009583333332557</v>
      </c>
      <c r="L11" s="28"/>
    </row>
    <row r="12" spans="1:14">
      <c r="A12" s="12">
        <f t="shared" si="3"/>
        <v>6</v>
      </c>
      <c r="B12" s="8">
        <f t="shared" si="3"/>
        <v>46240</v>
      </c>
      <c r="C12" s="8">
        <f t="shared" si="4"/>
        <v>46240</v>
      </c>
      <c r="D12" s="9">
        <v>0.375</v>
      </c>
      <c r="E12" s="8">
        <f t="shared" si="5"/>
        <v>46241</v>
      </c>
      <c r="F12" s="9">
        <v>0.375</v>
      </c>
      <c r="G12" s="10">
        <f t="shared" si="6"/>
        <v>1</v>
      </c>
      <c r="H12" s="11">
        <f t="shared" si="0"/>
        <v>944448.51</v>
      </c>
      <c r="I12" s="11">
        <v>944820.75</v>
      </c>
      <c r="J12" s="11">
        <f t="shared" si="1"/>
        <v>372.23999999999069</v>
      </c>
      <c r="K12" s="27">
        <f t="shared" si="2"/>
        <v>15.509999999999613</v>
      </c>
      <c r="L12" s="104"/>
    </row>
    <row r="13" spans="1:14">
      <c r="A13" s="12">
        <f t="shared" si="3"/>
        <v>7</v>
      </c>
      <c r="B13" s="8">
        <f t="shared" si="3"/>
        <v>46241</v>
      </c>
      <c r="C13" s="8">
        <f t="shared" si="4"/>
        <v>46241</v>
      </c>
      <c r="D13" s="9">
        <v>0.375</v>
      </c>
      <c r="E13" s="8">
        <f t="shared" si="5"/>
        <v>46242</v>
      </c>
      <c r="F13" s="9">
        <v>0.375</v>
      </c>
      <c r="G13" s="10">
        <f t="shared" si="6"/>
        <v>1</v>
      </c>
      <c r="H13" s="11">
        <f t="shared" si="0"/>
        <v>944820.75</v>
      </c>
      <c r="I13" s="11">
        <v>945263.34</v>
      </c>
      <c r="J13" s="11">
        <f t="shared" ref="J13" si="13">I13-H13</f>
        <v>442.5899999999674</v>
      </c>
      <c r="K13" s="27">
        <f t="shared" ref="K13" si="14">J13/24</f>
        <v>18.441249999998643</v>
      </c>
      <c r="L13" s="28"/>
    </row>
    <row r="14" spans="1:14">
      <c r="A14" s="12">
        <f t="shared" si="3"/>
        <v>8</v>
      </c>
      <c r="B14" s="8">
        <f t="shared" si="3"/>
        <v>46242</v>
      </c>
      <c r="C14" s="8">
        <f t="shared" si="4"/>
        <v>46242</v>
      </c>
      <c r="D14" s="9">
        <v>0.375</v>
      </c>
      <c r="E14" s="8">
        <f t="shared" si="5"/>
        <v>46243</v>
      </c>
      <c r="F14" s="9">
        <v>0.375</v>
      </c>
      <c r="G14" s="10">
        <f t="shared" si="6"/>
        <v>1</v>
      </c>
      <c r="H14" s="11">
        <f t="shared" si="0"/>
        <v>945263.34</v>
      </c>
      <c r="I14" s="11">
        <v>945965.27</v>
      </c>
      <c r="J14" s="11">
        <f t="shared" ref="J14" si="15">I14-H14</f>
        <v>701.93000000005122</v>
      </c>
      <c r="K14" s="27">
        <f t="shared" ref="K14" si="16">J14/24</f>
        <v>29.247083333335468</v>
      </c>
      <c r="L14" s="28"/>
    </row>
    <row r="15" spans="1:14">
      <c r="A15" s="12">
        <f t="shared" si="3"/>
        <v>9</v>
      </c>
      <c r="B15" s="8">
        <f t="shared" si="3"/>
        <v>46243</v>
      </c>
      <c r="C15" s="8">
        <f t="shared" si="4"/>
        <v>46243</v>
      </c>
      <c r="D15" s="9">
        <v>0.375</v>
      </c>
      <c r="E15" s="8">
        <f t="shared" si="5"/>
        <v>46244</v>
      </c>
      <c r="F15" s="9">
        <v>0.375</v>
      </c>
      <c r="G15" s="10">
        <f t="shared" si="6"/>
        <v>1</v>
      </c>
      <c r="H15" s="11">
        <f t="shared" si="0"/>
        <v>945965.27</v>
      </c>
      <c r="I15" s="232">
        <v>946751.01</v>
      </c>
      <c r="J15" s="11">
        <f t="shared" ref="J15" si="17">I15-H15</f>
        <v>785.73999999999069</v>
      </c>
      <c r="K15" s="27">
        <f t="shared" ref="K15" si="18">J15/24</f>
        <v>32.739166666666279</v>
      </c>
      <c r="L15" s="28"/>
    </row>
    <row r="16" spans="1:14">
      <c r="A16" s="12">
        <f t="shared" si="3"/>
        <v>10</v>
      </c>
      <c r="B16" s="8">
        <f t="shared" si="3"/>
        <v>46244</v>
      </c>
      <c r="C16" s="8">
        <f t="shared" si="4"/>
        <v>46244</v>
      </c>
      <c r="D16" s="9">
        <v>0.375</v>
      </c>
      <c r="E16" s="8">
        <f t="shared" si="5"/>
        <v>46245</v>
      </c>
      <c r="F16" s="9">
        <v>0.375</v>
      </c>
      <c r="G16" s="10">
        <f t="shared" si="6"/>
        <v>1</v>
      </c>
      <c r="H16" s="11">
        <f t="shared" si="0"/>
        <v>946751.01</v>
      </c>
      <c r="I16" s="11">
        <v>947647.78</v>
      </c>
      <c r="J16" s="11">
        <f t="shared" ref="J16:J19" si="19">I16-H16</f>
        <v>896.77000000001863</v>
      </c>
      <c r="K16" s="27">
        <f t="shared" ref="K16:K19" si="20">J16/24</f>
        <v>37.365416666667443</v>
      </c>
      <c r="L16" s="28"/>
    </row>
    <row r="17" spans="1:14">
      <c r="A17" s="12">
        <f t="shared" si="3"/>
        <v>11</v>
      </c>
      <c r="B17" s="8">
        <f t="shared" si="3"/>
        <v>46245</v>
      </c>
      <c r="C17" s="8">
        <f t="shared" si="4"/>
        <v>46245</v>
      </c>
      <c r="D17" s="9">
        <v>0.375</v>
      </c>
      <c r="E17" s="8">
        <f t="shared" si="5"/>
        <v>46246</v>
      </c>
      <c r="F17" s="9">
        <v>0.375</v>
      </c>
      <c r="G17" s="10">
        <f t="shared" si="6"/>
        <v>1</v>
      </c>
      <c r="H17" s="11">
        <f t="shared" si="0"/>
        <v>947647.78</v>
      </c>
      <c r="I17" s="11">
        <v>948537.31</v>
      </c>
      <c r="J17" s="11">
        <f t="shared" si="19"/>
        <v>889.53000000002794</v>
      </c>
      <c r="K17" s="27">
        <f t="shared" si="20"/>
        <v>37.063750000001164</v>
      </c>
      <c r="L17" s="28"/>
    </row>
    <row r="18" spans="1:14">
      <c r="A18" s="12">
        <f t="shared" si="3"/>
        <v>12</v>
      </c>
      <c r="B18" s="8">
        <f t="shared" si="3"/>
        <v>46246</v>
      </c>
      <c r="C18" s="8">
        <f t="shared" si="4"/>
        <v>46246</v>
      </c>
      <c r="D18" s="9">
        <v>0.375</v>
      </c>
      <c r="E18" s="8">
        <f t="shared" si="5"/>
        <v>46247</v>
      </c>
      <c r="F18" s="9">
        <v>0.375</v>
      </c>
      <c r="G18" s="10">
        <f t="shared" si="6"/>
        <v>1</v>
      </c>
      <c r="H18" s="11">
        <f t="shared" si="0"/>
        <v>948537.31</v>
      </c>
      <c r="I18" s="11">
        <v>949429.36</v>
      </c>
      <c r="J18" s="11">
        <f t="shared" si="19"/>
        <v>892.04999999993015</v>
      </c>
      <c r="K18" s="27">
        <f t="shared" si="20"/>
        <v>37.16874999999709</v>
      </c>
      <c r="L18" s="28"/>
      <c r="N18" s="29"/>
    </row>
    <row r="19" spans="1:14">
      <c r="A19" s="12">
        <f t="shared" si="3"/>
        <v>13</v>
      </c>
      <c r="B19" s="8">
        <f t="shared" si="3"/>
        <v>46247</v>
      </c>
      <c r="C19" s="8">
        <f t="shared" si="4"/>
        <v>46247</v>
      </c>
      <c r="D19" s="9">
        <v>0.375</v>
      </c>
      <c r="E19" s="8">
        <f t="shared" si="5"/>
        <v>46248</v>
      </c>
      <c r="F19" s="9">
        <v>0.375</v>
      </c>
      <c r="G19" s="10">
        <f t="shared" si="6"/>
        <v>1</v>
      </c>
      <c r="H19" s="11">
        <f t="shared" si="0"/>
        <v>949429.36</v>
      </c>
      <c r="I19" s="11">
        <v>950316.16</v>
      </c>
      <c r="J19" s="11">
        <f t="shared" si="19"/>
        <v>886.80000000004657</v>
      </c>
      <c r="K19" s="27">
        <f t="shared" si="20"/>
        <v>36.950000000001943</v>
      </c>
      <c r="L19" s="28"/>
    </row>
    <row r="20" spans="1:14">
      <c r="A20" s="12">
        <f t="shared" si="3"/>
        <v>14</v>
      </c>
      <c r="B20" s="8">
        <f t="shared" si="3"/>
        <v>46248</v>
      </c>
      <c r="C20" s="8">
        <f t="shared" si="4"/>
        <v>46248</v>
      </c>
      <c r="D20" s="9">
        <v>0.375</v>
      </c>
      <c r="E20" s="8">
        <f t="shared" si="5"/>
        <v>46249</v>
      </c>
      <c r="F20" s="9">
        <v>0.375</v>
      </c>
      <c r="G20" s="10">
        <f t="shared" si="6"/>
        <v>1</v>
      </c>
      <c r="H20" s="11">
        <f t="shared" si="0"/>
        <v>950316.16</v>
      </c>
      <c r="I20" s="11">
        <v>951198.83</v>
      </c>
      <c r="J20" s="11">
        <f t="shared" ref="J20" si="21">I20-H20</f>
        <v>882.66999999992549</v>
      </c>
      <c r="K20" s="27">
        <f t="shared" ref="K20" si="22">J20/24</f>
        <v>36.777916666663565</v>
      </c>
      <c r="L20" s="28"/>
    </row>
    <row r="21" spans="1:14">
      <c r="A21" s="12">
        <f t="shared" si="3"/>
        <v>15</v>
      </c>
      <c r="B21" s="8">
        <f t="shared" si="3"/>
        <v>46249</v>
      </c>
      <c r="C21" s="8">
        <f t="shared" si="4"/>
        <v>46249</v>
      </c>
      <c r="D21" s="9">
        <v>0.375</v>
      </c>
      <c r="E21" s="8">
        <f t="shared" si="5"/>
        <v>46250</v>
      </c>
      <c r="F21" s="9">
        <v>0.375</v>
      </c>
      <c r="G21" s="10">
        <f t="shared" si="6"/>
        <v>1</v>
      </c>
      <c r="H21" s="11">
        <f t="shared" si="0"/>
        <v>951198.83</v>
      </c>
      <c r="I21" s="232">
        <v>951957.74</v>
      </c>
      <c r="J21" s="11">
        <f t="shared" ref="J21" si="23">I21-H21</f>
        <v>758.9100000000326</v>
      </c>
      <c r="K21" s="27">
        <f t="shared" ref="K21" si="24">J21/24</f>
        <v>31.621250000001357</v>
      </c>
      <c r="L21" s="28"/>
    </row>
    <row r="22" spans="1:14">
      <c r="A22" s="12">
        <f t="shared" si="3"/>
        <v>16</v>
      </c>
      <c r="B22" s="8">
        <f t="shared" si="3"/>
        <v>46250</v>
      </c>
      <c r="C22" s="8">
        <f t="shared" si="4"/>
        <v>46250</v>
      </c>
      <c r="D22" s="9">
        <v>0.375</v>
      </c>
      <c r="E22" s="8">
        <f t="shared" si="5"/>
        <v>46251</v>
      </c>
      <c r="F22" s="9">
        <v>0.375</v>
      </c>
      <c r="G22" s="10">
        <f t="shared" si="6"/>
        <v>1</v>
      </c>
      <c r="H22" s="11">
        <f t="shared" si="0"/>
        <v>951957.74</v>
      </c>
      <c r="I22" s="11">
        <v>952677.41</v>
      </c>
      <c r="J22" s="11">
        <f t="shared" ref="J22" si="25">I22-H22</f>
        <v>719.67000000004191</v>
      </c>
      <c r="K22" s="27">
        <f t="shared" ref="K22" si="26">J22/24</f>
        <v>29.986250000001746</v>
      </c>
      <c r="L22" s="28"/>
    </row>
    <row r="23" spans="1:14">
      <c r="A23" s="12">
        <f t="shared" si="3"/>
        <v>17</v>
      </c>
      <c r="B23" s="8">
        <f t="shared" si="3"/>
        <v>46251</v>
      </c>
      <c r="C23" s="8">
        <f t="shared" si="4"/>
        <v>46251</v>
      </c>
      <c r="D23" s="9">
        <v>0.375</v>
      </c>
      <c r="E23" s="8">
        <f t="shared" si="5"/>
        <v>46252</v>
      </c>
      <c r="F23" s="9">
        <v>0.375</v>
      </c>
      <c r="G23" s="10">
        <f t="shared" si="6"/>
        <v>1</v>
      </c>
      <c r="H23" s="11">
        <f t="shared" si="0"/>
        <v>952677.41</v>
      </c>
      <c r="I23" s="11">
        <v>953386.94</v>
      </c>
      <c r="J23" s="11">
        <f t="shared" ref="J23" si="27">I23-H23</f>
        <v>709.52999999991152</v>
      </c>
      <c r="K23" s="27">
        <f t="shared" ref="K23" si="28">J23/24</f>
        <v>29.563749999996315</v>
      </c>
      <c r="L23" s="28"/>
    </row>
    <row r="24" spans="1:14">
      <c r="A24" s="12">
        <f t="shared" si="3"/>
        <v>18</v>
      </c>
      <c r="B24" s="8">
        <f t="shared" si="3"/>
        <v>46252</v>
      </c>
      <c r="C24" s="8">
        <f t="shared" si="4"/>
        <v>46252</v>
      </c>
      <c r="D24" s="9">
        <v>0.375</v>
      </c>
      <c r="E24" s="8">
        <f t="shared" si="5"/>
        <v>46253</v>
      </c>
      <c r="F24" s="9">
        <v>0.375</v>
      </c>
      <c r="G24" s="10">
        <f t="shared" si="6"/>
        <v>1</v>
      </c>
      <c r="H24" s="11">
        <f t="shared" si="0"/>
        <v>953386.94</v>
      </c>
      <c r="I24" s="11">
        <v>954110.43</v>
      </c>
      <c r="J24" s="11">
        <f t="shared" ref="J24:J31" si="29">I24-H24</f>
        <v>723.4900000001071</v>
      </c>
      <c r="K24" s="27">
        <f t="shared" ref="K24:K31" si="30">J24/24</f>
        <v>30.145416666671128</v>
      </c>
      <c r="L24" s="28"/>
    </row>
    <row r="25" spans="1:14">
      <c r="A25" s="12">
        <f t="shared" ref="A25:B34" si="31">A24+1</f>
        <v>19</v>
      </c>
      <c r="B25" s="8">
        <f>B24+1</f>
        <v>46253</v>
      </c>
      <c r="C25" s="8">
        <f t="shared" si="4"/>
        <v>46253</v>
      </c>
      <c r="D25" s="9">
        <v>0.375</v>
      </c>
      <c r="E25" s="8">
        <f t="shared" si="5"/>
        <v>46254</v>
      </c>
      <c r="F25" s="9">
        <v>0.375</v>
      </c>
      <c r="G25" s="10">
        <f t="shared" si="6"/>
        <v>1</v>
      </c>
      <c r="H25" s="11">
        <f t="shared" si="0"/>
        <v>954110.43</v>
      </c>
      <c r="I25" s="11">
        <v>954846.87</v>
      </c>
      <c r="J25" s="11">
        <f t="shared" si="29"/>
        <v>736.43999999994412</v>
      </c>
      <c r="K25" s="27">
        <f t="shared" si="30"/>
        <v>30.684999999997672</v>
      </c>
      <c r="L25" s="28"/>
    </row>
    <row r="26" spans="1:14">
      <c r="A26" s="12">
        <f t="shared" si="31"/>
        <v>20</v>
      </c>
      <c r="B26" s="8">
        <f>B25+1</f>
        <v>46254</v>
      </c>
      <c r="C26" s="8">
        <f t="shared" si="4"/>
        <v>46254</v>
      </c>
      <c r="D26" s="9">
        <v>0.375</v>
      </c>
      <c r="E26" s="8">
        <f t="shared" si="5"/>
        <v>46255</v>
      </c>
      <c r="F26" s="9">
        <v>0.375</v>
      </c>
      <c r="G26" s="10">
        <f t="shared" si="6"/>
        <v>1</v>
      </c>
      <c r="H26" s="11">
        <f t="shared" si="0"/>
        <v>954846.87</v>
      </c>
      <c r="I26" s="11">
        <v>955588.27</v>
      </c>
      <c r="J26" s="11">
        <f t="shared" si="29"/>
        <v>741.40000000002328</v>
      </c>
      <c r="K26" s="27">
        <f t="shared" si="30"/>
        <v>30.891666666667636</v>
      </c>
      <c r="L26" s="28"/>
    </row>
    <row r="27" spans="1:14">
      <c r="A27" s="12">
        <f t="shared" si="31"/>
        <v>21</v>
      </c>
      <c r="B27" s="8">
        <f>B26+1</f>
        <v>46255</v>
      </c>
      <c r="C27" s="8">
        <f t="shared" si="4"/>
        <v>46255</v>
      </c>
      <c r="D27" s="9">
        <v>0.375</v>
      </c>
      <c r="E27" s="8">
        <f t="shared" si="5"/>
        <v>46256</v>
      </c>
      <c r="F27" s="9">
        <v>0.375</v>
      </c>
      <c r="G27" s="10">
        <f t="shared" si="6"/>
        <v>1</v>
      </c>
      <c r="H27" s="11">
        <f t="shared" si="0"/>
        <v>955588.27</v>
      </c>
      <c r="I27" s="11">
        <v>956242.97</v>
      </c>
      <c r="J27" s="11">
        <f t="shared" si="29"/>
        <v>654.69999999995343</v>
      </c>
      <c r="K27" s="27">
        <f t="shared" si="30"/>
        <v>27.279166666664725</v>
      </c>
      <c r="L27" s="28"/>
    </row>
    <row r="28" spans="1:14">
      <c r="A28" s="12">
        <f t="shared" si="31"/>
        <v>22</v>
      </c>
      <c r="B28" s="8">
        <f t="shared" si="31"/>
        <v>46256</v>
      </c>
      <c r="C28" s="8">
        <f t="shared" si="4"/>
        <v>46256</v>
      </c>
      <c r="D28" s="9">
        <v>0.375</v>
      </c>
      <c r="E28" s="8">
        <f t="shared" si="5"/>
        <v>46257</v>
      </c>
      <c r="F28" s="9">
        <v>0.375</v>
      </c>
      <c r="G28" s="10">
        <f t="shared" si="6"/>
        <v>1</v>
      </c>
      <c r="H28" s="11">
        <f t="shared" si="0"/>
        <v>956242.97</v>
      </c>
      <c r="I28" s="11">
        <v>956979.02</v>
      </c>
      <c r="J28" s="11">
        <f t="shared" si="29"/>
        <v>736.05000000004657</v>
      </c>
      <c r="K28" s="27">
        <f t="shared" si="30"/>
        <v>30.668750000001939</v>
      </c>
      <c r="L28" s="28"/>
    </row>
    <row r="29" spans="1:14">
      <c r="A29" s="12">
        <f t="shared" si="31"/>
        <v>23</v>
      </c>
      <c r="B29" s="8">
        <f t="shared" si="31"/>
        <v>46257</v>
      </c>
      <c r="C29" s="8">
        <f t="shared" si="4"/>
        <v>46257</v>
      </c>
      <c r="D29" s="9">
        <v>0.375</v>
      </c>
      <c r="E29" s="8">
        <f t="shared" si="5"/>
        <v>46258</v>
      </c>
      <c r="F29" s="9">
        <v>0.375</v>
      </c>
      <c r="G29" s="10">
        <f t="shared" si="6"/>
        <v>1</v>
      </c>
      <c r="H29" s="11">
        <f t="shared" si="0"/>
        <v>956979.02</v>
      </c>
      <c r="I29" s="11">
        <v>957707.94</v>
      </c>
      <c r="J29" s="11">
        <f t="shared" si="29"/>
        <v>728.91999999992549</v>
      </c>
      <c r="K29" s="27">
        <f t="shared" si="30"/>
        <v>30.371666666663561</v>
      </c>
      <c r="L29" s="28"/>
    </row>
    <row r="30" spans="1:14">
      <c r="A30" s="12">
        <f t="shared" si="31"/>
        <v>24</v>
      </c>
      <c r="B30" s="8">
        <f t="shared" si="31"/>
        <v>46258</v>
      </c>
      <c r="C30" s="8">
        <f t="shared" si="4"/>
        <v>46258</v>
      </c>
      <c r="D30" s="9">
        <v>0.375</v>
      </c>
      <c r="E30" s="8">
        <f t="shared" si="5"/>
        <v>46259</v>
      </c>
      <c r="F30" s="9">
        <v>0.375</v>
      </c>
      <c r="G30" s="10">
        <f t="shared" si="6"/>
        <v>1</v>
      </c>
      <c r="H30" s="11">
        <f t="shared" si="0"/>
        <v>957707.94</v>
      </c>
      <c r="I30" s="11">
        <v>958288.76</v>
      </c>
      <c r="J30" s="11">
        <f t="shared" ref="J30" si="32">I30-H30</f>
        <v>580.82000000006519</v>
      </c>
      <c r="K30" s="27">
        <f t="shared" ref="K30" si="33">J30/24</f>
        <v>24.20083333333605</v>
      </c>
      <c r="L30" s="28"/>
    </row>
    <row r="31" spans="1:14">
      <c r="A31" s="12">
        <f t="shared" si="31"/>
        <v>25</v>
      </c>
      <c r="B31" s="8">
        <f t="shared" si="31"/>
        <v>46259</v>
      </c>
      <c r="C31" s="8">
        <f t="shared" si="4"/>
        <v>46259</v>
      </c>
      <c r="D31" s="9">
        <v>0.375</v>
      </c>
      <c r="E31" s="8">
        <f t="shared" si="5"/>
        <v>46260</v>
      </c>
      <c r="F31" s="9">
        <v>0.375</v>
      </c>
      <c r="G31" s="10">
        <f t="shared" si="6"/>
        <v>1</v>
      </c>
      <c r="H31" s="11">
        <f t="shared" si="0"/>
        <v>958288.76</v>
      </c>
      <c r="I31" s="11">
        <v>958627.04</v>
      </c>
      <c r="J31" s="11">
        <f t="shared" si="29"/>
        <v>338.28000000002794</v>
      </c>
      <c r="K31" s="27">
        <f t="shared" si="30"/>
        <v>14.095000000001164</v>
      </c>
      <c r="L31" s="28"/>
    </row>
    <row r="32" spans="1:14">
      <c r="A32" s="12">
        <f t="shared" si="31"/>
        <v>26</v>
      </c>
      <c r="B32" s="8">
        <f t="shared" si="31"/>
        <v>46260</v>
      </c>
      <c r="C32" s="8">
        <f t="shared" si="4"/>
        <v>46260</v>
      </c>
      <c r="D32" s="9">
        <v>0.375</v>
      </c>
      <c r="E32" s="8">
        <f t="shared" si="5"/>
        <v>46261</v>
      </c>
      <c r="F32" s="9">
        <v>0.375</v>
      </c>
      <c r="G32" s="10">
        <f t="shared" si="6"/>
        <v>1</v>
      </c>
      <c r="H32" s="11">
        <f t="shared" si="0"/>
        <v>958627.04</v>
      </c>
      <c r="I32" s="11">
        <v>959113.98</v>
      </c>
      <c r="J32" s="11">
        <f t="shared" ref="J32" si="34">I32-H32</f>
        <v>486.93999999994412</v>
      </c>
      <c r="K32" s="27">
        <f t="shared" ref="K32" si="35">J32/24</f>
        <v>20.28916666666434</v>
      </c>
      <c r="L32" s="28"/>
    </row>
    <row r="33" spans="1:12">
      <c r="A33" s="12">
        <f t="shared" si="31"/>
        <v>27</v>
      </c>
      <c r="B33" s="8">
        <f t="shared" si="31"/>
        <v>46261</v>
      </c>
      <c r="C33" s="8">
        <f t="shared" si="4"/>
        <v>46261</v>
      </c>
      <c r="D33" s="9">
        <v>0.375</v>
      </c>
      <c r="E33" s="8">
        <f t="shared" si="5"/>
        <v>46262</v>
      </c>
      <c r="F33" s="9">
        <v>0.375</v>
      </c>
      <c r="G33" s="10">
        <f t="shared" si="6"/>
        <v>1</v>
      </c>
      <c r="H33" s="11">
        <f t="shared" si="0"/>
        <v>959113.98</v>
      </c>
      <c r="I33" s="11">
        <v>959557.17</v>
      </c>
      <c r="J33" s="11">
        <f t="shared" si="1"/>
        <v>443.19000000006054</v>
      </c>
      <c r="K33" s="27">
        <f t="shared" si="2"/>
        <v>18.466250000002521</v>
      </c>
      <c r="L33" s="28"/>
    </row>
    <row r="34" spans="1:12">
      <c r="A34" s="12">
        <f t="shared" si="31"/>
        <v>28</v>
      </c>
      <c r="B34" s="8">
        <f t="shared" si="31"/>
        <v>46262</v>
      </c>
      <c r="C34" s="8">
        <f t="shared" si="4"/>
        <v>46262</v>
      </c>
      <c r="D34" s="9">
        <v>0.375</v>
      </c>
      <c r="E34" s="8">
        <f t="shared" si="5"/>
        <v>46263</v>
      </c>
      <c r="F34" s="9">
        <v>0.375</v>
      </c>
      <c r="G34" s="10">
        <f t="shared" si="6"/>
        <v>1</v>
      </c>
      <c r="H34" s="11">
        <f t="shared" si="0"/>
        <v>959557.17</v>
      </c>
      <c r="I34" s="11">
        <v>959984.16</v>
      </c>
      <c r="J34" s="11">
        <f t="shared" si="1"/>
        <v>426.98999999999069</v>
      </c>
      <c r="K34" s="27">
        <f t="shared" si="2"/>
        <v>17.791249999999611</v>
      </c>
      <c r="L34" s="28"/>
    </row>
    <row r="35" spans="1:12">
      <c r="A35" s="12">
        <f t="shared" ref="A35:B35" si="36">A34+1</f>
        <v>29</v>
      </c>
      <c r="B35" s="8">
        <f t="shared" si="36"/>
        <v>46263</v>
      </c>
      <c r="C35" s="8">
        <f t="shared" ref="C35:C36" si="37">B35</f>
        <v>46263</v>
      </c>
      <c r="D35" s="9">
        <v>0.375</v>
      </c>
      <c r="E35" s="8">
        <f t="shared" ref="E35:E36" si="38">C35+1</f>
        <v>46264</v>
      </c>
      <c r="F35" s="9">
        <v>0.375</v>
      </c>
      <c r="G35" s="10">
        <f t="shared" ref="G35:G36" si="39">IFERROR(((E35-C35)+(F35-D35)),"")</f>
        <v>1</v>
      </c>
      <c r="H35" s="11">
        <f t="shared" si="0"/>
        <v>959984.16</v>
      </c>
      <c r="I35" s="11">
        <v>960257.14</v>
      </c>
      <c r="J35" s="11">
        <f t="shared" ref="J35:J36" si="40">I35-H35</f>
        <v>272.97999999998137</v>
      </c>
      <c r="K35" s="27">
        <f t="shared" ref="K35:K36" si="41">J35/24</f>
        <v>11.374166666665891</v>
      </c>
      <c r="L35" s="28"/>
    </row>
    <row r="36" spans="1:12">
      <c r="A36" s="12">
        <f t="shared" ref="A36:B37" si="42">A35+1</f>
        <v>30</v>
      </c>
      <c r="B36" s="8">
        <f t="shared" si="42"/>
        <v>46264</v>
      </c>
      <c r="C36" s="8">
        <f t="shared" si="37"/>
        <v>46264</v>
      </c>
      <c r="D36" s="9">
        <v>0.375</v>
      </c>
      <c r="E36" s="8">
        <f t="shared" si="38"/>
        <v>46265</v>
      </c>
      <c r="F36" s="9">
        <v>0.375</v>
      </c>
      <c r="G36" s="10">
        <f t="shared" si="39"/>
        <v>1</v>
      </c>
      <c r="H36" s="11">
        <f t="shared" si="0"/>
        <v>960257.14</v>
      </c>
      <c r="I36" s="715">
        <v>960510.77</v>
      </c>
      <c r="J36" s="11">
        <f t="shared" si="40"/>
        <v>253.63000000000466</v>
      </c>
      <c r="K36" s="27">
        <f t="shared" si="41"/>
        <v>10.567916666666861</v>
      </c>
      <c r="L36" s="28"/>
    </row>
    <row r="37" spans="1:12">
      <c r="A37" s="12">
        <f t="shared" si="42"/>
        <v>31</v>
      </c>
      <c r="B37" s="8">
        <f t="shared" si="42"/>
        <v>46265</v>
      </c>
      <c r="C37" s="8">
        <f t="shared" ref="C37" si="43">B37</f>
        <v>46265</v>
      </c>
      <c r="D37" s="9">
        <v>0.375</v>
      </c>
      <c r="E37" s="8">
        <f t="shared" ref="E37" si="44">C37+1</f>
        <v>46266</v>
      </c>
      <c r="F37" s="9">
        <v>0.375</v>
      </c>
      <c r="G37" s="10">
        <f t="shared" ref="G37" si="45">IFERROR(((E37-C37)+(F37-D37)),"")</f>
        <v>1</v>
      </c>
      <c r="H37" s="11">
        <f t="shared" si="0"/>
        <v>960510.77</v>
      </c>
      <c r="I37" s="11">
        <v>960773.26</v>
      </c>
      <c r="J37" s="11">
        <f t="shared" ref="J37" si="46">I37-H37</f>
        <v>262.48999999999069</v>
      </c>
      <c r="K37" s="27">
        <f t="shared" ref="K37" si="47">J37/24</f>
        <v>10.937083333332945</v>
      </c>
      <c r="L37" s="28"/>
    </row>
    <row r="38" spans="1:12">
      <c r="A38" s="12"/>
      <c r="B38" s="8"/>
      <c r="C38" s="8"/>
      <c r="D38" s="9"/>
      <c r="E38" s="8"/>
      <c r="F38" s="9"/>
      <c r="G38" s="10"/>
      <c r="H38" s="11"/>
      <c r="I38" s="11"/>
      <c r="J38" s="11"/>
      <c r="K38" s="27"/>
      <c r="L38" s="28"/>
    </row>
    <row r="39" spans="1:12">
      <c r="A39" s="17" t="s">
        <v>3</v>
      </c>
      <c r="B39" s="18"/>
      <c r="C39" s="18"/>
      <c r="D39" s="18"/>
      <c r="E39" s="18"/>
      <c r="F39" s="18"/>
      <c r="G39" s="19">
        <f>SUM(G7:G38)</f>
        <v>31</v>
      </c>
      <c r="H39" s="20"/>
      <c r="I39" s="20"/>
      <c r="J39" s="32">
        <f>SUM(J7:J38)</f>
        <v>19470.380000000005</v>
      </c>
      <c r="K39" s="32">
        <f>AVERAGE(K7:K38)</f>
        <v>26.169865591397862</v>
      </c>
      <c r="L39" s="33"/>
    </row>
    <row r="40" spans="1:12">
      <c r="A40" s="21" t="s">
        <v>117</v>
      </c>
      <c r="B40" s="22"/>
      <c r="C40" s="22"/>
      <c r="D40" s="22"/>
      <c r="E40" s="22"/>
      <c r="F40" s="22"/>
      <c r="G40" s="23">
        <f>G39/SUMPRODUCT((G7:G38&gt;0)*1)</f>
        <v>1</v>
      </c>
      <c r="H40" s="24"/>
      <c r="I40" s="24"/>
      <c r="J40" s="24"/>
      <c r="K40" s="24">
        <f>K39/SUMPRODUCT((K7:K38&gt;0)*1)</f>
        <v>0.84418921262573743</v>
      </c>
      <c r="L40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pageSetup paperSize="9" orientation="portrait" horizontalDpi="360" verticalDpi="360"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zoomScale="85" zoomScaleNormal="85" workbookViewId="0">
      <pane xSplit="3" ySplit="6" topLeftCell="D25" activePane="bottomRight" state="frozen"/>
      <selection pane="topRight"/>
      <selection pane="bottomLeft"/>
      <selection pane="bottomRight" activeCell="A38" sqref="A38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2.42578125" style="1" customWidth="1"/>
    <col min="9" max="9" width="13.85546875" style="1" customWidth="1"/>
    <col min="10" max="10" width="13" style="1" customWidth="1"/>
    <col min="11" max="11" width="9.140625" style="1"/>
    <col min="12" max="12" width="28.42578125" style="1" customWidth="1"/>
    <col min="13" max="16384" width="9.140625" style="1"/>
  </cols>
  <sheetData>
    <row r="1" spans="1:12">
      <c r="B1" s="2"/>
      <c r="C1" s="3" t="s">
        <v>131</v>
      </c>
      <c r="D1" s="2"/>
      <c r="E1" s="2"/>
      <c r="F1" s="2"/>
      <c r="G1" s="2"/>
      <c r="H1" s="2"/>
      <c r="I1" s="2"/>
      <c r="J1" s="2"/>
      <c r="K1" s="2"/>
      <c r="L1" s="2"/>
    </row>
    <row r="2" spans="1:12">
      <c r="B2" s="2"/>
      <c r="C2" s="3" t="s">
        <v>191</v>
      </c>
      <c r="D2" s="2"/>
      <c r="E2" s="2"/>
      <c r="F2" s="2"/>
      <c r="G2" s="2"/>
      <c r="H2" s="2"/>
      <c r="I2" s="2"/>
      <c r="J2" s="2"/>
      <c r="K2" s="2"/>
      <c r="L2" s="25" t="s">
        <v>133</v>
      </c>
    </row>
    <row r="3" spans="1:12">
      <c r="B3" s="2"/>
      <c r="C3" s="3" t="str">
        <f>SCI!C3</f>
        <v>Bulan Agustus 2026</v>
      </c>
      <c r="D3" s="2"/>
      <c r="E3" s="2"/>
      <c r="F3" s="2"/>
      <c r="G3" s="2"/>
      <c r="H3" s="2"/>
      <c r="I3" s="2"/>
      <c r="J3" s="2"/>
      <c r="K3" s="2"/>
      <c r="L3" s="2"/>
    </row>
    <row r="4" spans="1:12">
      <c r="B4" s="4"/>
      <c r="C4" s="4">
        <f>SCI!C4</f>
        <v>46235</v>
      </c>
      <c r="D4" s="2"/>
      <c r="E4" s="2"/>
      <c r="F4" s="2"/>
      <c r="G4" s="2"/>
      <c r="H4" s="2"/>
      <c r="I4" s="2"/>
      <c r="J4" s="2" t="s">
        <v>134</v>
      </c>
      <c r="K4" s="26">
        <f>MAX(K7:K36)</f>
        <v>0</v>
      </c>
      <c r="L4" s="2"/>
    </row>
    <row r="5" spans="1:12">
      <c r="A5" s="934" t="s">
        <v>111</v>
      </c>
      <c r="B5" s="933" t="s">
        <v>112</v>
      </c>
      <c r="C5" s="933" t="s">
        <v>135</v>
      </c>
      <c r="D5" s="933"/>
      <c r="E5" s="933" t="s">
        <v>136</v>
      </c>
      <c r="F5" s="933"/>
      <c r="G5" s="937" t="s">
        <v>137</v>
      </c>
      <c r="H5" s="933" t="s">
        <v>138</v>
      </c>
      <c r="I5" s="933"/>
      <c r="J5" s="933" t="s">
        <v>139</v>
      </c>
      <c r="K5" s="937" t="s">
        <v>140</v>
      </c>
      <c r="L5" s="931" t="s">
        <v>141</v>
      </c>
    </row>
    <row r="6" spans="1:12">
      <c r="A6" s="935"/>
      <c r="B6" s="936"/>
      <c r="C6" s="5" t="s">
        <v>112</v>
      </c>
      <c r="D6" s="5" t="s">
        <v>142</v>
      </c>
      <c r="E6" s="5" t="s">
        <v>112</v>
      </c>
      <c r="F6" s="5" t="s">
        <v>142</v>
      </c>
      <c r="G6" s="938"/>
      <c r="H6" s="5" t="s">
        <v>135</v>
      </c>
      <c r="I6" s="5" t="s">
        <v>136</v>
      </c>
      <c r="J6" s="936"/>
      <c r="K6" s="938"/>
      <c r="L6" s="932"/>
    </row>
    <row r="7" spans="1:12">
      <c r="A7" s="6">
        <v>1</v>
      </c>
      <c r="B7" s="7">
        <f>C4</f>
        <v>46235</v>
      </c>
      <c r="C7" s="8">
        <f>B7</f>
        <v>46235</v>
      </c>
      <c r="D7" s="9">
        <v>0.25</v>
      </c>
      <c r="E7" s="8">
        <f>C7+1</f>
        <v>46236</v>
      </c>
      <c r="F7" s="9">
        <v>0.33333333333333298</v>
      </c>
      <c r="G7" s="10">
        <f>IFERROR(((E7-C7)+(F7-D7)),"")</f>
        <v>1.083333333333333</v>
      </c>
      <c r="H7" s="11">
        <v>0</v>
      </c>
      <c r="I7" s="11">
        <v>0</v>
      </c>
      <c r="J7" s="11">
        <f t="shared" ref="J7:J10" si="0">I7-H7</f>
        <v>0</v>
      </c>
      <c r="K7" s="27">
        <v>0</v>
      </c>
      <c r="L7" s="243" t="s">
        <v>144</v>
      </c>
    </row>
    <row r="8" spans="1:12">
      <c r="A8" s="12">
        <f>A7+1</f>
        <v>2</v>
      </c>
      <c r="B8" s="8">
        <f>B7+1</f>
        <v>46236</v>
      </c>
      <c r="C8" s="8">
        <f>B8</f>
        <v>46236</v>
      </c>
      <c r="D8" s="9">
        <f>F7</f>
        <v>0.33333333333333298</v>
      </c>
      <c r="E8" s="8">
        <f>C8+1</f>
        <v>46237</v>
      </c>
      <c r="F8" s="9">
        <v>0.33333333333333298</v>
      </c>
      <c r="G8" s="10">
        <f>IFERROR(((E8-C8)+(F8-D8)),"")</f>
        <v>1</v>
      </c>
      <c r="H8" s="11">
        <f>I7</f>
        <v>0</v>
      </c>
      <c r="I8" s="11">
        <v>0</v>
      </c>
      <c r="J8" s="11">
        <f t="shared" si="0"/>
        <v>0</v>
      </c>
      <c r="K8" s="27">
        <f t="shared" ref="K8:K10" si="1">J8/24</f>
        <v>0</v>
      </c>
      <c r="L8" s="104" t="s">
        <v>144</v>
      </c>
    </row>
    <row r="9" spans="1:12">
      <c r="A9" s="12">
        <f t="shared" ref="A9:B24" si="2">A8+1</f>
        <v>3</v>
      </c>
      <c r="B9" s="8">
        <f t="shared" si="2"/>
        <v>46237</v>
      </c>
      <c r="C9" s="8">
        <f t="shared" ref="C9:C34" si="3">B9</f>
        <v>46237</v>
      </c>
      <c r="D9" s="9">
        <f t="shared" ref="D9:D34" si="4">F8</f>
        <v>0.33333333333333298</v>
      </c>
      <c r="E9" s="8">
        <f t="shared" ref="E9:E34" si="5">C9+1</f>
        <v>46238</v>
      </c>
      <c r="F9" s="9">
        <v>0.33333333333333298</v>
      </c>
      <c r="G9" s="10">
        <f t="shared" ref="G9:G34" si="6">IFERROR(((E9-C9)+(F9-D9)),"")</f>
        <v>1</v>
      </c>
      <c r="H9" s="11">
        <f>I8</f>
        <v>0</v>
      </c>
      <c r="I9" s="11">
        <v>0</v>
      </c>
      <c r="J9" s="11">
        <f t="shared" si="0"/>
        <v>0</v>
      </c>
      <c r="K9" s="27">
        <f t="shared" si="1"/>
        <v>0</v>
      </c>
      <c r="L9" s="28" t="s">
        <v>144</v>
      </c>
    </row>
    <row r="10" spans="1:12">
      <c r="A10" s="12">
        <f t="shared" si="2"/>
        <v>4</v>
      </c>
      <c r="B10" s="8">
        <f t="shared" si="2"/>
        <v>46238</v>
      </c>
      <c r="C10" s="8">
        <f t="shared" si="3"/>
        <v>46238</v>
      </c>
      <c r="D10" s="9">
        <f t="shared" si="4"/>
        <v>0.33333333333333298</v>
      </c>
      <c r="E10" s="8">
        <f t="shared" si="5"/>
        <v>46239</v>
      </c>
      <c r="F10" s="9">
        <v>0.33333333333333298</v>
      </c>
      <c r="G10" s="10">
        <f t="shared" si="6"/>
        <v>1</v>
      </c>
      <c r="H10" s="11">
        <f>I9</f>
        <v>0</v>
      </c>
      <c r="I10" s="11">
        <v>0</v>
      </c>
      <c r="J10" s="11">
        <f t="shared" si="0"/>
        <v>0</v>
      </c>
      <c r="K10" s="27">
        <f t="shared" si="1"/>
        <v>0</v>
      </c>
      <c r="L10" s="28" t="s">
        <v>144</v>
      </c>
    </row>
    <row r="11" spans="1:12">
      <c r="A11" s="12">
        <f t="shared" si="2"/>
        <v>5</v>
      </c>
      <c r="B11" s="8">
        <f t="shared" si="2"/>
        <v>46239</v>
      </c>
      <c r="C11" s="8">
        <f t="shared" si="3"/>
        <v>46239</v>
      </c>
      <c r="D11" s="9">
        <f t="shared" si="4"/>
        <v>0.33333333333333298</v>
      </c>
      <c r="E11" s="8">
        <f t="shared" si="5"/>
        <v>46240</v>
      </c>
      <c r="F11" s="9">
        <v>0.33333333333333298</v>
      </c>
      <c r="G11" s="10">
        <f t="shared" si="6"/>
        <v>1</v>
      </c>
      <c r="H11" s="11">
        <f>I10</f>
        <v>0</v>
      </c>
      <c r="I11" s="11">
        <v>0</v>
      </c>
      <c r="J11" s="11">
        <f t="shared" ref="J11" si="7">I11-H11</f>
        <v>0</v>
      </c>
      <c r="K11" s="27">
        <f t="shared" ref="K11" si="8">J11/24</f>
        <v>0</v>
      </c>
      <c r="L11" s="28" t="s">
        <v>144</v>
      </c>
    </row>
    <row r="12" spans="1:12">
      <c r="A12" s="12">
        <f t="shared" si="2"/>
        <v>6</v>
      </c>
      <c r="B12" s="8">
        <f t="shared" si="2"/>
        <v>46240</v>
      </c>
      <c r="C12" s="8">
        <f t="shared" si="3"/>
        <v>46240</v>
      </c>
      <c r="D12" s="9">
        <f t="shared" si="4"/>
        <v>0.33333333333333298</v>
      </c>
      <c r="E12" s="8">
        <f t="shared" si="5"/>
        <v>46241</v>
      </c>
      <c r="F12" s="9">
        <v>0.33333333333333298</v>
      </c>
      <c r="G12" s="10">
        <f t="shared" si="6"/>
        <v>1</v>
      </c>
      <c r="H12" s="11">
        <f t="shared" ref="H12" si="9">I11</f>
        <v>0</v>
      </c>
      <c r="I12" s="11">
        <v>0</v>
      </c>
      <c r="J12" s="11">
        <f t="shared" ref="J12" si="10">I12-H12</f>
        <v>0</v>
      </c>
      <c r="K12" s="27">
        <f t="shared" ref="K12" si="11">J12/24</f>
        <v>0</v>
      </c>
      <c r="L12" s="28" t="s">
        <v>144</v>
      </c>
    </row>
    <row r="13" spans="1:12">
      <c r="A13" s="12">
        <f t="shared" si="2"/>
        <v>7</v>
      </c>
      <c r="B13" s="8">
        <f t="shared" si="2"/>
        <v>46241</v>
      </c>
      <c r="C13" s="8">
        <f t="shared" si="3"/>
        <v>46241</v>
      </c>
      <c r="D13" s="9">
        <f t="shared" si="4"/>
        <v>0.33333333333333298</v>
      </c>
      <c r="E13" s="8">
        <f t="shared" si="5"/>
        <v>46242</v>
      </c>
      <c r="F13" s="9">
        <v>0.33333333333333298</v>
      </c>
      <c r="G13" s="10">
        <f t="shared" si="6"/>
        <v>1</v>
      </c>
      <c r="H13" s="11">
        <f t="shared" ref="H13" si="12">I12</f>
        <v>0</v>
      </c>
      <c r="I13" s="11">
        <v>0</v>
      </c>
      <c r="J13" s="11">
        <f t="shared" ref="J13" si="13">I13-H13</f>
        <v>0</v>
      </c>
      <c r="K13" s="27">
        <f t="shared" ref="K13" si="14">J13/24</f>
        <v>0</v>
      </c>
      <c r="L13" s="28" t="s">
        <v>144</v>
      </c>
    </row>
    <row r="14" spans="1:12">
      <c r="A14" s="12">
        <f t="shared" si="2"/>
        <v>8</v>
      </c>
      <c r="B14" s="8">
        <f t="shared" si="2"/>
        <v>46242</v>
      </c>
      <c r="C14" s="8">
        <f t="shared" si="3"/>
        <v>46242</v>
      </c>
      <c r="D14" s="9">
        <f t="shared" si="4"/>
        <v>0.33333333333333298</v>
      </c>
      <c r="E14" s="8">
        <f t="shared" si="5"/>
        <v>46243</v>
      </c>
      <c r="F14" s="9">
        <v>0.33333333333333298</v>
      </c>
      <c r="G14" s="10">
        <f t="shared" si="6"/>
        <v>1</v>
      </c>
      <c r="H14" s="11">
        <f t="shared" ref="H14:H18" si="15">I13</f>
        <v>0</v>
      </c>
      <c r="I14" s="11">
        <v>0</v>
      </c>
      <c r="J14" s="11">
        <f t="shared" ref="J14:J18" si="16">I14-H14</f>
        <v>0</v>
      </c>
      <c r="K14" s="27">
        <f t="shared" ref="K14:K18" si="17">J14/24</f>
        <v>0</v>
      </c>
      <c r="L14" s="28" t="s">
        <v>144</v>
      </c>
    </row>
    <row r="15" spans="1:12">
      <c r="A15" s="12">
        <f t="shared" si="2"/>
        <v>9</v>
      </c>
      <c r="B15" s="8">
        <f t="shared" si="2"/>
        <v>46243</v>
      </c>
      <c r="C15" s="8">
        <f t="shared" si="3"/>
        <v>46243</v>
      </c>
      <c r="D15" s="9">
        <f t="shared" si="4"/>
        <v>0.33333333333333298</v>
      </c>
      <c r="E15" s="8">
        <f t="shared" si="5"/>
        <v>46244</v>
      </c>
      <c r="F15" s="9">
        <v>0.33333333333333298</v>
      </c>
      <c r="G15" s="10">
        <f t="shared" si="6"/>
        <v>1</v>
      </c>
      <c r="H15" s="11">
        <f t="shared" si="15"/>
        <v>0</v>
      </c>
      <c r="I15" s="11">
        <v>0</v>
      </c>
      <c r="J15" s="11">
        <f t="shared" si="16"/>
        <v>0</v>
      </c>
      <c r="K15" s="27">
        <f t="shared" si="17"/>
        <v>0</v>
      </c>
      <c r="L15" s="28" t="s">
        <v>144</v>
      </c>
    </row>
    <row r="16" spans="1:12">
      <c r="A16" s="12">
        <f t="shared" si="2"/>
        <v>10</v>
      </c>
      <c r="B16" s="8">
        <f t="shared" si="2"/>
        <v>46244</v>
      </c>
      <c r="C16" s="8">
        <f t="shared" si="3"/>
        <v>46244</v>
      </c>
      <c r="D16" s="9">
        <f t="shared" si="4"/>
        <v>0.33333333333333298</v>
      </c>
      <c r="E16" s="8">
        <f t="shared" si="5"/>
        <v>46245</v>
      </c>
      <c r="F16" s="9">
        <v>0.33333333333333298</v>
      </c>
      <c r="G16" s="10">
        <f t="shared" si="6"/>
        <v>1</v>
      </c>
      <c r="H16" s="11">
        <f t="shared" si="15"/>
        <v>0</v>
      </c>
      <c r="I16" s="11">
        <v>0</v>
      </c>
      <c r="J16" s="11">
        <f t="shared" si="16"/>
        <v>0</v>
      </c>
      <c r="K16" s="27">
        <f t="shared" si="17"/>
        <v>0</v>
      </c>
      <c r="L16" s="28" t="s">
        <v>144</v>
      </c>
    </row>
    <row r="17" spans="1:14">
      <c r="A17" s="12">
        <f t="shared" si="2"/>
        <v>11</v>
      </c>
      <c r="B17" s="8">
        <f t="shared" si="2"/>
        <v>46245</v>
      </c>
      <c r="C17" s="8">
        <f t="shared" si="3"/>
        <v>46245</v>
      </c>
      <c r="D17" s="9">
        <f t="shared" si="4"/>
        <v>0.33333333333333298</v>
      </c>
      <c r="E17" s="8">
        <f t="shared" si="5"/>
        <v>46246</v>
      </c>
      <c r="F17" s="9">
        <v>0.33333333333333298</v>
      </c>
      <c r="G17" s="10">
        <f t="shared" si="6"/>
        <v>1</v>
      </c>
      <c r="H17" s="11">
        <f t="shared" si="15"/>
        <v>0</v>
      </c>
      <c r="I17" s="11">
        <v>0</v>
      </c>
      <c r="J17" s="11">
        <f t="shared" si="16"/>
        <v>0</v>
      </c>
      <c r="K17" s="27">
        <f t="shared" si="17"/>
        <v>0</v>
      </c>
      <c r="L17" s="28" t="s">
        <v>144</v>
      </c>
    </row>
    <row r="18" spans="1:14">
      <c r="A18" s="12">
        <f t="shared" si="2"/>
        <v>12</v>
      </c>
      <c r="B18" s="8">
        <f t="shared" si="2"/>
        <v>46246</v>
      </c>
      <c r="C18" s="8">
        <f t="shared" si="3"/>
        <v>46246</v>
      </c>
      <c r="D18" s="9">
        <f t="shared" si="4"/>
        <v>0.33333333333333298</v>
      </c>
      <c r="E18" s="8">
        <f t="shared" si="5"/>
        <v>46247</v>
      </c>
      <c r="F18" s="9">
        <v>0.33333333333333298</v>
      </c>
      <c r="G18" s="10">
        <f t="shared" si="6"/>
        <v>1</v>
      </c>
      <c r="H18" s="11">
        <f t="shared" si="15"/>
        <v>0</v>
      </c>
      <c r="I18" s="11">
        <v>0</v>
      </c>
      <c r="J18" s="11">
        <f t="shared" si="16"/>
        <v>0</v>
      </c>
      <c r="K18" s="27">
        <f t="shared" si="17"/>
        <v>0</v>
      </c>
      <c r="L18" s="28" t="s">
        <v>144</v>
      </c>
      <c r="N18" s="29"/>
    </row>
    <row r="19" spans="1:14">
      <c r="A19" s="12">
        <f t="shared" si="2"/>
        <v>13</v>
      </c>
      <c r="B19" s="8">
        <f t="shared" si="2"/>
        <v>46247</v>
      </c>
      <c r="C19" s="8">
        <f t="shared" si="3"/>
        <v>46247</v>
      </c>
      <c r="D19" s="9">
        <f t="shared" si="4"/>
        <v>0.33333333333333298</v>
      </c>
      <c r="E19" s="8">
        <f t="shared" si="5"/>
        <v>46248</v>
      </c>
      <c r="F19" s="9">
        <v>0.33333333333333298</v>
      </c>
      <c r="G19" s="10">
        <f t="shared" si="6"/>
        <v>1</v>
      </c>
      <c r="H19" s="11">
        <f t="shared" ref="H19" si="18">I18</f>
        <v>0</v>
      </c>
      <c r="I19" s="11">
        <v>0</v>
      </c>
      <c r="J19" s="11">
        <f t="shared" ref="J19" si="19">I19-H19</f>
        <v>0</v>
      </c>
      <c r="K19" s="27">
        <f t="shared" ref="K19" si="20">J19/24</f>
        <v>0</v>
      </c>
      <c r="L19" s="28" t="s">
        <v>144</v>
      </c>
    </row>
    <row r="20" spans="1:14">
      <c r="A20" s="12">
        <f t="shared" si="2"/>
        <v>14</v>
      </c>
      <c r="B20" s="8">
        <f t="shared" si="2"/>
        <v>46248</v>
      </c>
      <c r="C20" s="8">
        <f t="shared" si="3"/>
        <v>46248</v>
      </c>
      <c r="D20" s="9">
        <f t="shared" si="4"/>
        <v>0.33333333333333298</v>
      </c>
      <c r="E20" s="8">
        <f t="shared" si="5"/>
        <v>46249</v>
      </c>
      <c r="F20" s="9">
        <v>0.33333333333333298</v>
      </c>
      <c r="G20" s="10">
        <f t="shared" si="6"/>
        <v>1</v>
      </c>
      <c r="H20" s="11">
        <f t="shared" ref="H20" si="21">I19</f>
        <v>0</v>
      </c>
      <c r="I20" s="11">
        <v>0</v>
      </c>
      <c r="J20" s="11">
        <f t="shared" ref="J20" si="22">I20-H20</f>
        <v>0</v>
      </c>
      <c r="K20" s="27">
        <f t="shared" ref="K20" si="23">J20/24</f>
        <v>0</v>
      </c>
      <c r="L20" s="28" t="s">
        <v>144</v>
      </c>
    </row>
    <row r="21" spans="1:14">
      <c r="A21" s="12">
        <f t="shared" si="2"/>
        <v>15</v>
      </c>
      <c r="B21" s="8">
        <f t="shared" si="2"/>
        <v>46249</v>
      </c>
      <c r="C21" s="8">
        <f t="shared" si="3"/>
        <v>46249</v>
      </c>
      <c r="D21" s="9">
        <f t="shared" si="4"/>
        <v>0.33333333333333298</v>
      </c>
      <c r="E21" s="8">
        <f t="shared" si="5"/>
        <v>46250</v>
      </c>
      <c r="F21" s="9">
        <v>0.33333333333333298</v>
      </c>
      <c r="G21" s="10">
        <f t="shared" si="6"/>
        <v>1</v>
      </c>
      <c r="H21" s="11">
        <f t="shared" ref="H21:H34" si="24">I20</f>
        <v>0</v>
      </c>
      <c r="I21" s="11">
        <v>0</v>
      </c>
      <c r="J21" s="11">
        <f t="shared" ref="J21:J34" si="25">I21-H21</f>
        <v>0</v>
      </c>
      <c r="K21" s="27">
        <f t="shared" ref="K21:K34" si="26">J21/24</f>
        <v>0</v>
      </c>
      <c r="L21" s="28" t="s">
        <v>144</v>
      </c>
    </row>
    <row r="22" spans="1:14">
      <c r="A22" s="12">
        <f t="shared" si="2"/>
        <v>16</v>
      </c>
      <c r="B22" s="8">
        <f t="shared" si="2"/>
        <v>46250</v>
      </c>
      <c r="C22" s="8">
        <f t="shared" si="3"/>
        <v>46250</v>
      </c>
      <c r="D22" s="9">
        <f t="shared" si="4"/>
        <v>0.33333333333333298</v>
      </c>
      <c r="E22" s="8">
        <f t="shared" si="5"/>
        <v>46251</v>
      </c>
      <c r="F22" s="9">
        <v>0.33333333333333298</v>
      </c>
      <c r="G22" s="10">
        <f t="shared" si="6"/>
        <v>1</v>
      </c>
      <c r="H22" s="11">
        <f t="shared" si="24"/>
        <v>0</v>
      </c>
      <c r="I22" s="11">
        <v>0</v>
      </c>
      <c r="J22" s="11">
        <f t="shared" si="25"/>
        <v>0</v>
      </c>
      <c r="K22" s="27">
        <f t="shared" si="26"/>
        <v>0</v>
      </c>
      <c r="L22" s="28" t="s">
        <v>144</v>
      </c>
    </row>
    <row r="23" spans="1:14">
      <c r="A23" s="12">
        <f t="shared" si="2"/>
        <v>17</v>
      </c>
      <c r="B23" s="8">
        <f t="shared" si="2"/>
        <v>46251</v>
      </c>
      <c r="C23" s="8">
        <f t="shared" si="3"/>
        <v>46251</v>
      </c>
      <c r="D23" s="9">
        <f t="shared" si="4"/>
        <v>0.33333333333333298</v>
      </c>
      <c r="E23" s="8">
        <f t="shared" si="5"/>
        <v>46252</v>
      </c>
      <c r="F23" s="9">
        <v>0.33333333333333298</v>
      </c>
      <c r="G23" s="10">
        <f t="shared" si="6"/>
        <v>1</v>
      </c>
      <c r="H23" s="11">
        <f t="shared" si="24"/>
        <v>0</v>
      </c>
      <c r="I23" s="11">
        <v>0</v>
      </c>
      <c r="J23" s="11">
        <f t="shared" si="25"/>
        <v>0</v>
      </c>
      <c r="K23" s="27">
        <f t="shared" si="26"/>
        <v>0</v>
      </c>
      <c r="L23" s="28" t="s">
        <v>144</v>
      </c>
    </row>
    <row r="24" spans="1:14">
      <c r="A24" s="12">
        <f t="shared" si="2"/>
        <v>18</v>
      </c>
      <c r="B24" s="8">
        <f t="shared" si="2"/>
        <v>46252</v>
      </c>
      <c r="C24" s="8">
        <f t="shared" si="3"/>
        <v>46252</v>
      </c>
      <c r="D24" s="9">
        <f t="shared" si="4"/>
        <v>0.33333333333333298</v>
      </c>
      <c r="E24" s="8">
        <f t="shared" si="5"/>
        <v>46253</v>
      </c>
      <c r="F24" s="9">
        <v>0.33333333333333298</v>
      </c>
      <c r="G24" s="10">
        <f t="shared" si="6"/>
        <v>1</v>
      </c>
      <c r="H24" s="11">
        <f t="shared" si="24"/>
        <v>0</v>
      </c>
      <c r="I24" s="11">
        <v>0</v>
      </c>
      <c r="J24" s="11">
        <f t="shared" si="25"/>
        <v>0</v>
      </c>
      <c r="K24" s="27">
        <f t="shared" si="26"/>
        <v>0</v>
      </c>
      <c r="L24" s="28" t="s">
        <v>144</v>
      </c>
    </row>
    <row r="25" spans="1:14">
      <c r="A25" s="12">
        <f t="shared" ref="A25:B34" si="27">A24+1</f>
        <v>19</v>
      </c>
      <c r="B25" s="8">
        <f>B24+1</f>
        <v>46253</v>
      </c>
      <c r="C25" s="8">
        <f t="shared" si="3"/>
        <v>46253</v>
      </c>
      <c r="D25" s="9">
        <f t="shared" si="4"/>
        <v>0.33333333333333298</v>
      </c>
      <c r="E25" s="8">
        <f t="shared" si="5"/>
        <v>46254</v>
      </c>
      <c r="F25" s="9">
        <v>0.33333333333333298</v>
      </c>
      <c r="G25" s="10">
        <f t="shared" si="6"/>
        <v>1</v>
      </c>
      <c r="H25" s="11">
        <f t="shared" si="24"/>
        <v>0</v>
      </c>
      <c r="I25" s="11">
        <v>0</v>
      </c>
      <c r="J25" s="11">
        <f t="shared" si="25"/>
        <v>0</v>
      </c>
      <c r="K25" s="27">
        <f t="shared" si="26"/>
        <v>0</v>
      </c>
      <c r="L25" s="28" t="s">
        <v>144</v>
      </c>
    </row>
    <row r="26" spans="1:14">
      <c r="A26" s="12">
        <f t="shared" si="27"/>
        <v>20</v>
      </c>
      <c r="B26" s="8">
        <f>B25+1</f>
        <v>46254</v>
      </c>
      <c r="C26" s="8">
        <f t="shared" si="3"/>
        <v>46254</v>
      </c>
      <c r="D26" s="9">
        <f t="shared" si="4"/>
        <v>0.33333333333333298</v>
      </c>
      <c r="E26" s="8">
        <f t="shared" si="5"/>
        <v>46255</v>
      </c>
      <c r="F26" s="9">
        <v>0.33333333333333298</v>
      </c>
      <c r="G26" s="10">
        <f t="shared" si="6"/>
        <v>1</v>
      </c>
      <c r="H26" s="11">
        <f t="shared" si="24"/>
        <v>0</v>
      </c>
      <c r="I26" s="11">
        <v>0</v>
      </c>
      <c r="J26" s="11">
        <f t="shared" si="25"/>
        <v>0</v>
      </c>
      <c r="K26" s="27">
        <f t="shared" si="26"/>
        <v>0</v>
      </c>
      <c r="L26" s="28" t="s">
        <v>144</v>
      </c>
    </row>
    <row r="27" spans="1:14">
      <c r="A27" s="12">
        <f t="shared" si="27"/>
        <v>21</v>
      </c>
      <c r="B27" s="8">
        <f>B26+1</f>
        <v>46255</v>
      </c>
      <c r="C27" s="8">
        <f t="shared" si="3"/>
        <v>46255</v>
      </c>
      <c r="D27" s="9">
        <f t="shared" si="4"/>
        <v>0.33333333333333298</v>
      </c>
      <c r="E27" s="8">
        <f t="shared" si="5"/>
        <v>46256</v>
      </c>
      <c r="F27" s="9">
        <v>0.33333333333333298</v>
      </c>
      <c r="G27" s="10">
        <f t="shared" si="6"/>
        <v>1</v>
      </c>
      <c r="H27" s="11">
        <f t="shared" si="24"/>
        <v>0</v>
      </c>
      <c r="I27" s="11">
        <v>0</v>
      </c>
      <c r="J27" s="11">
        <f t="shared" si="25"/>
        <v>0</v>
      </c>
      <c r="K27" s="27">
        <f t="shared" si="26"/>
        <v>0</v>
      </c>
      <c r="L27" s="28" t="s">
        <v>144</v>
      </c>
    </row>
    <row r="28" spans="1:14">
      <c r="A28" s="12">
        <f t="shared" si="27"/>
        <v>22</v>
      </c>
      <c r="B28" s="8">
        <f t="shared" si="27"/>
        <v>46256</v>
      </c>
      <c r="C28" s="8">
        <f t="shared" si="3"/>
        <v>46256</v>
      </c>
      <c r="D28" s="9">
        <f t="shared" si="4"/>
        <v>0.33333333333333298</v>
      </c>
      <c r="E28" s="8">
        <f t="shared" si="5"/>
        <v>46257</v>
      </c>
      <c r="F28" s="9">
        <v>0.33333333333333298</v>
      </c>
      <c r="G28" s="10">
        <f t="shared" si="6"/>
        <v>1</v>
      </c>
      <c r="H28" s="11">
        <f t="shared" si="24"/>
        <v>0</v>
      </c>
      <c r="I28" s="11">
        <v>0</v>
      </c>
      <c r="J28" s="11">
        <f t="shared" si="25"/>
        <v>0</v>
      </c>
      <c r="K28" s="27">
        <f t="shared" si="26"/>
        <v>0</v>
      </c>
      <c r="L28" s="28" t="s">
        <v>144</v>
      </c>
    </row>
    <row r="29" spans="1:14">
      <c r="A29" s="12">
        <f t="shared" si="27"/>
        <v>23</v>
      </c>
      <c r="B29" s="8">
        <f t="shared" si="27"/>
        <v>46257</v>
      </c>
      <c r="C29" s="8">
        <f t="shared" si="3"/>
        <v>46257</v>
      </c>
      <c r="D29" s="9">
        <f t="shared" si="4"/>
        <v>0.33333333333333298</v>
      </c>
      <c r="E29" s="8">
        <f t="shared" si="5"/>
        <v>46258</v>
      </c>
      <c r="F29" s="9">
        <v>0.33333333333333298</v>
      </c>
      <c r="G29" s="10">
        <f t="shared" si="6"/>
        <v>1</v>
      </c>
      <c r="H29" s="11">
        <f t="shared" si="24"/>
        <v>0</v>
      </c>
      <c r="I29" s="11">
        <v>0</v>
      </c>
      <c r="J29" s="11">
        <f t="shared" si="25"/>
        <v>0</v>
      </c>
      <c r="K29" s="27">
        <f t="shared" si="26"/>
        <v>0</v>
      </c>
      <c r="L29" s="28" t="s">
        <v>144</v>
      </c>
    </row>
    <row r="30" spans="1:14">
      <c r="A30" s="12">
        <f t="shared" si="27"/>
        <v>24</v>
      </c>
      <c r="B30" s="8">
        <f t="shared" si="27"/>
        <v>46258</v>
      </c>
      <c r="C30" s="8">
        <f t="shared" si="3"/>
        <v>46258</v>
      </c>
      <c r="D30" s="9">
        <f t="shared" si="4"/>
        <v>0.33333333333333298</v>
      </c>
      <c r="E30" s="8">
        <f t="shared" si="5"/>
        <v>46259</v>
      </c>
      <c r="F30" s="9">
        <v>0.33333333333333298</v>
      </c>
      <c r="G30" s="10">
        <f t="shared" si="6"/>
        <v>1</v>
      </c>
      <c r="H30" s="11">
        <f t="shared" si="24"/>
        <v>0</v>
      </c>
      <c r="I30" s="11">
        <v>0</v>
      </c>
      <c r="J30" s="11">
        <f t="shared" si="25"/>
        <v>0</v>
      </c>
      <c r="K30" s="27">
        <f t="shared" si="26"/>
        <v>0</v>
      </c>
      <c r="L30" s="28" t="s">
        <v>144</v>
      </c>
    </row>
    <row r="31" spans="1:14">
      <c r="A31" s="12">
        <f t="shared" si="27"/>
        <v>25</v>
      </c>
      <c r="B31" s="8">
        <f t="shared" si="27"/>
        <v>46259</v>
      </c>
      <c r="C31" s="8">
        <f t="shared" si="3"/>
        <v>46259</v>
      </c>
      <c r="D31" s="9">
        <f t="shared" si="4"/>
        <v>0.33333333333333298</v>
      </c>
      <c r="E31" s="8">
        <f t="shared" si="5"/>
        <v>46260</v>
      </c>
      <c r="F31" s="9">
        <v>0.33333333333333298</v>
      </c>
      <c r="G31" s="10">
        <f t="shared" si="6"/>
        <v>1</v>
      </c>
      <c r="H31" s="11">
        <f t="shared" si="24"/>
        <v>0</v>
      </c>
      <c r="I31" s="11">
        <v>0</v>
      </c>
      <c r="J31" s="11">
        <f t="shared" si="25"/>
        <v>0</v>
      </c>
      <c r="K31" s="27">
        <f t="shared" si="26"/>
        <v>0</v>
      </c>
      <c r="L31" s="28" t="s">
        <v>144</v>
      </c>
    </row>
    <row r="32" spans="1:14">
      <c r="A32" s="12">
        <f t="shared" si="27"/>
        <v>26</v>
      </c>
      <c r="B32" s="8">
        <f t="shared" si="27"/>
        <v>46260</v>
      </c>
      <c r="C32" s="8">
        <f t="shared" si="3"/>
        <v>46260</v>
      </c>
      <c r="D32" s="9">
        <f t="shared" si="4"/>
        <v>0.33333333333333298</v>
      </c>
      <c r="E32" s="8">
        <f t="shared" si="5"/>
        <v>46261</v>
      </c>
      <c r="F32" s="9">
        <v>0.33333333333333298</v>
      </c>
      <c r="G32" s="10">
        <f t="shared" si="6"/>
        <v>1</v>
      </c>
      <c r="H32" s="11">
        <f t="shared" si="24"/>
        <v>0</v>
      </c>
      <c r="I32" s="11">
        <v>0</v>
      </c>
      <c r="J32" s="11">
        <f t="shared" si="25"/>
        <v>0</v>
      </c>
      <c r="K32" s="27">
        <f t="shared" si="26"/>
        <v>0</v>
      </c>
      <c r="L32" s="28" t="s">
        <v>144</v>
      </c>
    </row>
    <row r="33" spans="1:12">
      <c r="A33" s="12">
        <f t="shared" si="27"/>
        <v>27</v>
      </c>
      <c r="B33" s="8">
        <f t="shared" si="27"/>
        <v>46261</v>
      </c>
      <c r="C33" s="8">
        <f t="shared" si="3"/>
        <v>46261</v>
      </c>
      <c r="D33" s="9">
        <f t="shared" si="4"/>
        <v>0.33333333333333298</v>
      </c>
      <c r="E33" s="8">
        <f t="shared" si="5"/>
        <v>46262</v>
      </c>
      <c r="F33" s="9">
        <v>0.33333333333333298</v>
      </c>
      <c r="G33" s="10">
        <f t="shared" si="6"/>
        <v>1</v>
      </c>
      <c r="H33" s="11">
        <f t="shared" si="24"/>
        <v>0</v>
      </c>
      <c r="I33" s="11">
        <v>0</v>
      </c>
      <c r="J33" s="11">
        <f t="shared" si="25"/>
        <v>0</v>
      </c>
      <c r="K33" s="27">
        <f t="shared" si="26"/>
        <v>0</v>
      </c>
      <c r="L33" s="28" t="s">
        <v>144</v>
      </c>
    </row>
    <row r="34" spans="1:12">
      <c r="A34" s="12">
        <f t="shared" si="27"/>
        <v>28</v>
      </c>
      <c r="B34" s="8">
        <f t="shared" si="27"/>
        <v>46262</v>
      </c>
      <c r="C34" s="8">
        <f t="shared" si="3"/>
        <v>46262</v>
      </c>
      <c r="D34" s="9">
        <f t="shared" si="4"/>
        <v>0.33333333333333298</v>
      </c>
      <c r="E34" s="8">
        <f t="shared" si="5"/>
        <v>46263</v>
      </c>
      <c r="F34" s="9">
        <v>0.33333333333333298</v>
      </c>
      <c r="G34" s="10">
        <f t="shared" si="6"/>
        <v>1</v>
      </c>
      <c r="H34" s="11">
        <f t="shared" si="24"/>
        <v>0</v>
      </c>
      <c r="I34" s="11">
        <v>0</v>
      </c>
      <c r="J34" s="11">
        <f t="shared" si="25"/>
        <v>0</v>
      </c>
      <c r="K34" s="27">
        <f t="shared" si="26"/>
        <v>0</v>
      </c>
      <c r="L34" s="28" t="s">
        <v>144</v>
      </c>
    </row>
    <row r="35" spans="1:12">
      <c r="A35" s="12">
        <f t="shared" ref="A35:B35" si="28">A34+1</f>
        <v>29</v>
      </c>
      <c r="B35" s="8">
        <f t="shared" si="28"/>
        <v>46263</v>
      </c>
      <c r="C35" s="8">
        <f t="shared" ref="C35:C36" si="29">B35</f>
        <v>46263</v>
      </c>
      <c r="D35" s="9">
        <f t="shared" ref="D35:D36" si="30">F34</f>
        <v>0.33333333333333298</v>
      </c>
      <c r="E35" s="8">
        <f t="shared" ref="E35:E36" si="31">C35+1</f>
        <v>46264</v>
      </c>
      <c r="F35" s="9">
        <v>0.33333333333333298</v>
      </c>
      <c r="G35" s="10">
        <f t="shared" ref="G35:G36" si="32">IFERROR(((E35-C35)+(F35-D35)),"")</f>
        <v>1</v>
      </c>
      <c r="H35" s="11">
        <f t="shared" ref="H35:H36" si="33">I34</f>
        <v>0</v>
      </c>
      <c r="I35" s="11">
        <v>0</v>
      </c>
      <c r="J35" s="11">
        <f t="shared" ref="J35:J36" si="34">I35-H35</f>
        <v>0</v>
      </c>
      <c r="K35" s="27">
        <f t="shared" ref="K35:K36" si="35">J35/24</f>
        <v>0</v>
      </c>
      <c r="L35" s="28" t="s">
        <v>144</v>
      </c>
    </row>
    <row r="36" spans="1:12">
      <c r="A36" s="12">
        <f t="shared" ref="A36:B37" si="36">A35+1</f>
        <v>30</v>
      </c>
      <c r="B36" s="8">
        <f t="shared" si="36"/>
        <v>46264</v>
      </c>
      <c r="C36" s="8">
        <f t="shared" si="29"/>
        <v>46264</v>
      </c>
      <c r="D36" s="9">
        <f t="shared" si="30"/>
        <v>0.33333333333333298</v>
      </c>
      <c r="E36" s="8">
        <f t="shared" si="31"/>
        <v>46265</v>
      </c>
      <c r="F36" s="9">
        <v>0.33333333333333298</v>
      </c>
      <c r="G36" s="10">
        <f t="shared" si="32"/>
        <v>1</v>
      </c>
      <c r="H36" s="11">
        <f t="shared" si="33"/>
        <v>0</v>
      </c>
      <c r="I36" s="11">
        <v>0</v>
      </c>
      <c r="J36" s="11">
        <f t="shared" si="34"/>
        <v>0</v>
      </c>
      <c r="K36" s="27">
        <f t="shared" si="35"/>
        <v>0</v>
      </c>
      <c r="L36" s="28" t="s">
        <v>144</v>
      </c>
    </row>
    <row r="37" spans="1:12">
      <c r="A37" s="12">
        <f t="shared" si="36"/>
        <v>31</v>
      </c>
      <c r="B37" s="8">
        <f t="shared" si="36"/>
        <v>46265</v>
      </c>
      <c r="C37" s="8">
        <f t="shared" ref="C37" si="37">B37</f>
        <v>46265</v>
      </c>
      <c r="D37" s="9">
        <f t="shared" ref="D37" si="38">F36</f>
        <v>0.33333333333333298</v>
      </c>
      <c r="E37" s="8">
        <f t="shared" ref="E37" si="39">C37+1</f>
        <v>46266</v>
      </c>
      <c r="F37" s="9">
        <v>0.33333333333333298</v>
      </c>
      <c r="G37" s="10">
        <f t="shared" ref="G37" si="40">IFERROR(((E37-C37)+(F37-D37)),"")</f>
        <v>1</v>
      </c>
      <c r="H37" s="11">
        <f t="shared" ref="H37" si="41">I36</f>
        <v>0</v>
      </c>
      <c r="I37" s="11">
        <v>0</v>
      </c>
      <c r="J37" s="11">
        <f t="shared" ref="J37" si="42">I37-H37</f>
        <v>0</v>
      </c>
      <c r="K37" s="27">
        <f t="shared" ref="K37" si="43">J37/24</f>
        <v>0</v>
      </c>
      <c r="L37" s="28" t="s">
        <v>144</v>
      </c>
    </row>
    <row r="38" spans="1:12">
      <c r="A38" s="12"/>
      <c r="B38" s="8"/>
      <c r="C38" s="8"/>
      <c r="D38" s="9"/>
      <c r="E38" s="8"/>
      <c r="F38" s="9"/>
      <c r="G38" s="10"/>
      <c r="H38" s="11"/>
      <c r="I38" s="11"/>
      <c r="J38" s="11"/>
      <c r="K38" s="27"/>
      <c r="L38" s="28"/>
    </row>
    <row r="39" spans="1:12">
      <c r="A39" s="17" t="s">
        <v>3</v>
      </c>
      <c r="B39" s="18"/>
      <c r="C39" s="18"/>
      <c r="D39" s="18"/>
      <c r="E39" s="18"/>
      <c r="F39" s="18"/>
      <c r="G39" s="19">
        <f>SUM(G7:G38)</f>
        <v>31.083333333333332</v>
      </c>
      <c r="H39" s="20"/>
      <c r="I39" s="20"/>
      <c r="J39" s="32">
        <f>SUM(J7:J38)</f>
        <v>0</v>
      </c>
      <c r="K39" s="32">
        <f>AVERAGE(K7:K38)</f>
        <v>0</v>
      </c>
      <c r="L39" s="33"/>
    </row>
    <row r="40" spans="1:12">
      <c r="A40" s="21" t="s">
        <v>117</v>
      </c>
      <c r="B40" s="22"/>
      <c r="C40" s="22"/>
      <c r="D40" s="22"/>
      <c r="E40" s="22"/>
      <c r="F40" s="22"/>
      <c r="G40" s="23">
        <f>G39/SUMPRODUCT((G7:G38&gt;0)*1)</f>
        <v>1.0026881720430108</v>
      </c>
      <c r="H40" s="24"/>
      <c r="I40" s="24"/>
      <c r="J40" s="24"/>
      <c r="K40" s="24" t="e">
        <f>K39/SUMPRODUCT((K7:K38&gt;0)*1)</f>
        <v>#DIV/0!</v>
      </c>
      <c r="L40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0"/>
  <sheetViews>
    <sheetView workbookViewId="0">
      <pane xSplit="3" ySplit="6" topLeftCell="D7" activePane="bottomRight" state="frozen"/>
      <selection pane="topRight"/>
      <selection pane="bottomLeft"/>
      <selection pane="bottomRight" activeCell="M37" sqref="M8:M37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0" style="1" customWidth="1"/>
    <col min="9" max="10" width="10.28515625" style="1" customWidth="1"/>
    <col min="11" max="11" width="13.42578125" style="42" customWidth="1"/>
    <col min="12" max="12" width="9.140625" style="1"/>
    <col min="13" max="13" width="36.7109375" style="1" customWidth="1"/>
    <col min="14" max="16384" width="9.140625" style="1"/>
  </cols>
  <sheetData>
    <row r="1" spans="1:13">
      <c r="B1" s="2"/>
      <c r="C1" s="3" t="s">
        <v>131</v>
      </c>
      <c r="D1" s="2"/>
      <c r="E1" s="2"/>
      <c r="F1" s="2"/>
      <c r="G1" s="2"/>
      <c r="H1" s="2"/>
      <c r="I1" s="2"/>
      <c r="J1" s="2"/>
      <c r="K1" s="61"/>
      <c r="L1" s="2"/>
      <c r="M1" s="2"/>
    </row>
    <row r="2" spans="1:13">
      <c r="B2" s="2"/>
      <c r="C2" s="3" t="s">
        <v>202</v>
      </c>
      <c r="D2" s="2"/>
      <c r="E2" s="2"/>
      <c r="F2" s="2"/>
      <c r="G2" s="2"/>
      <c r="H2" s="2"/>
      <c r="I2" s="2"/>
      <c r="J2" s="2"/>
      <c r="K2" s="61"/>
      <c r="L2" s="2"/>
      <c r="M2" s="25" t="s">
        <v>133</v>
      </c>
    </row>
    <row r="3" spans="1:13">
      <c r="B3" s="2"/>
      <c r="C3" s="3" t="str">
        <f>SCI!C3</f>
        <v>Bulan Agustus 2026</v>
      </c>
      <c r="D3" s="2"/>
      <c r="E3" s="2"/>
      <c r="F3" s="2"/>
      <c r="G3" s="2"/>
      <c r="H3" s="2"/>
      <c r="I3" s="2"/>
      <c r="J3" s="2"/>
      <c r="K3" s="61"/>
      <c r="L3" s="2"/>
      <c r="M3" s="2"/>
    </row>
    <row r="4" spans="1:13">
      <c r="B4" s="4"/>
      <c r="C4" s="4">
        <f>SCI!C4</f>
        <v>46235</v>
      </c>
      <c r="D4" s="2"/>
      <c r="E4" s="2"/>
      <c r="F4" s="2"/>
      <c r="G4" s="2"/>
      <c r="H4" s="2"/>
      <c r="I4" s="2"/>
      <c r="J4" s="2"/>
      <c r="K4" s="61" t="s">
        <v>134</v>
      </c>
      <c r="L4" s="26">
        <f>MAX(L7:L38)</f>
        <v>0</v>
      </c>
      <c r="M4" s="2"/>
    </row>
    <row r="5" spans="1:13" ht="15.75" customHeight="1">
      <c r="A5" s="934" t="s">
        <v>111</v>
      </c>
      <c r="B5" s="933" t="s">
        <v>112</v>
      </c>
      <c r="C5" s="933" t="s">
        <v>135</v>
      </c>
      <c r="D5" s="933"/>
      <c r="E5" s="933" t="s">
        <v>136</v>
      </c>
      <c r="F5" s="933"/>
      <c r="G5" s="937" t="s">
        <v>137</v>
      </c>
      <c r="H5" s="933" t="s">
        <v>138</v>
      </c>
      <c r="I5" s="933"/>
      <c r="J5" s="994" t="s">
        <v>203</v>
      </c>
      <c r="K5" s="979" t="s">
        <v>139</v>
      </c>
      <c r="L5" s="937" t="s">
        <v>140</v>
      </c>
      <c r="M5" s="931" t="s">
        <v>141</v>
      </c>
    </row>
    <row r="6" spans="1:13">
      <c r="A6" s="935"/>
      <c r="B6" s="936"/>
      <c r="C6" s="5" t="s">
        <v>112</v>
      </c>
      <c r="D6" s="5" t="s">
        <v>142</v>
      </c>
      <c r="E6" s="5" t="s">
        <v>112</v>
      </c>
      <c r="F6" s="5" t="s">
        <v>142</v>
      </c>
      <c r="G6" s="938"/>
      <c r="H6" s="5" t="s">
        <v>135</v>
      </c>
      <c r="I6" s="5" t="s">
        <v>136</v>
      </c>
      <c r="J6" s="995"/>
      <c r="K6" s="980"/>
      <c r="L6" s="938"/>
      <c r="M6" s="932"/>
    </row>
    <row r="7" spans="1:13" ht="15.75" thickTop="1">
      <c r="A7" s="6">
        <v>1</v>
      </c>
      <c r="B7" s="7">
        <f>C4</f>
        <v>46235</v>
      </c>
      <c r="C7" s="8">
        <f>B7</f>
        <v>46235</v>
      </c>
      <c r="D7" s="9">
        <v>0</v>
      </c>
      <c r="E7" s="8">
        <f>C7+1</f>
        <v>46236</v>
      </c>
      <c r="F7" s="9">
        <v>0</v>
      </c>
      <c r="G7" s="10">
        <f>IFERROR(((E7-C7)+(F7-D7)),"")</f>
        <v>1</v>
      </c>
      <c r="H7" s="232"/>
      <c r="I7" s="232"/>
      <c r="J7" s="160">
        <f>300.15/288.71</f>
        <v>1.0396245367323611</v>
      </c>
      <c r="K7" s="11">
        <f>(I7-H7)/J7</f>
        <v>0</v>
      </c>
      <c r="L7" s="27">
        <f t="shared" ref="L7:L11" si="0">K7/24</f>
        <v>0</v>
      </c>
      <c r="M7" s="101" t="s">
        <v>144</v>
      </c>
    </row>
    <row r="8" spans="1:13">
      <c r="A8" s="12">
        <f>A7+1</f>
        <v>2</v>
      </c>
      <c r="B8" s="8">
        <f>E7</f>
        <v>46236</v>
      </c>
      <c r="C8" s="8">
        <f>B8</f>
        <v>46236</v>
      </c>
      <c r="D8" s="9">
        <f>F7</f>
        <v>0</v>
      </c>
      <c r="E8" s="8">
        <f t="shared" ref="E8:E34" si="1">C8+1</f>
        <v>46237</v>
      </c>
      <c r="F8" s="9">
        <v>0</v>
      </c>
      <c r="G8" s="10">
        <f t="shared" ref="G8:G34" si="2">IFERROR(((E8-C8)+(F8-D8)),"")</f>
        <v>1</v>
      </c>
      <c r="H8" s="232"/>
      <c r="I8" s="232"/>
      <c r="J8" s="11">
        <f t="shared" ref="J8:J37" si="3">300.15/288.71</f>
        <v>1.0396245367323611</v>
      </c>
      <c r="K8" s="11">
        <f t="shared" ref="K8:K11" si="4">(I8-H8)/J8</f>
        <v>0</v>
      </c>
      <c r="L8" s="27">
        <f t="shared" si="0"/>
        <v>0</v>
      </c>
      <c r="M8" s="246" t="s">
        <v>144</v>
      </c>
    </row>
    <row r="9" spans="1:13">
      <c r="A9" s="12">
        <f t="shared" ref="A9:B24" si="5">A8+1</f>
        <v>3</v>
      </c>
      <c r="B9" s="8">
        <f t="shared" si="5"/>
        <v>46237</v>
      </c>
      <c r="C9" s="8">
        <f t="shared" ref="C9:C34" si="6">B9</f>
        <v>46237</v>
      </c>
      <c r="D9" s="9">
        <f t="shared" ref="D9:D34" si="7">F8</f>
        <v>0</v>
      </c>
      <c r="E9" s="8">
        <f t="shared" si="1"/>
        <v>46238</v>
      </c>
      <c r="F9" s="9">
        <v>0</v>
      </c>
      <c r="G9" s="10">
        <f t="shared" si="2"/>
        <v>1</v>
      </c>
      <c r="H9" s="232"/>
      <c r="I9" s="232"/>
      <c r="J9" s="11">
        <f t="shared" si="3"/>
        <v>1.0396245367323611</v>
      </c>
      <c r="K9" s="11">
        <f t="shared" si="4"/>
        <v>0</v>
      </c>
      <c r="L9" s="27">
        <f t="shared" si="0"/>
        <v>0</v>
      </c>
      <c r="M9" s="246" t="s">
        <v>144</v>
      </c>
    </row>
    <row r="10" spans="1:13">
      <c r="A10" s="12">
        <f t="shared" si="5"/>
        <v>4</v>
      </c>
      <c r="B10" s="8">
        <f t="shared" si="5"/>
        <v>46238</v>
      </c>
      <c r="C10" s="8">
        <f t="shared" si="6"/>
        <v>46238</v>
      </c>
      <c r="D10" s="9">
        <f t="shared" si="7"/>
        <v>0</v>
      </c>
      <c r="E10" s="8">
        <f t="shared" si="1"/>
        <v>46239</v>
      </c>
      <c r="F10" s="9">
        <v>0</v>
      </c>
      <c r="G10" s="10">
        <f t="shared" si="2"/>
        <v>1</v>
      </c>
      <c r="H10" s="232"/>
      <c r="I10" s="232"/>
      <c r="J10" s="11">
        <f t="shared" si="3"/>
        <v>1.0396245367323611</v>
      </c>
      <c r="K10" s="11">
        <f t="shared" si="4"/>
        <v>0</v>
      </c>
      <c r="L10" s="27">
        <f t="shared" si="0"/>
        <v>0</v>
      </c>
      <c r="M10" s="246" t="s">
        <v>144</v>
      </c>
    </row>
    <row r="11" spans="1:13">
      <c r="A11" s="12">
        <f t="shared" si="5"/>
        <v>5</v>
      </c>
      <c r="B11" s="8">
        <f t="shared" si="5"/>
        <v>46239</v>
      </c>
      <c r="C11" s="8">
        <f t="shared" si="6"/>
        <v>46239</v>
      </c>
      <c r="D11" s="9">
        <f t="shared" si="7"/>
        <v>0</v>
      </c>
      <c r="E11" s="8">
        <f t="shared" si="1"/>
        <v>46240</v>
      </c>
      <c r="F11" s="9">
        <v>0</v>
      </c>
      <c r="G11" s="10">
        <f t="shared" si="2"/>
        <v>1</v>
      </c>
      <c r="H11" s="232"/>
      <c r="I11" s="232"/>
      <c r="J11" s="11">
        <f t="shared" si="3"/>
        <v>1.0396245367323611</v>
      </c>
      <c r="K11" s="11">
        <f t="shared" si="4"/>
        <v>0</v>
      </c>
      <c r="L11" s="27">
        <f t="shared" si="0"/>
        <v>0</v>
      </c>
      <c r="M11" s="246" t="s">
        <v>144</v>
      </c>
    </row>
    <row r="12" spans="1:13">
      <c r="A12" s="12">
        <f t="shared" si="5"/>
        <v>6</v>
      </c>
      <c r="B12" s="8">
        <f t="shared" si="5"/>
        <v>46240</v>
      </c>
      <c r="C12" s="8">
        <f t="shared" si="6"/>
        <v>46240</v>
      </c>
      <c r="D12" s="9">
        <f t="shared" si="7"/>
        <v>0</v>
      </c>
      <c r="E12" s="8">
        <f t="shared" si="1"/>
        <v>46241</v>
      </c>
      <c r="F12" s="9">
        <v>0</v>
      </c>
      <c r="G12" s="10">
        <f t="shared" si="2"/>
        <v>1</v>
      </c>
      <c r="H12" s="232"/>
      <c r="I12" s="232"/>
      <c r="J12" s="11">
        <f t="shared" si="3"/>
        <v>1.0396245367323611</v>
      </c>
      <c r="K12" s="11">
        <f t="shared" ref="K12" si="8">(I12-H12)/J12</f>
        <v>0</v>
      </c>
      <c r="L12" s="27">
        <f t="shared" ref="L12" si="9">K12/24</f>
        <v>0</v>
      </c>
      <c r="M12" s="246" t="s">
        <v>144</v>
      </c>
    </row>
    <row r="13" spans="1:13">
      <c r="A13" s="12">
        <f t="shared" si="5"/>
        <v>7</v>
      </c>
      <c r="B13" s="8">
        <f t="shared" si="5"/>
        <v>46241</v>
      </c>
      <c r="C13" s="8">
        <f t="shared" si="6"/>
        <v>46241</v>
      </c>
      <c r="D13" s="9">
        <f t="shared" si="7"/>
        <v>0</v>
      </c>
      <c r="E13" s="8">
        <f t="shared" si="1"/>
        <v>46242</v>
      </c>
      <c r="F13" s="9">
        <v>0</v>
      </c>
      <c r="G13" s="10">
        <f t="shared" si="2"/>
        <v>1</v>
      </c>
      <c r="H13" s="232"/>
      <c r="I13" s="232"/>
      <c r="J13" s="11">
        <f t="shared" si="3"/>
        <v>1.0396245367323611</v>
      </c>
      <c r="K13" s="11">
        <f t="shared" ref="K13" si="10">(I13-H13)/J13</f>
        <v>0</v>
      </c>
      <c r="L13" s="27">
        <f t="shared" ref="L13" si="11">K13/24</f>
        <v>0</v>
      </c>
      <c r="M13" s="246" t="s">
        <v>144</v>
      </c>
    </row>
    <row r="14" spans="1:13">
      <c r="A14" s="12">
        <f t="shared" si="5"/>
        <v>8</v>
      </c>
      <c r="B14" s="8">
        <f t="shared" si="5"/>
        <v>46242</v>
      </c>
      <c r="C14" s="8">
        <f t="shared" si="6"/>
        <v>46242</v>
      </c>
      <c r="D14" s="9">
        <f t="shared" si="7"/>
        <v>0</v>
      </c>
      <c r="E14" s="8">
        <f t="shared" si="1"/>
        <v>46243</v>
      </c>
      <c r="F14" s="9">
        <v>0</v>
      </c>
      <c r="G14" s="10">
        <f t="shared" si="2"/>
        <v>1</v>
      </c>
      <c r="H14" s="232"/>
      <c r="I14" s="232"/>
      <c r="J14" s="11">
        <f t="shared" si="3"/>
        <v>1.0396245367323611</v>
      </c>
      <c r="K14" s="11">
        <f t="shared" ref="K14" si="12">(I14-H14)/J14</f>
        <v>0</v>
      </c>
      <c r="L14" s="27">
        <f t="shared" ref="L14" si="13">K14/24</f>
        <v>0</v>
      </c>
      <c r="M14" s="246" t="s">
        <v>144</v>
      </c>
    </row>
    <row r="15" spans="1:13">
      <c r="A15" s="12">
        <f t="shared" si="5"/>
        <v>9</v>
      </c>
      <c r="B15" s="8">
        <f t="shared" si="5"/>
        <v>46243</v>
      </c>
      <c r="C15" s="8">
        <f t="shared" si="6"/>
        <v>46243</v>
      </c>
      <c r="D15" s="9">
        <f t="shared" si="7"/>
        <v>0</v>
      </c>
      <c r="E15" s="8">
        <f t="shared" si="1"/>
        <v>46244</v>
      </c>
      <c r="F15" s="9">
        <v>0</v>
      </c>
      <c r="G15" s="10">
        <f t="shared" si="2"/>
        <v>1</v>
      </c>
      <c r="H15" s="232"/>
      <c r="I15" s="232"/>
      <c r="J15" s="11">
        <f t="shared" si="3"/>
        <v>1.0396245367323611</v>
      </c>
      <c r="K15" s="11">
        <f t="shared" ref="K15" si="14">(I15-H15)/J15</f>
        <v>0</v>
      </c>
      <c r="L15" s="27">
        <f t="shared" ref="L15" si="15">K15/24</f>
        <v>0</v>
      </c>
      <c r="M15" s="246" t="s">
        <v>144</v>
      </c>
    </row>
    <row r="16" spans="1:13">
      <c r="A16" s="12">
        <f t="shared" si="5"/>
        <v>10</v>
      </c>
      <c r="B16" s="8">
        <f t="shared" si="5"/>
        <v>46244</v>
      </c>
      <c r="C16" s="8">
        <f t="shared" si="6"/>
        <v>46244</v>
      </c>
      <c r="D16" s="9">
        <f t="shared" si="7"/>
        <v>0</v>
      </c>
      <c r="E16" s="8">
        <f t="shared" si="1"/>
        <v>46245</v>
      </c>
      <c r="F16" s="9">
        <v>0</v>
      </c>
      <c r="G16" s="10">
        <f t="shared" si="2"/>
        <v>1</v>
      </c>
      <c r="H16" s="232"/>
      <c r="I16" s="232"/>
      <c r="J16" s="11">
        <f t="shared" si="3"/>
        <v>1.0396245367323611</v>
      </c>
      <c r="K16" s="11">
        <f t="shared" ref="K16" si="16">(I16-H16)/J16</f>
        <v>0</v>
      </c>
      <c r="L16" s="27">
        <f t="shared" ref="L16" si="17">K16/24</f>
        <v>0</v>
      </c>
      <c r="M16" s="246" t="s">
        <v>144</v>
      </c>
    </row>
    <row r="17" spans="1:15">
      <c r="A17" s="12">
        <f t="shared" si="5"/>
        <v>11</v>
      </c>
      <c r="B17" s="8">
        <f t="shared" si="5"/>
        <v>46245</v>
      </c>
      <c r="C17" s="8">
        <f t="shared" si="6"/>
        <v>46245</v>
      </c>
      <c r="D17" s="9">
        <f t="shared" si="7"/>
        <v>0</v>
      </c>
      <c r="E17" s="8">
        <f t="shared" si="1"/>
        <v>46246</v>
      </c>
      <c r="F17" s="9">
        <v>0</v>
      </c>
      <c r="G17" s="10">
        <f t="shared" si="2"/>
        <v>1</v>
      </c>
      <c r="H17" s="232"/>
      <c r="I17" s="232"/>
      <c r="J17" s="11">
        <f t="shared" si="3"/>
        <v>1.0396245367323611</v>
      </c>
      <c r="K17" s="11">
        <f t="shared" ref="K17" si="18">(I17-H17)/J17</f>
        <v>0</v>
      </c>
      <c r="L17" s="27">
        <f t="shared" ref="L17" si="19">K17/24</f>
        <v>0</v>
      </c>
      <c r="M17" s="246" t="s">
        <v>144</v>
      </c>
    </row>
    <row r="18" spans="1:15">
      <c r="A18" s="12">
        <f t="shared" si="5"/>
        <v>12</v>
      </c>
      <c r="B18" s="8">
        <f t="shared" si="5"/>
        <v>46246</v>
      </c>
      <c r="C18" s="8">
        <f t="shared" si="6"/>
        <v>46246</v>
      </c>
      <c r="D18" s="9">
        <f t="shared" si="7"/>
        <v>0</v>
      </c>
      <c r="E18" s="8">
        <f t="shared" si="1"/>
        <v>46247</v>
      </c>
      <c r="F18" s="9">
        <v>0</v>
      </c>
      <c r="G18" s="10">
        <f t="shared" si="2"/>
        <v>1</v>
      </c>
      <c r="H18" s="232"/>
      <c r="I18" s="232"/>
      <c r="J18" s="11">
        <f t="shared" si="3"/>
        <v>1.0396245367323611</v>
      </c>
      <c r="K18" s="11">
        <f t="shared" ref="K18" si="20">(I18-H18)/J18</f>
        <v>0</v>
      </c>
      <c r="L18" s="27">
        <f t="shared" ref="L18" si="21">K18/24</f>
        <v>0</v>
      </c>
      <c r="M18" s="246" t="s">
        <v>144</v>
      </c>
      <c r="O18" s="29"/>
    </row>
    <row r="19" spans="1:15">
      <c r="A19" s="12">
        <f t="shared" si="5"/>
        <v>13</v>
      </c>
      <c r="B19" s="8">
        <f t="shared" si="5"/>
        <v>46247</v>
      </c>
      <c r="C19" s="8">
        <f t="shared" si="6"/>
        <v>46247</v>
      </c>
      <c r="D19" s="9">
        <f t="shared" si="7"/>
        <v>0</v>
      </c>
      <c r="E19" s="8">
        <f t="shared" si="1"/>
        <v>46248</v>
      </c>
      <c r="F19" s="9">
        <v>0</v>
      </c>
      <c r="G19" s="10">
        <f t="shared" si="2"/>
        <v>1</v>
      </c>
      <c r="H19" s="232"/>
      <c r="I19" s="232"/>
      <c r="J19" s="11">
        <f t="shared" si="3"/>
        <v>1.0396245367323611</v>
      </c>
      <c r="K19" s="11">
        <f t="shared" ref="K19" si="22">(I19-H19)/J19</f>
        <v>0</v>
      </c>
      <c r="L19" s="27">
        <f t="shared" ref="L19" si="23">K19/24</f>
        <v>0</v>
      </c>
      <c r="M19" s="246" t="s">
        <v>144</v>
      </c>
    </row>
    <row r="20" spans="1:15">
      <c r="A20" s="12">
        <f t="shared" si="5"/>
        <v>14</v>
      </c>
      <c r="B20" s="8">
        <f t="shared" si="5"/>
        <v>46248</v>
      </c>
      <c r="C20" s="8">
        <f t="shared" si="6"/>
        <v>46248</v>
      </c>
      <c r="D20" s="9">
        <f t="shared" si="7"/>
        <v>0</v>
      </c>
      <c r="E20" s="8">
        <f t="shared" si="1"/>
        <v>46249</v>
      </c>
      <c r="F20" s="9">
        <v>0</v>
      </c>
      <c r="G20" s="10">
        <f t="shared" si="2"/>
        <v>1</v>
      </c>
      <c r="H20" s="232"/>
      <c r="I20" s="232"/>
      <c r="J20" s="11">
        <f t="shared" si="3"/>
        <v>1.0396245367323611</v>
      </c>
      <c r="K20" s="11">
        <f t="shared" ref="K20" si="24">(I20-H20)/J20</f>
        <v>0</v>
      </c>
      <c r="L20" s="27">
        <f t="shared" ref="L20" si="25">K20/24</f>
        <v>0</v>
      </c>
      <c r="M20" s="246" t="s">
        <v>144</v>
      </c>
    </row>
    <row r="21" spans="1:15">
      <c r="A21" s="12">
        <f t="shared" si="5"/>
        <v>15</v>
      </c>
      <c r="B21" s="8">
        <f t="shared" si="5"/>
        <v>46249</v>
      </c>
      <c r="C21" s="8">
        <f t="shared" si="6"/>
        <v>46249</v>
      </c>
      <c r="D21" s="9">
        <f t="shared" si="7"/>
        <v>0</v>
      </c>
      <c r="E21" s="8">
        <f t="shared" si="1"/>
        <v>46250</v>
      </c>
      <c r="F21" s="9">
        <v>0</v>
      </c>
      <c r="G21" s="10">
        <f t="shared" si="2"/>
        <v>1</v>
      </c>
      <c r="H21" s="232"/>
      <c r="I21" s="232"/>
      <c r="J21" s="11">
        <f t="shared" si="3"/>
        <v>1.0396245367323611</v>
      </c>
      <c r="K21" s="11">
        <f t="shared" ref="K21" si="26">(I21-H21)/J21</f>
        <v>0</v>
      </c>
      <c r="L21" s="27">
        <f t="shared" ref="L21" si="27">K21/24</f>
        <v>0</v>
      </c>
      <c r="M21" s="246" t="s">
        <v>144</v>
      </c>
    </row>
    <row r="22" spans="1:15">
      <c r="A22" s="12">
        <f t="shared" si="5"/>
        <v>16</v>
      </c>
      <c r="B22" s="8">
        <f t="shared" si="5"/>
        <v>46250</v>
      </c>
      <c r="C22" s="8">
        <f t="shared" si="6"/>
        <v>46250</v>
      </c>
      <c r="D22" s="9">
        <f t="shared" si="7"/>
        <v>0</v>
      </c>
      <c r="E22" s="8">
        <f t="shared" si="1"/>
        <v>46251</v>
      </c>
      <c r="F22" s="9">
        <v>0</v>
      </c>
      <c r="G22" s="10">
        <f t="shared" si="2"/>
        <v>1</v>
      </c>
      <c r="H22" s="232"/>
      <c r="I22" s="232"/>
      <c r="J22" s="11">
        <f t="shared" si="3"/>
        <v>1.0396245367323611</v>
      </c>
      <c r="K22" s="11">
        <f t="shared" ref="K22" si="28">(I22-H22)/J22</f>
        <v>0</v>
      </c>
      <c r="L22" s="27">
        <f t="shared" ref="L22" si="29">K22/24</f>
        <v>0</v>
      </c>
      <c r="M22" s="246" t="s">
        <v>144</v>
      </c>
    </row>
    <row r="23" spans="1:15">
      <c r="A23" s="12">
        <f t="shared" si="5"/>
        <v>17</v>
      </c>
      <c r="B23" s="8">
        <f t="shared" si="5"/>
        <v>46251</v>
      </c>
      <c r="C23" s="8">
        <f t="shared" si="6"/>
        <v>46251</v>
      </c>
      <c r="D23" s="9">
        <f t="shared" si="7"/>
        <v>0</v>
      </c>
      <c r="E23" s="8">
        <f t="shared" si="1"/>
        <v>46252</v>
      </c>
      <c r="F23" s="9">
        <v>0</v>
      </c>
      <c r="G23" s="10">
        <f t="shared" si="2"/>
        <v>1</v>
      </c>
      <c r="H23" s="232"/>
      <c r="I23" s="232"/>
      <c r="J23" s="11">
        <f t="shared" si="3"/>
        <v>1.0396245367323611</v>
      </c>
      <c r="K23" s="11">
        <f t="shared" ref="K23" si="30">(I23-H23)/J23</f>
        <v>0</v>
      </c>
      <c r="L23" s="27">
        <f t="shared" ref="L23" si="31">K23/24</f>
        <v>0</v>
      </c>
      <c r="M23" s="246" t="s">
        <v>144</v>
      </c>
    </row>
    <row r="24" spans="1:15">
      <c r="A24" s="12">
        <f t="shared" si="5"/>
        <v>18</v>
      </c>
      <c r="B24" s="8">
        <f t="shared" si="5"/>
        <v>46252</v>
      </c>
      <c r="C24" s="8">
        <f t="shared" si="6"/>
        <v>46252</v>
      </c>
      <c r="D24" s="9">
        <f t="shared" si="7"/>
        <v>0</v>
      </c>
      <c r="E24" s="8">
        <f t="shared" si="1"/>
        <v>46253</v>
      </c>
      <c r="F24" s="9">
        <v>0</v>
      </c>
      <c r="G24" s="10">
        <f t="shared" si="2"/>
        <v>1</v>
      </c>
      <c r="H24" s="232"/>
      <c r="I24" s="232"/>
      <c r="J24" s="11">
        <f t="shared" si="3"/>
        <v>1.0396245367323611</v>
      </c>
      <c r="K24" s="11">
        <f t="shared" ref="K24" si="32">(I24-H24)/J24</f>
        <v>0</v>
      </c>
      <c r="L24" s="27">
        <f t="shared" ref="L24" si="33">K24/24</f>
        <v>0</v>
      </c>
      <c r="M24" s="246" t="s">
        <v>144</v>
      </c>
    </row>
    <row r="25" spans="1:15">
      <c r="A25" s="12">
        <f t="shared" ref="A25:B34" si="34">A24+1</f>
        <v>19</v>
      </c>
      <c r="B25" s="8">
        <f>B24+1</f>
        <v>46253</v>
      </c>
      <c r="C25" s="8">
        <f t="shared" si="6"/>
        <v>46253</v>
      </c>
      <c r="D25" s="9">
        <f t="shared" si="7"/>
        <v>0</v>
      </c>
      <c r="E25" s="8">
        <f t="shared" si="1"/>
        <v>46254</v>
      </c>
      <c r="F25" s="9">
        <v>0</v>
      </c>
      <c r="G25" s="10">
        <f t="shared" si="2"/>
        <v>1</v>
      </c>
      <c r="H25" s="232"/>
      <c r="I25" s="232"/>
      <c r="J25" s="11">
        <f t="shared" si="3"/>
        <v>1.0396245367323611</v>
      </c>
      <c r="K25" s="11">
        <f t="shared" ref="K25" si="35">(I25-H25)/J25</f>
        <v>0</v>
      </c>
      <c r="L25" s="27">
        <f t="shared" ref="L25" si="36">K25/24</f>
        <v>0</v>
      </c>
      <c r="M25" s="246" t="s">
        <v>144</v>
      </c>
    </row>
    <row r="26" spans="1:15">
      <c r="A26" s="12">
        <f t="shared" si="34"/>
        <v>20</v>
      </c>
      <c r="B26" s="8">
        <f>B25+1</f>
        <v>46254</v>
      </c>
      <c r="C26" s="8">
        <f t="shared" si="6"/>
        <v>46254</v>
      </c>
      <c r="D26" s="9">
        <f t="shared" si="7"/>
        <v>0</v>
      </c>
      <c r="E26" s="8">
        <f t="shared" si="1"/>
        <v>46255</v>
      </c>
      <c r="F26" s="9">
        <v>0</v>
      </c>
      <c r="G26" s="10">
        <f t="shared" ref="G26:G29" si="37">IFERROR(((E26-C26)+(F26-D26)),"")</f>
        <v>1</v>
      </c>
      <c r="H26" s="232"/>
      <c r="I26" s="232"/>
      <c r="J26" s="11">
        <f t="shared" si="3"/>
        <v>1.0396245367323611</v>
      </c>
      <c r="K26" s="11">
        <f t="shared" ref="K26:K29" si="38">(I26-H26)/J26</f>
        <v>0</v>
      </c>
      <c r="L26" s="27">
        <f t="shared" ref="L26:L29" si="39">K26/24</f>
        <v>0</v>
      </c>
      <c r="M26" s="246" t="s">
        <v>144</v>
      </c>
    </row>
    <row r="27" spans="1:15">
      <c r="A27" s="12">
        <f t="shared" si="34"/>
        <v>21</v>
      </c>
      <c r="B27" s="8">
        <f>B26+1</f>
        <v>46255</v>
      </c>
      <c r="C27" s="8">
        <f t="shared" si="6"/>
        <v>46255</v>
      </c>
      <c r="D27" s="9">
        <f t="shared" si="7"/>
        <v>0</v>
      </c>
      <c r="E27" s="8">
        <f t="shared" si="1"/>
        <v>46256</v>
      </c>
      <c r="F27" s="9">
        <v>0</v>
      </c>
      <c r="G27" s="10">
        <f t="shared" si="37"/>
        <v>1</v>
      </c>
      <c r="H27" s="232"/>
      <c r="I27" s="232"/>
      <c r="J27" s="11">
        <f t="shared" si="3"/>
        <v>1.0396245367323611</v>
      </c>
      <c r="K27" s="11">
        <f t="shared" si="38"/>
        <v>0</v>
      </c>
      <c r="L27" s="27">
        <f t="shared" si="39"/>
        <v>0</v>
      </c>
      <c r="M27" s="246" t="s">
        <v>144</v>
      </c>
    </row>
    <row r="28" spans="1:15">
      <c r="A28" s="12">
        <f t="shared" si="34"/>
        <v>22</v>
      </c>
      <c r="B28" s="8">
        <f t="shared" si="34"/>
        <v>46256</v>
      </c>
      <c r="C28" s="8">
        <f t="shared" si="6"/>
        <v>46256</v>
      </c>
      <c r="D28" s="9">
        <f t="shared" si="7"/>
        <v>0</v>
      </c>
      <c r="E28" s="8">
        <f t="shared" si="1"/>
        <v>46257</v>
      </c>
      <c r="F28" s="9">
        <v>0</v>
      </c>
      <c r="G28" s="10">
        <f t="shared" si="37"/>
        <v>1</v>
      </c>
      <c r="H28" s="232"/>
      <c r="I28" s="232"/>
      <c r="J28" s="11">
        <f t="shared" si="3"/>
        <v>1.0396245367323611</v>
      </c>
      <c r="K28" s="11">
        <f t="shared" si="38"/>
        <v>0</v>
      </c>
      <c r="L28" s="27">
        <f t="shared" si="39"/>
        <v>0</v>
      </c>
      <c r="M28" s="246" t="s">
        <v>144</v>
      </c>
    </row>
    <row r="29" spans="1:15">
      <c r="A29" s="12">
        <f t="shared" si="34"/>
        <v>23</v>
      </c>
      <c r="B29" s="8">
        <f t="shared" si="34"/>
        <v>46257</v>
      </c>
      <c r="C29" s="8">
        <f t="shared" si="6"/>
        <v>46257</v>
      </c>
      <c r="D29" s="9">
        <f t="shared" si="7"/>
        <v>0</v>
      </c>
      <c r="E29" s="8">
        <f t="shared" si="1"/>
        <v>46258</v>
      </c>
      <c r="F29" s="9">
        <v>0</v>
      </c>
      <c r="G29" s="10">
        <f t="shared" si="37"/>
        <v>1</v>
      </c>
      <c r="H29" s="232"/>
      <c r="I29" s="232"/>
      <c r="J29" s="11">
        <f t="shared" si="3"/>
        <v>1.0396245367323611</v>
      </c>
      <c r="K29" s="11">
        <f t="shared" si="38"/>
        <v>0</v>
      </c>
      <c r="L29" s="27">
        <f t="shared" si="39"/>
        <v>0</v>
      </c>
      <c r="M29" s="246" t="s">
        <v>144</v>
      </c>
    </row>
    <row r="30" spans="1:15">
      <c r="A30" s="12">
        <f t="shared" si="34"/>
        <v>24</v>
      </c>
      <c r="B30" s="8">
        <f t="shared" si="34"/>
        <v>46258</v>
      </c>
      <c r="C30" s="8">
        <f t="shared" si="6"/>
        <v>46258</v>
      </c>
      <c r="D30" s="9">
        <f t="shared" si="7"/>
        <v>0</v>
      </c>
      <c r="E30" s="8">
        <f t="shared" si="1"/>
        <v>46259</v>
      </c>
      <c r="F30" s="9">
        <v>0</v>
      </c>
      <c r="G30" s="10">
        <f t="shared" si="2"/>
        <v>1</v>
      </c>
      <c r="H30" s="232"/>
      <c r="I30" s="232"/>
      <c r="J30" s="11">
        <f t="shared" si="3"/>
        <v>1.0396245367323611</v>
      </c>
      <c r="K30" s="11">
        <f t="shared" ref="K30" si="40">(I30-H30)/J30</f>
        <v>0</v>
      </c>
      <c r="L30" s="27">
        <f t="shared" ref="L30" si="41">K30/24</f>
        <v>0</v>
      </c>
      <c r="M30" s="246" t="s">
        <v>144</v>
      </c>
    </row>
    <row r="31" spans="1:15">
      <c r="A31" s="12">
        <f t="shared" si="34"/>
        <v>25</v>
      </c>
      <c r="B31" s="8">
        <f t="shared" si="34"/>
        <v>46259</v>
      </c>
      <c r="C31" s="8">
        <f t="shared" si="6"/>
        <v>46259</v>
      </c>
      <c r="D31" s="9">
        <f t="shared" si="7"/>
        <v>0</v>
      </c>
      <c r="E31" s="8">
        <f t="shared" si="1"/>
        <v>46260</v>
      </c>
      <c r="F31" s="9">
        <v>0</v>
      </c>
      <c r="G31" s="10">
        <f t="shared" si="2"/>
        <v>1</v>
      </c>
      <c r="H31" s="11"/>
      <c r="I31" s="232"/>
      <c r="J31" s="11">
        <f t="shared" si="3"/>
        <v>1.0396245367323611</v>
      </c>
      <c r="K31" s="11">
        <f t="shared" ref="K31:K34" si="42">(I31-H31)/J31</f>
        <v>0</v>
      </c>
      <c r="L31" s="27">
        <f t="shared" ref="L31:L34" si="43">K31/24</f>
        <v>0</v>
      </c>
      <c r="M31" s="246" t="s">
        <v>144</v>
      </c>
    </row>
    <row r="32" spans="1:15">
      <c r="A32" s="12">
        <f t="shared" si="34"/>
        <v>26</v>
      </c>
      <c r="B32" s="8">
        <f t="shared" si="34"/>
        <v>46260</v>
      </c>
      <c r="C32" s="8">
        <f t="shared" si="6"/>
        <v>46260</v>
      </c>
      <c r="D32" s="9">
        <f t="shared" si="7"/>
        <v>0</v>
      </c>
      <c r="E32" s="8">
        <f t="shared" si="1"/>
        <v>46261</v>
      </c>
      <c r="F32" s="9">
        <v>0</v>
      </c>
      <c r="G32" s="10">
        <f t="shared" si="2"/>
        <v>1</v>
      </c>
      <c r="H32" s="11"/>
      <c r="I32" s="232"/>
      <c r="J32" s="11">
        <f t="shared" si="3"/>
        <v>1.0396245367323611</v>
      </c>
      <c r="K32" s="11">
        <f t="shared" si="42"/>
        <v>0</v>
      </c>
      <c r="L32" s="27">
        <f t="shared" si="43"/>
        <v>0</v>
      </c>
      <c r="M32" s="246" t="s">
        <v>144</v>
      </c>
    </row>
    <row r="33" spans="1:13">
      <c r="A33" s="12">
        <f t="shared" si="34"/>
        <v>27</v>
      </c>
      <c r="B33" s="8">
        <f t="shared" si="34"/>
        <v>46261</v>
      </c>
      <c r="C33" s="8">
        <f t="shared" si="6"/>
        <v>46261</v>
      </c>
      <c r="D33" s="9">
        <f t="shared" si="7"/>
        <v>0</v>
      </c>
      <c r="E33" s="8">
        <f t="shared" si="1"/>
        <v>46262</v>
      </c>
      <c r="F33" s="9">
        <v>0</v>
      </c>
      <c r="G33" s="10">
        <f t="shared" si="2"/>
        <v>1</v>
      </c>
      <c r="H33" s="11"/>
      <c r="I33" s="232"/>
      <c r="J33" s="11">
        <f t="shared" si="3"/>
        <v>1.0396245367323611</v>
      </c>
      <c r="K33" s="11">
        <f t="shared" si="42"/>
        <v>0</v>
      </c>
      <c r="L33" s="27">
        <f t="shared" si="43"/>
        <v>0</v>
      </c>
      <c r="M33" s="246" t="s">
        <v>144</v>
      </c>
    </row>
    <row r="34" spans="1:13">
      <c r="A34" s="12">
        <f t="shared" si="34"/>
        <v>28</v>
      </c>
      <c r="B34" s="8">
        <f t="shared" si="34"/>
        <v>46262</v>
      </c>
      <c r="C34" s="8">
        <f t="shared" si="6"/>
        <v>46262</v>
      </c>
      <c r="D34" s="9">
        <f t="shared" si="7"/>
        <v>0</v>
      </c>
      <c r="E34" s="8">
        <f t="shared" si="1"/>
        <v>46263</v>
      </c>
      <c r="F34" s="9">
        <v>0</v>
      </c>
      <c r="G34" s="10">
        <f t="shared" si="2"/>
        <v>1</v>
      </c>
      <c r="H34" s="11"/>
      <c r="I34" s="232"/>
      <c r="J34" s="11">
        <f t="shared" si="3"/>
        <v>1.0396245367323611</v>
      </c>
      <c r="K34" s="11">
        <f t="shared" si="42"/>
        <v>0</v>
      </c>
      <c r="L34" s="27">
        <f t="shared" si="43"/>
        <v>0</v>
      </c>
      <c r="M34" s="246" t="s">
        <v>144</v>
      </c>
    </row>
    <row r="35" spans="1:13">
      <c r="A35" s="12">
        <f t="shared" ref="A35:B35" si="44">A34+1</f>
        <v>29</v>
      </c>
      <c r="B35" s="8">
        <f t="shared" si="44"/>
        <v>46263</v>
      </c>
      <c r="C35" s="8">
        <f t="shared" ref="C35:C36" si="45">B35</f>
        <v>46263</v>
      </c>
      <c r="D35" s="9">
        <f t="shared" ref="D35:D36" si="46">F34</f>
        <v>0</v>
      </c>
      <c r="E35" s="8">
        <f t="shared" ref="E35:E36" si="47">C35+1</f>
        <v>46264</v>
      </c>
      <c r="F35" s="9">
        <v>0</v>
      </c>
      <c r="G35" s="10">
        <f t="shared" ref="G35:G36" si="48">IFERROR(((E35-C35)+(F35-D35)),"")</f>
        <v>1</v>
      </c>
      <c r="H35" s="11"/>
      <c r="I35" s="232"/>
      <c r="J35" s="11">
        <f t="shared" si="3"/>
        <v>1.0396245367323611</v>
      </c>
      <c r="K35" s="11">
        <f t="shared" ref="K35:K36" si="49">(I35-H35)/J35</f>
        <v>0</v>
      </c>
      <c r="L35" s="27">
        <f t="shared" ref="L35:L36" si="50">K35/24</f>
        <v>0</v>
      </c>
      <c r="M35" s="246" t="s">
        <v>144</v>
      </c>
    </row>
    <row r="36" spans="1:13">
      <c r="A36" s="12">
        <f t="shared" ref="A36:B37" si="51">A35+1</f>
        <v>30</v>
      </c>
      <c r="B36" s="8">
        <f t="shared" si="51"/>
        <v>46264</v>
      </c>
      <c r="C36" s="8">
        <f t="shared" si="45"/>
        <v>46264</v>
      </c>
      <c r="D36" s="9">
        <f t="shared" si="46"/>
        <v>0</v>
      </c>
      <c r="E36" s="8">
        <f t="shared" si="47"/>
        <v>46265</v>
      </c>
      <c r="F36" s="9">
        <v>0</v>
      </c>
      <c r="G36" s="10">
        <f t="shared" si="48"/>
        <v>1</v>
      </c>
      <c r="H36" s="11"/>
      <c r="I36" s="232"/>
      <c r="J36" s="11">
        <f t="shared" si="3"/>
        <v>1.0396245367323611</v>
      </c>
      <c r="K36" s="11">
        <f t="shared" si="49"/>
        <v>0</v>
      </c>
      <c r="L36" s="27">
        <f t="shared" si="50"/>
        <v>0</v>
      </c>
      <c r="M36" s="246" t="s">
        <v>144</v>
      </c>
    </row>
    <row r="37" spans="1:13">
      <c r="A37" s="12">
        <f t="shared" si="51"/>
        <v>31</v>
      </c>
      <c r="B37" s="8">
        <f t="shared" si="51"/>
        <v>46265</v>
      </c>
      <c r="C37" s="8">
        <f t="shared" ref="C37" si="52">B37</f>
        <v>46265</v>
      </c>
      <c r="D37" s="9">
        <f t="shared" ref="D37" si="53">F36</f>
        <v>0</v>
      </c>
      <c r="E37" s="8">
        <f t="shared" ref="E37" si="54">C37+1</f>
        <v>46266</v>
      </c>
      <c r="F37" s="9">
        <v>0</v>
      </c>
      <c r="G37" s="10">
        <f t="shared" ref="G37" si="55">IFERROR(((E37-C37)+(F37-D37)),"")</f>
        <v>1</v>
      </c>
      <c r="H37" s="11"/>
      <c r="I37" s="232"/>
      <c r="J37" s="11">
        <f t="shared" si="3"/>
        <v>1.0396245367323611</v>
      </c>
      <c r="K37" s="11">
        <f t="shared" ref="K37" si="56">(I37-H37)/J37</f>
        <v>0</v>
      </c>
      <c r="L37" s="27">
        <f t="shared" ref="L37" si="57">K37/24</f>
        <v>0</v>
      </c>
      <c r="M37" s="246" t="s">
        <v>144</v>
      </c>
    </row>
    <row r="38" spans="1:13">
      <c r="A38" s="12"/>
      <c r="B38" s="8"/>
      <c r="C38" s="8"/>
      <c r="D38" s="9"/>
      <c r="E38" s="8"/>
      <c r="F38" s="9"/>
      <c r="G38" s="10"/>
      <c r="H38" s="11"/>
      <c r="I38" s="232"/>
      <c r="J38" s="11"/>
      <c r="K38" s="11"/>
      <c r="L38" s="27"/>
      <c r="M38" s="28"/>
    </row>
    <row r="39" spans="1:13">
      <c r="A39" s="17" t="s">
        <v>3</v>
      </c>
      <c r="B39" s="18"/>
      <c r="C39" s="18"/>
      <c r="D39" s="18"/>
      <c r="E39" s="18"/>
      <c r="F39" s="18"/>
      <c r="G39" s="19">
        <f>SUM(G7:G38)</f>
        <v>31</v>
      </c>
      <c r="H39" s="20"/>
      <c r="I39" s="20"/>
      <c r="J39" s="32">
        <f>SUM(J7:J38)</f>
        <v>32.228360638703201</v>
      </c>
      <c r="K39" s="247">
        <f>SUM(K7:K38)</f>
        <v>0</v>
      </c>
      <c r="L39" s="32"/>
      <c r="M39" s="33"/>
    </row>
    <row r="40" spans="1:13">
      <c r="A40" s="21" t="s">
        <v>117</v>
      </c>
      <c r="B40" s="22"/>
      <c r="C40" s="22"/>
      <c r="D40" s="22"/>
      <c r="E40" s="22"/>
      <c r="F40" s="22"/>
      <c r="G40" s="23">
        <f>G39/SUMPRODUCT((G7:G38&gt;0)*1)</f>
        <v>1</v>
      </c>
      <c r="H40" s="24"/>
      <c r="I40" s="24"/>
      <c r="J40" s="24"/>
      <c r="K40" s="24" t="e">
        <f>K39/SUMPRODUCT((K7:K38&gt;0)*1)</f>
        <v>#DIV/0!</v>
      </c>
      <c r="L40" s="24"/>
      <c r="M40" s="34"/>
    </row>
  </sheetData>
  <mergeCells count="10">
    <mergeCell ref="A5:A6"/>
    <mergeCell ref="B5:B6"/>
    <mergeCell ref="G5:G6"/>
    <mergeCell ref="J5:J6"/>
    <mergeCell ref="K5:K6"/>
    <mergeCell ref="L5:L6"/>
    <mergeCell ref="M5:M6"/>
    <mergeCell ref="C5:D5"/>
    <mergeCell ref="E5:F5"/>
    <mergeCell ref="H5:I5"/>
  </mergeCells>
  <hyperlinks>
    <hyperlink ref="M2" location="'Summary sales'!A1" display="SUMMARY"/>
  </hyperlinks>
  <pageMargins left="0.7" right="0.7" top="0.75" bottom="0.75" header="0.3" footer="0.3"/>
  <pageSetup orientation="portrait"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0"/>
  <sheetViews>
    <sheetView workbookViewId="0">
      <pane xSplit="2" ySplit="6" topLeftCell="C7" activePane="bottomRight" state="frozen"/>
      <selection pane="topRight"/>
      <selection pane="bottomLeft"/>
      <selection pane="bottomRight" activeCell="M8" sqref="M8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3.7109375" style="1" customWidth="1"/>
    <col min="9" max="9" width="14.7109375" style="1" customWidth="1"/>
    <col min="10" max="10" width="10.28515625" style="1" customWidth="1"/>
    <col min="11" max="11" width="13.42578125" style="42" customWidth="1"/>
    <col min="12" max="12" width="9.140625" style="1"/>
    <col min="13" max="13" width="36.7109375" style="1" customWidth="1"/>
    <col min="14" max="16384" width="9.140625" style="1"/>
  </cols>
  <sheetData>
    <row r="1" spans="1:13">
      <c r="B1" s="2"/>
      <c r="C1" s="3" t="s">
        <v>131</v>
      </c>
      <c r="D1" s="2"/>
      <c r="E1" s="2"/>
      <c r="F1" s="2"/>
      <c r="G1" s="2"/>
      <c r="H1" s="2"/>
      <c r="I1" s="2"/>
      <c r="J1" s="2"/>
      <c r="K1" s="61"/>
      <c r="L1" s="2"/>
      <c r="M1" s="2"/>
    </row>
    <row r="2" spans="1:13">
      <c r="B2" s="2"/>
      <c r="C2" s="3" t="s">
        <v>204</v>
      </c>
      <c r="D2" s="2"/>
      <c r="E2" s="2"/>
      <c r="F2" s="2"/>
      <c r="G2" s="2"/>
      <c r="H2" s="2"/>
      <c r="I2" s="2"/>
      <c r="J2" s="2"/>
      <c r="K2" s="61"/>
      <c r="L2" s="2"/>
      <c r="M2" s="25" t="s">
        <v>133</v>
      </c>
    </row>
    <row r="3" spans="1:13">
      <c r="B3" s="2"/>
      <c r="C3" s="3" t="str">
        <f>SCI!C3</f>
        <v>Bulan Agustus 2026</v>
      </c>
      <c r="D3" s="2"/>
      <c r="E3" s="2"/>
      <c r="F3" s="2"/>
      <c r="G3" s="2"/>
      <c r="H3" s="2"/>
      <c r="I3" s="2"/>
      <c r="J3" s="2"/>
      <c r="K3" s="61"/>
      <c r="L3" s="2"/>
      <c r="M3" s="2"/>
    </row>
    <row r="4" spans="1:13">
      <c r="B4" s="4"/>
      <c r="C4" s="4">
        <f>SCI!C4</f>
        <v>46235</v>
      </c>
      <c r="D4" s="2"/>
      <c r="E4" s="2"/>
      <c r="F4" s="2"/>
      <c r="G4" s="2"/>
      <c r="H4" s="2"/>
      <c r="I4" s="2"/>
      <c r="J4" s="2"/>
      <c r="K4" s="61" t="s">
        <v>134</v>
      </c>
      <c r="L4" s="26">
        <f>MAX(L7:L38)</f>
        <v>0</v>
      </c>
      <c r="M4" s="2"/>
    </row>
    <row r="5" spans="1:13" ht="15.75" customHeight="1">
      <c r="A5" s="934" t="s">
        <v>111</v>
      </c>
      <c r="B5" s="933" t="s">
        <v>112</v>
      </c>
      <c r="C5" s="933" t="s">
        <v>135</v>
      </c>
      <c r="D5" s="933"/>
      <c r="E5" s="933" t="s">
        <v>136</v>
      </c>
      <c r="F5" s="933"/>
      <c r="G5" s="937" t="s">
        <v>137</v>
      </c>
      <c r="H5" s="933" t="s">
        <v>138</v>
      </c>
      <c r="I5" s="933"/>
      <c r="J5" s="994" t="s">
        <v>203</v>
      </c>
      <c r="K5" s="979" t="s">
        <v>139</v>
      </c>
      <c r="L5" s="937" t="s">
        <v>140</v>
      </c>
      <c r="M5" s="931" t="s">
        <v>141</v>
      </c>
    </row>
    <row r="6" spans="1:13">
      <c r="A6" s="935"/>
      <c r="B6" s="936"/>
      <c r="C6" s="5" t="s">
        <v>112</v>
      </c>
      <c r="D6" s="5" t="s">
        <v>142</v>
      </c>
      <c r="E6" s="5" t="s">
        <v>112</v>
      </c>
      <c r="F6" s="5" t="s">
        <v>142</v>
      </c>
      <c r="G6" s="938"/>
      <c r="H6" s="5" t="s">
        <v>135</v>
      </c>
      <c r="I6" s="5" t="s">
        <v>136</v>
      </c>
      <c r="J6" s="995"/>
      <c r="K6" s="980"/>
      <c r="L6" s="938"/>
      <c r="M6" s="932"/>
    </row>
    <row r="7" spans="1:13">
      <c r="A7" s="6">
        <v>1</v>
      </c>
      <c r="B7" s="7">
        <f>C4</f>
        <v>46235</v>
      </c>
      <c r="C7" s="8">
        <f>B7</f>
        <v>46235</v>
      </c>
      <c r="D7" s="9">
        <v>0</v>
      </c>
      <c r="E7" s="8">
        <f>C7+1</f>
        <v>46236</v>
      </c>
      <c r="F7" s="9">
        <v>0</v>
      </c>
      <c r="G7" s="10">
        <f>IFERROR(((E7-C7)+(F7-D7)),"")</f>
        <v>1</v>
      </c>
      <c r="H7" s="11"/>
      <c r="I7" s="11"/>
      <c r="J7" s="160">
        <f>300.15/288.71</f>
        <v>1.0396245367323611</v>
      </c>
      <c r="K7" s="11">
        <f>(I7-H7)/J7</f>
        <v>0</v>
      </c>
      <c r="L7" s="27">
        <f t="shared" ref="L7" si="0">K7/24</f>
        <v>0</v>
      </c>
      <c r="M7" s="101" t="s">
        <v>144</v>
      </c>
    </row>
    <row r="8" spans="1:13">
      <c r="A8" s="12">
        <f>A7+1</f>
        <v>2</v>
      </c>
      <c r="B8" s="8">
        <f>E7</f>
        <v>46236</v>
      </c>
      <c r="C8" s="8">
        <f>B8</f>
        <v>46236</v>
      </c>
      <c r="D8" s="9">
        <f>F7</f>
        <v>0</v>
      </c>
      <c r="E8" s="8">
        <f t="shared" ref="E8:E34" si="1">C8+1</f>
        <v>46237</v>
      </c>
      <c r="F8" s="9">
        <v>0</v>
      </c>
      <c r="G8" s="10">
        <f t="shared" ref="G8:G34" si="2">IFERROR(((E8-C8)+(F8-D8)),"")</f>
        <v>1</v>
      </c>
      <c r="H8" s="11"/>
      <c r="I8" s="11"/>
      <c r="J8" s="11">
        <f t="shared" ref="J8:J37" si="3">300.15/288.71</f>
        <v>1.0396245367323611</v>
      </c>
      <c r="K8" s="11">
        <f t="shared" ref="K8:K10" si="4">(I8-H8)/J8</f>
        <v>0</v>
      </c>
      <c r="L8" s="27">
        <f t="shared" ref="L8:L10" si="5">K8/24</f>
        <v>0</v>
      </c>
      <c r="M8" s="246" t="s">
        <v>144</v>
      </c>
    </row>
    <row r="9" spans="1:13">
      <c r="A9" s="12">
        <f t="shared" ref="A9:B24" si="6">A8+1</f>
        <v>3</v>
      </c>
      <c r="B9" s="8">
        <f t="shared" si="6"/>
        <v>46237</v>
      </c>
      <c r="C9" s="8">
        <f t="shared" ref="C9:C34" si="7">B9</f>
        <v>46237</v>
      </c>
      <c r="D9" s="9">
        <f t="shared" ref="D9:D34" si="8">F8</f>
        <v>0</v>
      </c>
      <c r="E9" s="8">
        <f t="shared" si="1"/>
        <v>46238</v>
      </c>
      <c r="F9" s="9">
        <v>0</v>
      </c>
      <c r="G9" s="10">
        <f t="shared" si="2"/>
        <v>1</v>
      </c>
      <c r="H9" s="11"/>
      <c r="I9" s="11"/>
      <c r="J9" s="11">
        <f t="shared" si="3"/>
        <v>1.0396245367323611</v>
      </c>
      <c r="K9" s="11">
        <f t="shared" si="4"/>
        <v>0</v>
      </c>
      <c r="L9" s="27">
        <f t="shared" si="5"/>
        <v>0</v>
      </c>
      <c r="M9" s="104" t="s">
        <v>144</v>
      </c>
    </row>
    <row r="10" spans="1:13">
      <c r="A10" s="12">
        <f t="shared" si="6"/>
        <v>4</v>
      </c>
      <c r="B10" s="8">
        <f t="shared" si="6"/>
        <v>46238</v>
      </c>
      <c r="C10" s="8">
        <f t="shared" si="7"/>
        <v>46238</v>
      </c>
      <c r="D10" s="9">
        <f t="shared" si="8"/>
        <v>0</v>
      </c>
      <c r="E10" s="8">
        <f t="shared" si="1"/>
        <v>46239</v>
      </c>
      <c r="F10" s="9">
        <v>0</v>
      </c>
      <c r="G10" s="10">
        <f t="shared" si="2"/>
        <v>1</v>
      </c>
      <c r="H10" s="11"/>
      <c r="I10" s="11"/>
      <c r="J10" s="11">
        <f t="shared" si="3"/>
        <v>1.0396245367323611</v>
      </c>
      <c r="K10" s="11">
        <f t="shared" si="4"/>
        <v>0</v>
      </c>
      <c r="L10" s="27">
        <f t="shared" si="5"/>
        <v>0</v>
      </c>
      <c r="M10" s="104" t="s">
        <v>144</v>
      </c>
    </row>
    <row r="11" spans="1:13">
      <c r="A11" s="12">
        <f t="shared" si="6"/>
        <v>5</v>
      </c>
      <c r="B11" s="8">
        <f t="shared" si="6"/>
        <v>46239</v>
      </c>
      <c r="C11" s="8">
        <f t="shared" si="7"/>
        <v>46239</v>
      </c>
      <c r="D11" s="9">
        <f t="shared" si="8"/>
        <v>0</v>
      </c>
      <c r="E11" s="8">
        <f t="shared" si="1"/>
        <v>46240</v>
      </c>
      <c r="F11" s="9">
        <v>0</v>
      </c>
      <c r="G11" s="10">
        <f t="shared" si="2"/>
        <v>1</v>
      </c>
      <c r="H11" s="11"/>
      <c r="I11" s="11"/>
      <c r="J11" s="11">
        <f t="shared" si="3"/>
        <v>1.0396245367323611</v>
      </c>
      <c r="K11" s="11">
        <f t="shared" ref="K11" si="9">(I11-H11)/J11</f>
        <v>0</v>
      </c>
      <c r="L11" s="27">
        <f t="shared" ref="L11" si="10">K11/24</f>
        <v>0</v>
      </c>
      <c r="M11" s="104" t="s">
        <v>144</v>
      </c>
    </row>
    <row r="12" spans="1:13">
      <c r="A12" s="12">
        <f t="shared" si="6"/>
        <v>6</v>
      </c>
      <c r="B12" s="8">
        <f t="shared" si="6"/>
        <v>46240</v>
      </c>
      <c r="C12" s="8">
        <f t="shared" si="7"/>
        <v>46240</v>
      </c>
      <c r="D12" s="9">
        <f t="shared" si="8"/>
        <v>0</v>
      </c>
      <c r="E12" s="8">
        <f t="shared" si="1"/>
        <v>46241</v>
      </c>
      <c r="F12" s="9">
        <v>0</v>
      </c>
      <c r="G12" s="10">
        <f t="shared" si="2"/>
        <v>1</v>
      </c>
      <c r="H12" s="11"/>
      <c r="I12" s="11"/>
      <c r="J12" s="11">
        <f t="shared" si="3"/>
        <v>1.0396245367323611</v>
      </c>
      <c r="K12" s="11">
        <f t="shared" ref="K12" si="11">(I12-H12)/J12</f>
        <v>0</v>
      </c>
      <c r="L12" s="27">
        <f t="shared" ref="L12" si="12">K12/24</f>
        <v>0</v>
      </c>
      <c r="M12" s="104" t="s">
        <v>144</v>
      </c>
    </row>
    <row r="13" spans="1:13">
      <c r="A13" s="12">
        <f t="shared" si="6"/>
        <v>7</v>
      </c>
      <c r="B13" s="8">
        <f t="shared" si="6"/>
        <v>46241</v>
      </c>
      <c r="C13" s="8">
        <f t="shared" si="7"/>
        <v>46241</v>
      </c>
      <c r="D13" s="9">
        <f t="shared" si="8"/>
        <v>0</v>
      </c>
      <c r="E13" s="8">
        <f t="shared" si="1"/>
        <v>46242</v>
      </c>
      <c r="F13" s="9">
        <v>0</v>
      </c>
      <c r="G13" s="10">
        <f t="shared" si="2"/>
        <v>1</v>
      </c>
      <c r="H13" s="11"/>
      <c r="I13" s="11"/>
      <c r="J13" s="11">
        <f t="shared" si="3"/>
        <v>1.0396245367323611</v>
      </c>
      <c r="K13" s="11">
        <f t="shared" ref="K13" si="13">(I13-H13)/J13</f>
        <v>0</v>
      </c>
      <c r="L13" s="27">
        <f t="shared" ref="L13" si="14">K13/24</f>
        <v>0</v>
      </c>
      <c r="M13" s="104" t="s">
        <v>144</v>
      </c>
    </row>
    <row r="14" spans="1:13">
      <c r="A14" s="12">
        <f t="shared" si="6"/>
        <v>8</v>
      </c>
      <c r="B14" s="8">
        <f t="shared" si="6"/>
        <v>46242</v>
      </c>
      <c r="C14" s="8">
        <f t="shared" si="7"/>
        <v>46242</v>
      </c>
      <c r="D14" s="9">
        <f t="shared" si="8"/>
        <v>0</v>
      </c>
      <c r="E14" s="8">
        <f t="shared" si="1"/>
        <v>46243</v>
      </c>
      <c r="F14" s="9">
        <v>0</v>
      </c>
      <c r="G14" s="10">
        <f t="shared" si="2"/>
        <v>1</v>
      </c>
      <c r="H14" s="11"/>
      <c r="I14" s="11"/>
      <c r="J14" s="11">
        <f t="shared" si="3"/>
        <v>1.0396245367323611</v>
      </c>
      <c r="K14" s="11">
        <f t="shared" ref="K14" si="15">(I14-H14)/J14</f>
        <v>0</v>
      </c>
      <c r="L14" s="27">
        <f t="shared" ref="L14" si="16">K14/24</f>
        <v>0</v>
      </c>
      <c r="M14" s="104" t="s">
        <v>144</v>
      </c>
    </row>
    <row r="15" spans="1:13">
      <c r="A15" s="12">
        <f t="shared" si="6"/>
        <v>9</v>
      </c>
      <c r="B15" s="8">
        <f t="shared" si="6"/>
        <v>46243</v>
      </c>
      <c r="C15" s="8">
        <f t="shared" si="7"/>
        <v>46243</v>
      </c>
      <c r="D15" s="9">
        <f t="shared" si="8"/>
        <v>0</v>
      </c>
      <c r="E15" s="8">
        <f t="shared" si="1"/>
        <v>46244</v>
      </c>
      <c r="F15" s="9">
        <v>0</v>
      </c>
      <c r="G15" s="10">
        <f t="shared" si="2"/>
        <v>1</v>
      </c>
      <c r="H15" s="11"/>
      <c r="I15" s="11"/>
      <c r="J15" s="11">
        <f t="shared" si="3"/>
        <v>1.0396245367323611</v>
      </c>
      <c r="K15" s="11">
        <f t="shared" ref="K15" si="17">(I15-H15)/J15</f>
        <v>0</v>
      </c>
      <c r="L15" s="27">
        <f t="shared" ref="L15" si="18">K15/24</f>
        <v>0</v>
      </c>
      <c r="M15" s="104" t="s">
        <v>144</v>
      </c>
    </row>
    <row r="16" spans="1:13">
      <c r="A16" s="12">
        <f t="shared" si="6"/>
        <v>10</v>
      </c>
      <c r="B16" s="8">
        <f t="shared" si="6"/>
        <v>46244</v>
      </c>
      <c r="C16" s="8">
        <f t="shared" si="7"/>
        <v>46244</v>
      </c>
      <c r="D16" s="9">
        <f t="shared" si="8"/>
        <v>0</v>
      </c>
      <c r="E16" s="8">
        <f t="shared" si="1"/>
        <v>46245</v>
      </c>
      <c r="F16" s="9">
        <v>0</v>
      </c>
      <c r="G16" s="10">
        <f t="shared" si="2"/>
        <v>1</v>
      </c>
      <c r="H16" s="11"/>
      <c r="I16" s="11"/>
      <c r="J16" s="11">
        <f t="shared" si="3"/>
        <v>1.0396245367323611</v>
      </c>
      <c r="K16" s="11">
        <f t="shared" ref="K16" si="19">(I16-H16)/J16</f>
        <v>0</v>
      </c>
      <c r="L16" s="27">
        <f t="shared" ref="L16" si="20">K16/24</f>
        <v>0</v>
      </c>
      <c r="M16" s="104" t="s">
        <v>144</v>
      </c>
    </row>
    <row r="17" spans="1:15">
      <c r="A17" s="12">
        <f t="shared" si="6"/>
        <v>11</v>
      </c>
      <c r="B17" s="8">
        <f t="shared" si="6"/>
        <v>46245</v>
      </c>
      <c r="C17" s="8">
        <f t="shared" si="7"/>
        <v>46245</v>
      </c>
      <c r="D17" s="9">
        <f t="shared" si="8"/>
        <v>0</v>
      </c>
      <c r="E17" s="8">
        <f t="shared" si="1"/>
        <v>46246</v>
      </c>
      <c r="F17" s="9">
        <v>0</v>
      </c>
      <c r="G17" s="10">
        <f t="shared" si="2"/>
        <v>1</v>
      </c>
      <c r="H17" s="11"/>
      <c r="I17" s="11"/>
      <c r="J17" s="11">
        <f t="shared" si="3"/>
        <v>1.0396245367323611</v>
      </c>
      <c r="K17" s="11">
        <f t="shared" ref="K17" si="21">(I17-H17)/J17</f>
        <v>0</v>
      </c>
      <c r="L17" s="27">
        <f t="shared" ref="L17" si="22">K17/24</f>
        <v>0</v>
      </c>
      <c r="M17" s="104" t="s">
        <v>144</v>
      </c>
    </row>
    <row r="18" spans="1:15">
      <c r="A18" s="12">
        <f t="shared" si="6"/>
        <v>12</v>
      </c>
      <c r="B18" s="8">
        <f t="shared" si="6"/>
        <v>46246</v>
      </c>
      <c r="C18" s="8">
        <f t="shared" si="7"/>
        <v>46246</v>
      </c>
      <c r="D18" s="9">
        <f t="shared" si="8"/>
        <v>0</v>
      </c>
      <c r="E18" s="8">
        <f t="shared" si="1"/>
        <v>46247</v>
      </c>
      <c r="F18" s="9">
        <v>0</v>
      </c>
      <c r="G18" s="10">
        <f t="shared" si="2"/>
        <v>1</v>
      </c>
      <c r="H18" s="11"/>
      <c r="I18" s="11"/>
      <c r="J18" s="11">
        <f t="shared" si="3"/>
        <v>1.0396245367323611</v>
      </c>
      <c r="K18" s="11">
        <f t="shared" ref="K18" si="23">(I18-H18)/J18</f>
        <v>0</v>
      </c>
      <c r="L18" s="27">
        <f t="shared" ref="L18" si="24">K18/24</f>
        <v>0</v>
      </c>
      <c r="M18" s="104" t="s">
        <v>144</v>
      </c>
      <c r="O18" s="29"/>
    </row>
    <row r="19" spans="1:15">
      <c r="A19" s="12">
        <f t="shared" si="6"/>
        <v>13</v>
      </c>
      <c r="B19" s="8">
        <f t="shared" si="6"/>
        <v>46247</v>
      </c>
      <c r="C19" s="8">
        <f t="shared" si="7"/>
        <v>46247</v>
      </c>
      <c r="D19" s="9">
        <f t="shared" si="8"/>
        <v>0</v>
      </c>
      <c r="E19" s="8">
        <f t="shared" si="1"/>
        <v>46248</v>
      </c>
      <c r="F19" s="9">
        <v>0</v>
      </c>
      <c r="G19" s="10">
        <f t="shared" si="2"/>
        <v>1</v>
      </c>
      <c r="H19" s="11"/>
      <c r="I19" s="11"/>
      <c r="J19" s="11">
        <f t="shared" si="3"/>
        <v>1.0396245367323611</v>
      </c>
      <c r="K19" s="11">
        <f t="shared" ref="K19" si="25">(I19-H19)/J19</f>
        <v>0</v>
      </c>
      <c r="L19" s="27">
        <f t="shared" ref="L19" si="26">K19/24</f>
        <v>0</v>
      </c>
      <c r="M19" s="104" t="s">
        <v>144</v>
      </c>
    </row>
    <row r="20" spans="1:15">
      <c r="A20" s="12">
        <f t="shared" si="6"/>
        <v>14</v>
      </c>
      <c r="B20" s="8">
        <f t="shared" si="6"/>
        <v>46248</v>
      </c>
      <c r="C20" s="8">
        <f t="shared" si="7"/>
        <v>46248</v>
      </c>
      <c r="D20" s="9">
        <v>0.63541666666666696</v>
      </c>
      <c r="E20" s="8">
        <f t="shared" si="1"/>
        <v>46249</v>
      </c>
      <c r="F20" s="9">
        <v>0</v>
      </c>
      <c r="G20" s="10">
        <f t="shared" si="2"/>
        <v>0.36458333333333304</v>
      </c>
      <c r="H20" s="11"/>
      <c r="I20" s="11"/>
      <c r="J20" s="11">
        <f t="shared" si="3"/>
        <v>1.0396245367323611</v>
      </c>
      <c r="K20" s="11">
        <f t="shared" ref="K20" si="27">(I20-H20)/J20</f>
        <v>0</v>
      </c>
      <c r="L20" s="27">
        <f t="shared" ref="L20" si="28">K20/24</f>
        <v>0</v>
      </c>
      <c r="M20" s="104" t="s">
        <v>144</v>
      </c>
    </row>
    <row r="21" spans="1:15">
      <c r="A21" s="12">
        <f t="shared" si="6"/>
        <v>15</v>
      </c>
      <c r="B21" s="8">
        <f t="shared" si="6"/>
        <v>46249</v>
      </c>
      <c r="C21" s="8">
        <f t="shared" si="7"/>
        <v>46249</v>
      </c>
      <c r="D21" s="9">
        <f t="shared" si="8"/>
        <v>0</v>
      </c>
      <c r="E21" s="8">
        <f t="shared" si="1"/>
        <v>46250</v>
      </c>
      <c r="F21" s="9">
        <v>0</v>
      </c>
      <c r="G21" s="10">
        <f t="shared" si="2"/>
        <v>1</v>
      </c>
      <c r="H21" s="11"/>
      <c r="I21" s="11"/>
      <c r="J21" s="11">
        <f t="shared" si="3"/>
        <v>1.0396245367323611</v>
      </c>
      <c r="K21" s="11">
        <f t="shared" ref="K21" si="29">(I21-H21)/J21</f>
        <v>0</v>
      </c>
      <c r="L21" s="27">
        <f t="shared" ref="L21" si="30">K21/24</f>
        <v>0</v>
      </c>
      <c r="M21" s="104" t="s">
        <v>144</v>
      </c>
    </row>
    <row r="22" spans="1:15">
      <c r="A22" s="12">
        <f t="shared" si="6"/>
        <v>16</v>
      </c>
      <c r="B22" s="8">
        <f t="shared" si="6"/>
        <v>46250</v>
      </c>
      <c r="C22" s="8">
        <f t="shared" si="7"/>
        <v>46250</v>
      </c>
      <c r="D22" s="9">
        <f t="shared" si="8"/>
        <v>0</v>
      </c>
      <c r="E22" s="8">
        <f t="shared" si="1"/>
        <v>46251</v>
      </c>
      <c r="F22" s="9">
        <v>0</v>
      </c>
      <c r="G22" s="10">
        <f t="shared" si="2"/>
        <v>1</v>
      </c>
      <c r="H22" s="11"/>
      <c r="I22" s="11"/>
      <c r="J22" s="11">
        <f t="shared" si="3"/>
        <v>1.0396245367323611</v>
      </c>
      <c r="K22" s="11">
        <f t="shared" ref="K22" si="31">(I22-H22)/J22</f>
        <v>0</v>
      </c>
      <c r="L22" s="27">
        <f t="shared" ref="L22" si="32">K22/24</f>
        <v>0</v>
      </c>
      <c r="M22" s="104" t="s">
        <v>144</v>
      </c>
    </row>
    <row r="23" spans="1:15">
      <c r="A23" s="12">
        <f t="shared" si="6"/>
        <v>17</v>
      </c>
      <c r="B23" s="8">
        <f t="shared" si="6"/>
        <v>46251</v>
      </c>
      <c r="C23" s="8">
        <f t="shared" si="7"/>
        <v>46251</v>
      </c>
      <c r="D23" s="9">
        <f t="shared" si="8"/>
        <v>0</v>
      </c>
      <c r="E23" s="8">
        <f t="shared" si="1"/>
        <v>46252</v>
      </c>
      <c r="F23" s="9">
        <v>0</v>
      </c>
      <c r="G23" s="10">
        <f t="shared" si="2"/>
        <v>1</v>
      </c>
      <c r="H23" s="11"/>
      <c r="I23" s="11"/>
      <c r="J23" s="11">
        <f t="shared" si="3"/>
        <v>1.0396245367323611</v>
      </c>
      <c r="K23" s="11">
        <f t="shared" ref="K23" si="33">(I23-H23)/J23</f>
        <v>0</v>
      </c>
      <c r="L23" s="27">
        <f t="shared" ref="L23" si="34">K23/24</f>
        <v>0</v>
      </c>
      <c r="M23" s="104" t="s">
        <v>144</v>
      </c>
    </row>
    <row r="24" spans="1:15">
      <c r="A24" s="12">
        <f t="shared" si="6"/>
        <v>18</v>
      </c>
      <c r="B24" s="8">
        <f t="shared" si="6"/>
        <v>46252</v>
      </c>
      <c r="C24" s="8">
        <f t="shared" si="7"/>
        <v>46252</v>
      </c>
      <c r="D24" s="9">
        <f t="shared" si="8"/>
        <v>0</v>
      </c>
      <c r="E24" s="8">
        <f t="shared" si="1"/>
        <v>46253</v>
      </c>
      <c r="F24" s="9">
        <v>0</v>
      </c>
      <c r="G24" s="10">
        <f t="shared" si="2"/>
        <v>1</v>
      </c>
      <c r="H24" s="11"/>
      <c r="I24" s="11"/>
      <c r="J24" s="11">
        <f t="shared" si="3"/>
        <v>1.0396245367323611</v>
      </c>
      <c r="K24" s="11">
        <f t="shared" ref="K24" si="35">(I24-H24)/J24</f>
        <v>0</v>
      </c>
      <c r="L24" s="27">
        <f t="shared" ref="L24" si="36">K24/24</f>
        <v>0</v>
      </c>
      <c r="M24" s="104" t="s">
        <v>144</v>
      </c>
    </row>
    <row r="25" spans="1:15">
      <c r="A25" s="12">
        <f t="shared" ref="A25:B34" si="37">A24+1</f>
        <v>19</v>
      </c>
      <c r="B25" s="8">
        <f>B24+1</f>
        <v>46253</v>
      </c>
      <c r="C25" s="8">
        <f t="shared" si="7"/>
        <v>46253</v>
      </c>
      <c r="D25" s="9">
        <f t="shared" si="8"/>
        <v>0</v>
      </c>
      <c r="E25" s="8">
        <f t="shared" si="1"/>
        <v>46254</v>
      </c>
      <c r="F25" s="9">
        <v>0</v>
      </c>
      <c r="G25" s="10">
        <f t="shared" si="2"/>
        <v>1</v>
      </c>
      <c r="H25" s="11"/>
      <c r="I25" s="11"/>
      <c r="J25" s="11">
        <f t="shared" si="3"/>
        <v>1.0396245367323611</v>
      </c>
      <c r="K25" s="11">
        <f t="shared" ref="K25" si="38">(I25-H25)/J25</f>
        <v>0</v>
      </c>
      <c r="L25" s="27">
        <f t="shared" ref="L25" si="39">K25/24</f>
        <v>0</v>
      </c>
      <c r="M25" s="104" t="s">
        <v>144</v>
      </c>
    </row>
    <row r="26" spans="1:15">
      <c r="A26" s="12">
        <f t="shared" si="37"/>
        <v>20</v>
      </c>
      <c r="B26" s="8">
        <f>B25+1</f>
        <v>46254</v>
      </c>
      <c r="C26" s="8">
        <f t="shared" si="7"/>
        <v>46254</v>
      </c>
      <c r="D26" s="9">
        <f t="shared" si="8"/>
        <v>0</v>
      </c>
      <c r="E26" s="8">
        <f t="shared" si="1"/>
        <v>46255</v>
      </c>
      <c r="F26" s="9">
        <v>0</v>
      </c>
      <c r="G26" s="10">
        <f t="shared" si="2"/>
        <v>1</v>
      </c>
      <c r="H26" s="11"/>
      <c r="I26" s="11"/>
      <c r="J26" s="11">
        <f t="shared" si="3"/>
        <v>1.0396245367323611</v>
      </c>
      <c r="K26" s="11">
        <f t="shared" ref="K26" si="40">(I26-H26)/J26</f>
        <v>0</v>
      </c>
      <c r="L26" s="27">
        <f t="shared" ref="L26" si="41">K26/24</f>
        <v>0</v>
      </c>
      <c r="M26" s="104" t="s">
        <v>144</v>
      </c>
    </row>
    <row r="27" spans="1:15">
      <c r="A27" s="12">
        <f t="shared" si="37"/>
        <v>21</v>
      </c>
      <c r="B27" s="8">
        <f>B26+1</f>
        <v>46255</v>
      </c>
      <c r="C27" s="8">
        <f t="shared" si="7"/>
        <v>46255</v>
      </c>
      <c r="D27" s="9">
        <f t="shared" si="8"/>
        <v>0</v>
      </c>
      <c r="E27" s="8">
        <f t="shared" si="1"/>
        <v>46256</v>
      </c>
      <c r="F27" s="9">
        <v>0</v>
      </c>
      <c r="G27" s="10">
        <f t="shared" si="2"/>
        <v>1</v>
      </c>
      <c r="H27" s="11"/>
      <c r="I27" s="11"/>
      <c r="J27" s="11">
        <f t="shared" si="3"/>
        <v>1.0396245367323611</v>
      </c>
      <c r="K27" s="11">
        <f t="shared" ref="K27" si="42">(I27-H27)/J27</f>
        <v>0</v>
      </c>
      <c r="L27" s="27">
        <f t="shared" ref="L27" si="43">K27/24</f>
        <v>0</v>
      </c>
      <c r="M27" s="104" t="s">
        <v>144</v>
      </c>
    </row>
    <row r="28" spans="1:15">
      <c r="A28" s="12">
        <f t="shared" si="37"/>
        <v>22</v>
      </c>
      <c r="B28" s="8">
        <f t="shared" si="37"/>
        <v>46256</v>
      </c>
      <c r="C28" s="8">
        <f t="shared" si="7"/>
        <v>46256</v>
      </c>
      <c r="D28" s="9">
        <f t="shared" si="8"/>
        <v>0</v>
      </c>
      <c r="E28" s="8">
        <f t="shared" si="1"/>
        <v>46257</v>
      </c>
      <c r="F28" s="9">
        <v>0</v>
      </c>
      <c r="G28" s="10">
        <f t="shared" si="2"/>
        <v>1</v>
      </c>
      <c r="H28" s="11"/>
      <c r="I28" s="11"/>
      <c r="J28" s="11">
        <f t="shared" si="3"/>
        <v>1.0396245367323611</v>
      </c>
      <c r="K28" s="11">
        <f t="shared" ref="K28" si="44">(I28-H28)/J28</f>
        <v>0</v>
      </c>
      <c r="L28" s="27">
        <f t="shared" ref="L28" si="45">K28/24</f>
        <v>0</v>
      </c>
      <c r="M28" s="104" t="s">
        <v>144</v>
      </c>
    </row>
    <row r="29" spans="1:15">
      <c r="A29" s="12">
        <f t="shared" si="37"/>
        <v>23</v>
      </c>
      <c r="B29" s="8">
        <f t="shared" si="37"/>
        <v>46257</v>
      </c>
      <c r="C29" s="8">
        <f t="shared" si="7"/>
        <v>46257</v>
      </c>
      <c r="D29" s="9">
        <f t="shared" si="8"/>
        <v>0</v>
      </c>
      <c r="E29" s="8">
        <f t="shared" si="1"/>
        <v>46258</v>
      </c>
      <c r="F29" s="9">
        <v>0</v>
      </c>
      <c r="G29" s="10">
        <f t="shared" si="2"/>
        <v>1</v>
      </c>
      <c r="H29" s="11"/>
      <c r="I29" s="11"/>
      <c r="J29" s="11">
        <f t="shared" si="3"/>
        <v>1.0396245367323611</v>
      </c>
      <c r="K29" s="11">
        <f t="shared" ref="K29" si="46">(I29-H29)/J29</f>
        <v>0</v>
      </c>
      <c r="L29" s="27">
        <f t="shared" ref="L29" si="47">K29/24</f>
        <v>0</v>
      </c>
      <c r="M29" s="104" t="s">
        <v>144</v>
      </c>
    </row>
    <row r="30" spans="1:15">
      <c r="A30" s="12">
        <f t="shared" si="37"/>
        <v>24</v>
      </c>
      <c r="B30" s="8">
        <f t="shared" si="37"/>
        <v>46258</v>
      </c>
      <c r="C30" s="8">
        <f t="shared" si="7"/>
        <v>46258</v>
      </c>
      <c r="D30" s="9">
        <f t="shared" si="8"/>
        <v>0</v>
      </c>
      <c r="E30" s="8">
        <f t="shared" si="1"/>
        <v>46259</v>
      </c>
      <c r="F30" s="9">
        <v>0</v>
      </c>
      <c r="G30" s="10">
        <f t="shared" si="2"/>
        <v>1</v>
      </c>
      <c r="H30" s="11"/>
      <c r="I30" s="11"/>
      <c r="J30" s="11">
        <f t="shared" si="3"/>
        <v>1.0396245367323611</v>
      </c>
      <c r="K30" s="11">
        <f t="shared" ref="K30" si="48">(I30-H30)/J30</f>
        <v>0</v>
      </c>
      <c r="L30" s="27">
        <f t="shared" ref="L30" si="49">K30/24</f>
        <v>0</v>
      </c>
      <c r="M30" s="104" t="s">
        <v>144</v>
      </c>
    </row>
    <row r="31" spans="1:15">
      <c r="A31" s="12">
        <f t="shared" si="37"/>
        <v>25</v>
      </c>
      <c r="B31" s="8">
        <f t="shared" si="37"/>
        <v>46259</v>
      </c>
      <c r="C31" s="8">
        <f t="shared" si="7"/>
        <v>46259</v>
      </c>
      <c r="D31" s="9">
        <f t="shared" si="8"/>
        <v>0</v>
      </c>
      <c r="E31" s="8">
        <f t="shared" si="1"/>
        <v>46260</v>
      </c>
      <c r="F31" s="9">
        <v>0</v>
      </c>
      <c r="G31" s="10">
        <f t="shared" si="2"/>
        <v>1</v>
      </c>
      <c r="H31" s="232"/>
      <c r="I31" s="11"/>
      <c r="J31" s="11">
        <f t="shared" si="3"/>
        <v>1.0396245367323611</v>
      </c>
      <c r="K31" s="11">
        <f t="shared" ref="K31" si="50">(I31-H31)/J31</f>
        <v>0</v>
      </c>
      <c r="L31" s="27">
        <f t="shared" ref="L31" si="51">K31/24</f>
        <v>0</v>
      </c>
      <c r="M31" s="104" t="s">
        <v>144</v>
      </c>
    </row>
    <row r="32" spans="1:15">
      <c r="A32" s="12">
        <f t="shared" si="37"/>
        <v>26</v>
      </c>
      <c r="B32" s="8">
        <f t="shared" si="37"/>
        <v>46260</v>
      </c>
      <c r="C32" s="8">
        <f t="shared" si="7"/>
        <v>46260</v>
      </c>
      <c r="D32" s="9">
        <f t="shared" si="8"/>
        <v>0</v>
      </c>
      <c r="E32" s="8">
        <f t="shared" si="1"/>
        <v>46261</v>
      </c>
      <c r="F32" s="9">
        <v>0</v>
      </c>
      <c r="G32" s="10">
        <f t="shared" si="2"/>
        <v>1</v>
      </c>
      <c r="H32" s="232"/>
      <c r="I32" s="11"/>
      <c r="J32" s="11">
        <f t="shared" si="3"/>
        <v>1.0396245367323611</v>
      </c>
      <c r="K32" s="11">
        <f t="shared" ref="K32" si="52">(I32-H32)/J32</f>
        <v>0</v>
      </c>
      <c r="L32" s="27">
        <f t="shared" ref="L32" si="53">K32/24</f>
        <v>0</v>
      </c>
      <c r="M32" s="104" t="s">
        <v>144</v>
      </c>
    </row>
    <row r="33" spans="1:13">
      <c r="A33" s="12">
        <f t="shared" si="37"/>
        <v>27</v>
      </c>
      <c r="B33" s="8">
        <f t="shared" si="37"/>
        <v>46261</v>
      </c>
      <c r="C33" s="8">
        <f t="shared" si="7"/>
        <v>46261</v>
      </c>
      <c r="D33" s="9">
        <f t="shared" si="8"/>
        <v>0</v>
      </c>
      <c r="E33" s="8">
        <f t="shared" si="1"/>
        <v>46262</v>
      </c>
      <c r="F33" s="9">
        <v>0</v>
      </c>
      <c r="G33" s="10">
        <f t="shared" si="2"/>
        <v>1</v>
      </c>
      <c r="H33" s="232"/>
      <c r="I33" s="11"/>
      <c r="J33" s="11">
        <f t="shared" si="3"/>
        <v>1.0396245367323611</v>
      </c>
      <c r="K33" s="11">
        <f t="shared" ref="K33" si="54">(I33-H33)/J33</f>
        <v>0</v>
      </c>
      <c r="L33" s="27">
        <f t="shared" ref="L33" si="55">K33/24</f>
        <v>0</v>
      </c>
      <c r="M33" s="104" t="s">
        <v>144</v>
      </c>
    </row>
    <row r="34" spans="1:13">
      <c r="A34" s="12">
        <f t="shared" si="37"/>
        <v>28</v>
      </c>
      <c r="B34" s="8">
        <f t="shared" si="37"/>
        <v>46262</v>
      </c>
      <c r="C34" s="8">
        <f t="shared" si="7"/>
        <v>46262</v>
      </c>
      <c r="D34" s="9">
        <f t="shared" si="8"/>
        <v>0</v>
      </c>
      <c r="E34" s="8">
        <f t="shared" si="1"/>
        <v>46263</v>
      </c>
      <c r="F34" s="9">
        <v>0</v>
      </c>
      <c r="G34" s="10">
        <f t="shared" si="2"/>
        <v>1</v>
      </c>
      <c r="H34" s="232"/>
      <c r="I34" s="11"/>
      <c r="J34" s="11">
        <f t="shared" si="3"/>
        <v>1.0396245367323611</v>
      </c>
      <c r="K34" s="11">
        <f t="shared" ref="K34" si="56">(I34-H34)/J34</f>
        <v>0</v>
      </c>
      <c r="L34" s="27">
        <f t="shared" ref="L34" si="57">K34/24</f>
        <v>0</v>
      </c>
      <c r="M34" s="104" t="s">
        <v>144</v>
      </c>
    </row>
    <row r="35" spans="1:13">
      <c r="A35" s="12">
        <f t="shared" ref="A35:B35" si="58">A34+1</f>
        <v>29</v>
      </c>
      <c r="B35" s="8">
        <f t="shared" si="58"/>
        <v>46263</v>
      </c>
      <c r="C35" s="8">
        <f t="shared" ref="C35:C36" si="59">B35</f>
        <v>46263</v>
      </c>
      <c r="D35" s="9">
        <f t="shared" ref="D35:D36" si="60">F34</f>
        <v>0</v>
      </c>
      <c r="E35" s="8">
        <f t="shared" ref="E35:E36" si="61">C35+1</f>
        <v>46264</v>
      </c>
      <c r="F35" s="9">
        <v>0</v>
      </c>
      <c r="G35" s="10">
        <f t="shared" ref="G35:G36" si="62">IFERROR(((E35-C35)+(F35-D35)),"")</f>
        <v>1</v>
      </c>
      <c r="H35" s="232"/>
      <c r="I35" s="11"/>
      <c r="J35" s="11">
        <f t="shared" si="3"/>
        <v>1.0396245367323611</v>
      </c>
      <c r="K35" s="11">
        <f t="shared" ref="K35" si="63">(I35-H35)/J35</f>
        <v>0</v>
      </c>
      <c r="L35" s="27">
        <f t="shared" ref="L35" si="64">K35/24</f>
        <v>0</v>
      </c>
      <c r="M35" s="104" t="s">
        <v>144</v>
      </c>
    </row>
    <row r="36" spans="1:13">
      <c r="A36" s="12">
        <f t="shared" ref="A36:B37" si="65">A35+1</f>
        <v>30</v>
      </c>
      <c r="B36" s="8">
        <f t="shared" si="65"/>
        <v>46264</v>
      </c>
      <c r="C36" s="8">
        <f t="shared" si="59"/>
        <v>46264</v>
      </c>
      <c r="D36" s="9">
        <f t="shared" si="60"/>
        <v>0</v>
      </c>
      <c r="E36" s="8">
        <f t="shared" si="61"/>
        <v>46265</v>
      </c>
      <c r="F36" s="9">
        <v>0</v>
      </c>
      <c r="G36" s="10">
        <f t="shared" si="62"/>
        <v>1</v>
      </c>
      <c r="H36" s="232"/>
      <c r="I36" s="11"/>
      <c r="J36" s="11">
        <f t="shared" si="3"/>
        <v>1.0396245367323611</v>
      </c>
      <c r="K36" s="11">
        <f t="shared" ref="K36" si="66">(I36-H36)/J36</f>
        <v>0</v>
      </c>
      <c r="L36" s="27">
        <f t="shared" ref="L36" si="67">K36/24</f>
        <v>0</v>
      </c>
      <c r="M36" s="104" t="s">
        <v>144</v>
      </c>
    </row>
    <row r="37" spans="1:13">
      <c r="A37" s="12">
        <f t="shared" si="65"/>
        <v>31</v>
      </c>
      <c r="B37" s="8">
        <f t="shared" si="65"/>
        <v>46265</v>
      </c>
      <c r="C37" s="8">
        <f t="shared" ref="C37" si="68">B37</f>
        <v>46265</v>
      </c>
      <c r="D37" s="9">
        <f t="shared" ref="D37" si="69">F36</f>
        <v>0</v>
      </c>
      <c r="E37" s="8">
        <f t="shared" ref="E37" si="70">C37+1</f>
        <v>46266</v>
      </c>
      <c r="F37" s="9">
        <v>0</v>
      </c>
      <c r="G37" s="10">
        <f t="shared" ref="G37" si="71">IFERROR(((E37-C37)+(F37-D37)),"")</f>
        <v>1</v>
      </c>
      <c r="H37" s="232"/>
      <c r="I37" s="11"/>
      <c r="J37" s="11">
        <f t="shared" si="3"/>
        <v>1.0396245367323611</v>
      </c>
      <c r="K37" s="11">
        <f t="shared" ref="K37" si="72">(I37-H37)/J37</f>
        <v>0</v>
      </c>
      <c r="L37" s="27">
        <f t="shared" ref="L37" si="73">K37/24</f>
        <v>0</v>
      </c>
      <c r="M37" s="104" t="s">
        <v>144</v>
      </c>
    </row>
    <row r="38" spans="1:13">
      <c r="A38" s="12"/>
      <c r="B38" s="8"/>
      <c r="C38" s="8"/>
      <c r="D38" s="9"/>
      <c r="E38" s="8"/>
      <c r="F38" s="9"/>
      <c r="G38" s="10"/>
      <c r="H38" s="11"/>
      <c r="I38" s="232"/>
      <c r="J38" s="11"/>
      <c r="K38" s="11"/>
      <c r="L38" s="27"/>
      <c r="M38" s="104"/>
    </row>
    <row r="39" spans="1:13">
      <c r="A39" s="17" t="s">
        <v>3</v>
      </c>
      <c r="B39" s="18"/>
      <c r="C39" s="18"/>
      <c r="D39" s="18"/>
      <c r="E39" s="18"/>
      <c r="F39" s="18"/>
      <c r="G39" s="19">
        <f>SUM(G7:G38)</f>
        <v>30.364583333333332</v>
      </c>
      <c r="H39" s="20"/>
      <c r="I39" s="20"/>
      <c r="J39" s="32">
        <f>SUM(J7:J38)</f>
        <v>32.228360638703201</v>
      </c>
      <c r="K39" s="247">
        <f>SUM(K7:K38)</f>
        <v>0</v>
      </c>
      <c r="L39" s="32"/>
      <c r="M39" s="33"/>
    </row>
    <row r="40" spans="1:13">
      <c r="A40" s="21" t="s">
        <v>117</v>
      </c>
      <c r="B40" s="22"/>
      <c r="C40" s="22"/>
      <c r="D40" s="22"/>
      <c r="E40" s="22"/>
      <c r="F40" s="22"/>
      <c r="G40" s="23">
        <f>G39/SUMPRODUCT((G7:G38&gt;0)*1)</f>
        <v>0.979502688172043</v>
      </c>
      <c r="H40" s="24"/>
      <c r="I40" s="24"/>
      <c r="J40" s="24"/>
      <c r="K40" s="24" t="e">
        <f>K39/SUMPRODUCT((K7:K38&gt;0)*1)</f>
        <v>#DIV/0!</v>
      </c>
      <c r="L40" s="24"/>
      <c r="M40" s="34"/>
    </row>
  </sheetData>
  <mergeCells count="10">
    <mergeCell ref="A5:A6"/>
    <mergeCell ref="B5:B6"/>
    <mergeCell ref="G5:G6"/>
    <mergeCell ref="J5:J6"/>
    <mergeCell ref="K5:K6"/>
    <mergeCell ref="L5:L6"/>
    <mergeCell ref="M5:M6"/>
    <mergeCell ref="C5:D5"/>
    <mergeCell ref="E5:F5"/>
    <mergeCell ref="H5:I5"/>
  </mergeCells>
  <hyperlinks>
    <hyperlink ref="M2" location="'Summary sales'!A1" display="SUMMARY"/>
  </hyperlinks>
  <pageMargins left="0.7" right="0.7" top="0.75" bottom="0.75" header="0.3" footer="0.3"/>
  <pageSetup paperSize="9" orientation="portrait" horizontalDpi="360" verticalDpi="360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1"/>
  <sheetViews>
    <sheetView zoomScale="80" zoomScaleNormal="80" workbookViewId="0">
      <pane xSplit="3" ySplit="6" topLeftCell="D7" activePane="bottomRight" state="frozen"/>
      <selection pane="topRight"/>
      <selection pane="bottomLeft"/>
      <selection pane="bottomRight" activeCell="I37" sqref="I37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2.7109375" style="1" customWidth="1"/>
    <col min="9" max="9" width="14.42578125" style="1" customWidth="1"/>
    <col min="10" max="10" width="13.85546875" style="1" customWidth="1"/>
    <col min="11" max="11" width="12.28515625" style="1" customWidth="1"/>
    <col min="12" max="12" width="43.140625" style="1" customWidth="1"/>
    <col min="13" max="16384" width="9.140625" style="1"/>
  </cols>
  <sheetData>
    <row r="1" spans="1:12">
      <c r="B1" s="2"/>
      <c r="C1" s="3" t="s">
        <v>131</v>
      </c>
      <c r="D1" s="2"/>
      <c r="E1" s="2"/>
      <c r="F1" s="2"/>
      <c r="G1" s="2"/>
      <c r="H1" s="2"/>
      <c r="I1" s="2"/>
      <c r="J1" s="2"/>
      <c r="K1" s="2"/>
      <c r="L1" s="2"/>
    </row>
    <row r="2" spans="1:12">
      <c r="B2" s="2"/>
      <c r="C2" s="3" t="s">
        <v>175</v>
      </c>
      <c r="D2" s="2"/>
      <c r="E2" s="2"/>
      <c r="F2" s="2"/>
      <c r="G2" s="2"/>
      <c r="H2" s="2"/>
      <c r="I2" s="2"/>
      <c r="J2" s="2"/>
      <c r="K2" s="2"/>
      <c r="L2" s="25" t="s">
        <v>133</v>
      </c>
    </row>
    <row r="3" spans="1:12">
      <c r="B3" s="2"/>
      <c r="C3" s="3" t="str">
        <f>SCI!C3</f>
        <v>Bulan Agustus 2026</v>
      </c>
      <c r="D3" s="2"/>
      <c r="E3" s="2"/>
      <c r="F3" s="2"/>
      <c r="G3" s="2"/>
      <c r="H3" s="2"/>
      <c r="I3" s="2"/>
      <c r="J3" s="2"/>
      <c r="K3" s="2"/>
      <c r="L3" s="2"/>
    </row>
    <row r="4" spans="1:12">
      <c r="B4" s="4"/>
      <c r="C4" s="76">
        <f>'Summary sales'!A4</f>
        <v>46235</v>
      </c>
      <c r="D4" s="2"/>
      <c r="E4" s="2"/>
      <c r="F4" s="2"/>
      <c r="G4" s="2"/>
      <c r="H4" s="2"/>
      <c r="I4" s="2"/>
      <c r="J4" s="2" t="s">
        <v>134</v>
      </c>
      <c r="K4" s="26">
        <f>MAX(K7:K35)</f>
        <v>85.444166666668025</v>
      </c>
      <c r="L4" s="2"/>
    </row>
    <row r="5" spans="1:12" ht="15" customHeight="1">
      <c r="A5" s="934" t="s">
        <v>111</v>
      </c>
      <c r="B5" s="933" t="s">
        <v>112</v>
      </c>
      <c r="C5" s="933" t="s">
        <v>135</v>
      </c>
      <c r="D5" s="933"/>
      <c r="E5" s="933" t="s">
        <v>136</v>
      </c>
      <c r="F5" s="933"/>
      <c r="G5" s="937" t="s">
        <v>137</v>
      </c>
      <c r="H5" s="933" t="s">
        <v>138</v>
      </c>
      <c r="I5" s="933"/>
      <c r="J5" s="933" t="s">
        <v>139</v>
      </c>
      <c r="K5" s="937" t="s">
        <v>140</v>
      </c>
      <c r="L5" s="931" t="s">
        <v>141</v>
      </c>
    </row>
    <row r="6" spans="1:12" ht="33.75" customHeight="1">
      <c r="A6" s="935"/>
      <c r="B6" s="936"/>
      <c r="C6" s="5" t="s">
        <v>112</v>
      </c>
      <c r="D6" s="5" t="s">
        <v>142</v>
      </c>
      <c r="E6" s="5" t="s">
        <v>112</v>
      </c>
      <c r="F6" s="5" t="s">
        <v>142</v>
      </c>
      <c r="G6" s="938"/>
      <c r="H6" s="5" t="s">
        <v>135</v>
      </c>
      <c r="I6" s="5" t="s">
        <v>136</v>
      </c>
      <c r="J6" s="936"/>
      <c r="K6" s="938"/>
      <c r="L6" s="932"/>
    </row>
    <row r="7" spans="1:12">
      <c r="A7" s="6">
        <v>1</v>
      </c>
      <c r="B7" s="7">
        <f>C4</f>
        <v>46235</v>
      </c>
      <c r="C7" s="8">
        <f>B7</f>
        <v>46235</v>
      </c>
      <c r="D7" s="9">
        <v>0.25</v>
      </c>
      <c r="E7" s="8">
        <f>B7</f>
        <v>46235</v>
      </c>
      <c r="F7" s="9">
        <v>0.75</v>
      </c>
      <c r="G7" s="10">
        <f>IFERROR(((E7-C7)+(F7-D7)),"")</f>
        <v>0.5</v>
      </c>
      <c r="H7" s="268">
        <v>350427.91</v>
      </c>
      <c r="I7" s="268">
        <v>350427.91</v>
      </c>
      <c r="J7" s="11">
        <f t="shared" ref="J7:J30" si="0">I7-H7</f>
        <v>0</v>
      </c>
      <c r="K7" s="27">
        <f t="shared" ref="K7" si="1">J7/24</f>
        <v>0</v>
      </c>
      <c r="L7" s="744" t="s">
        <v>156</v>
      </c>
    </row>
    <row r="8" spans="1:12">
      <c r="A8" s="12">
        <f>A7+1</f>
        <v>2</v>
      </c>
      <c r="B8" s="8">
        <f>B7+1</f>
        <v>46236</v>
      </c>
      <c r="C8" s="8">
        <f>B8</f>
        <v>46236</v>
      </c>
      <c r="D8" s="9">
        <v>0.25</v>
      </c>
      <c r="E8" s="8">
        <f>B8</f>
        <v>46236</v>
      </c>
      <c r="F8" s="9">
        <v>0.70833333333333337</v>
      </c>
      <c r="G8" s="10">
        <f>IFERROR(((E8-C8)+(F8-D8)),"")</f>
        <v>0.45833333333333337</v>
      </c>
      <c r="H8" s="11">
        <f t="shared" ref="H8:H14" si="2">I7</f>
        <v>350427.91</v>
      </c>
      <c r="I8" s="268">
        <v>350427.91</v>
      </c>
      <c r="J8" s="11">
        <f t="shared" si="0"/>
        <v>0</v>
      </c>
      <c r="K8" s="27">
        <f t="shared" ref="K8" si="3">J8/24</f>
        <v>0</v>
      </c>
      <c r="L8" s="522" t="s">
        <v>156</v>
      </c>
    </row>
    <row r="9" spans="1:12">
      <c r="A9" s="12">
        <f t="shared" ref="A9:B24" si="4">A8+1</f>
        <v>3</v>
      </c>
      <c r="B9" s="8">
        <f t="shared" si="4"/>
        <v>46237</v>
      </c>
      <c r="C9" s="8">
        <f t="shared" ref="C9:C34" si="5">B9</f>
        <v>46237</v>
      </c>
      <c r="D9" s="9">
        <v>0.25</v>
      </c>
      <c r="E9" s="8">
        <f t="shared" ref="E9:E34" si="6">B9</f>
        <v>46237</v>
      </c>
      <c r="F9" s="9">
        <v>0.72916666666666696</v>
      </c>
      <c r="G9" s="10">
        <f t="shared" ref="G9:G34" si="7">IFERROR(((E9-C9)+(F9-D9)),"")</f>
        <v>0.47916666666666696</v>
      </c>
      <c r="H9" s="11">
        <f t="shared" si="2"/>
        <v>350427.91</v>
      </c>
      <c r="I9" s="268">
        <v>352478.57</v>
      </c>
      <c r="J9" s="11">
        <f t="shared" ref="J9" si="8">I9-H9</f>
        <v>2050.6600000000326</v>
      </c>
      <c r="K9" s="27">
        <f t="shared" ref="K9" si="9">J9/24</f>
        <v>85.444166666668025</v>
      </c>
      <c r="L9" s="522"/>
    </row>
    <row r="10" spans="1:12">
      <c r="A10" s="12">
        <f t="shared" si="4"/>
        <v>4</v>
      </c>
      <c r="B10" s="8">
        <f t="shared" si="4"/>
        <v>46238</v>
      </c>
      <c r="C10" s="8">
        <f t="shared" si="5"/>
        <v>46238</v>
      </c>
      <c r="D10" s="9">
        <v>0.25</v>
      </c>
      <c r="E10" s="8">
        <f t="shared" si="6"/>
        <v>46238</v>
      </c>
      <c r="F10" s="9">
        <v>0.72916666666666696</v>
      </c>
      <c r="G10" s="10">
        <f t="shared" si="7"/>
        <v>0.47916666666666696</v>
      </c>
      <c r="H10" s="11">
        <f t="shared" si="2"/>
        <v>352478.57</v>
      </c>
      <c r="I10" s="268">
        <v>354121.95</v>
      </c>
      <c r="J10" s="11">
        <f t="shared" ref="J10" si="10">I10-H10</f>
        <v>1643.3800000000047</v>
      </c>
      <c r="K10" s="27">
        <f t="shared" ref="K10" si="11">J10/24</f>
        <v>68.474166666666861</v>
      </c>
      <c r="L10" s="663"/>
    </row>
    <row r="11" spans="1:12">
      <c r="A11" s="12">
        <f t="shared" si="4"/>
        <v>5</v>
      </c>
      <c r="B11" s="8">
        <f t="shared" si="4"/>
        <v>46239</v>
      </c>
      <c r="C11" s="8">
        <f t="shared" si="5"/>
        <v>46239</v>
      </c>
      <c r="D11" s="9">
        <v>0.25</v>
      </c>
      <c r="E11" s="8">
        <f t="shared" si="6"/>
        <v>46239</v>
      </c>
      <c r="F11" s="9">
        <v>0.70833333333333304</v>
      </c>
      <c r="G11" s="10">
        <f t="shared" si="7"/>
        <v>0.45833333333333304</v>
      </c>
      <c r="H11" s="11">
        <f t="shared" si="2"/>
        <v>354121.95</v>
      </c>
      <c r="I11" s="268">
        <v>355786.97</v>
      </c>
      <c r="J11" s="11">
        <f t="shared" si="0"/>
        <v>1665.0199999999604</v>
      </c>
      <c r="K11" s="27">
        <f t="shared" ref="K11" si="12">J11/24</f>
        <v>69.375833333331684</v>
      </c>
      <c r="L11" s="663"/>
    </row>
    <row r="12" spans="1:12">
      <c r="A12" s="12">
        <f t="shared" si="4"/>
        <v>6</v>
      </c>
      <c r="B12" s="8">
        <f t="shared" si="4"/>
        <v>46240</v>
      </c>
      <c r="C12" s="8">
        <f t="shared" si="5"/>
        <v>46240</v>
      </c>
      <c r="D12" s="9">
        <v>0.25</v>
      </c>
      <c r="E12" s="8">
        <f t="shared" si="6"/>
        <v>46240</v>
      </c>
      <c r="F12" s="9">
        <v>0.70833333333333304</v>
      </c>
      <c r="G12" s="10">
        <f t="shared" si="7"/>
        <v>0.45833333333333304</v>
      </c>
      <c r="H12" s="11">
        <f t="shared" si="2"/>
        <v>355786.97</v>
      </c>
      <c r="I12" s="268">
        <v>357629.88</v>
      </c>
      <c r="J12" s="11">
        <f t="shared" ref="J12" si="13">I12-H12</f>
        <v>1842.9100000000326</v>
      </c>
      <c r="K12" s="27">
        <f t="shared" ref="K12" si="14">J12/24</f>
        <v>76.787916666668025</v>
      </c>
      <c r="L12" s="28"/>
    </row>
    <row r="13" spans="1:12">
      <c r="A13" s="12">
        <f t="shared" si="4"/>
        <v>7</v>
      </c>
      <c r="B13" s="8">
        <f t="shared" si="4"/>
        <v>46241</v>
      </c>
      <c r="C13" s="8">
        <f t="shared" si="5"/>
        <v>46241</v>
      </c>
      <c r="D13" s="9">
        <v>0.25</v>
      </c>
      <c r="E13" s="8">
        <f t="shared" si="6"/>
        <v>46241</v>
      </c>
      <c r="F13" s="9">
        <v>0.70833333333333304</v>
      </c>
      <c r="G13" s="10">
        <f t="shared" si="7"/>
        <v>0.45833333333333304</v>
      </c>
      <c r="H13" s="11">
        <f t="shared" si="2"/>
        <v>357629.88</v>
      </c>
      <c r="I13" s="268">
        <v>359300.45</v>
      </c>
      <c r="J13" s="11">
        <f t="shared" ref="J13" si="15">I13-H13</f>
        <v>1670.570000000007</v>
      </c>
      <c r="K13" s="27">
        <f t="shared" ref="K13" si="16">J13/24</f>
        <v>69.60708333333362</v>
      </c>
      <c r="L13" s="28"/>
    </row>
    <row r="14" spans="1:12">
      <c r="A14" s="12">
        <f t="shared" si="4"/>
        <v>8</v>
      </c>
      <c r="B14" s="8">
        <f t="shared" si="4"/>
        <v>46242</v>
      </c>
      <c r="C14" s="8">
        <f t="shared" si="5"/>
        <v>46242</v>
      </c>
      <c r="D14" s="9">
        <v>0.25</v>
      </c>
      <c r="E14" s="8">
        <f t="shared" si="6"/>
        <v>46242</v>
      </c>
      <c r="F14" s="9">
        <v>0.70833333333333304</v>
      </c>
      <c r="G14" s="10">
        <f t="shared" si="7"/>
        <v>0.45833333333333304</v>
      </c>
      <c r="H14" s="11">
        <f t="shared" si="2"/>
        <v>359300.45</v>
      </c>
      <c r="I14" s="268">
        <v>359300.45</v>
      </c>
      <c r="J14" s="11">
        <f t="shared" si="0"/>
        <v>0</v>
      </c>
      <c r="K14" s="27">
        <f t="shared" ref="K14" si="17">J14/24</f>
        <v>0</v>
      </c>
      <c r="L14" s="522" t="s">
        <v>156</v>
      </c>
    </row>
    <row r="15" spans="1:12">
      <c r="A15" s="12">
        <f t="shared" si="4"/>
        <v>9</v>
      </c>
      <c r="B15" s="8">
        <f t="shared" si="4"/>
        <v>46243</v>
      </c>
      <c r="C15" s="8">
        <f t="shared" si="5"/>
        <v>46243</v>
      </c>
      <c r="D15" s="9">
        <v>0.25</v>
      </c>
      <c r="E15" s="8">
        <f t="shared" si="6"/>
        <v>46243</v>
      </c>
      <c r="F15" s="9">
        <v>0.70833333333333304</v>
      </c>
      <c r="G15" s="10">
        <f t="shared" ref="G15" si="18">IFERROR(((E15-C15)+(F15-D15)),"")</f>
        <v>0.45833333333333304</v>
      </c>
      <c r="H15" s="11">
        <f t="shared" ref="H15:H20" si="19">I14</f>
        <v>359300.45</v>
      </c>
      <c r="I15" s="268">
        <v>359300.45</v>
      </c>
      <c r="J15" s="11">
        <f t="shared" ref="J15" si="20">I15-H15</f>
        <v>0</v>
      </c>
      <c r="K15" s="27">
        <f t="shared" ref="K15" si="21">J15/24</f>
        <v>0</v>
      </c>
      <c r="L15" s="522" t="s">
        <v>156</v>
      </c>
    </row>
    <row r="16" spans="1:12">
      <c r="A16" s="12">
        <f t="shared" si="4"/>
        <v>10</v>
      </c>
      <c r="B16" s="8">
        <f t="shared" si="4"/>
        <v>46244</v>
      </c>
      <c r="C16" s="8">
        <f t="shared" si="5"/>
        <v>46244</v>
      </c>
      <c r="D16" s="9">
        <v>0.25</v>
      </c>
      <c r="E16" s="8">
        <f t="shared" si="6"/>
        <v>46244</v>
      </c>
      <c r="F16" s="9">
        <v>0.70833333333333304</v>
      </c>
      <c r="G16" s="10">
        <f t="shared" si="7"/>
        <v>0.45833333333333304</v>
      </c>
      <c r="H16" s="11">
        <f t="shared" si="19"/>
        <v>359300.45</v>
      </c>
      <c r="I16" s="268">
        <v>361064.69</v>
      </c>
      <c r="J16" s="11">
        <f t="shared" ref="J16" si="22">I16-H16</f>
        <v>1764.2399999999907</v>
      </c>
      <c r="K16" s="27">
        <f t="shared" ref="K16" si="23">J16/24</f>
        <v>73.509999999999607</v>
      </c>
      <c r="L16" s="539"/>
    </row>
    <row r="17" spans="1:14">
      <c r="A17" s="12">
        <f t="shared" si="4"/>
        <v>11</v>
      </c>
      <c r="B17" s="8">
        <f t="shared" si="4"/>
        <v>46245</v>
      </c>
      <c r="C17" s="8">
        <f t="shared" si="5"/>
        <v>46245</v>
      </c>
      <c r="D17" s="9">
        <v>0.25</v>
      </c>
      <c r="E17" s="8">
        <f t="shared" si="6"/>
        <v>46245</v>
      </c>
      <c r="F17" s="9">
        <v>0.70833333333333304</v>
      </c>
      <c r="G17" s="10">
        <f t="shared" si="7"/>
        <v>0.45833333333333304</v>
      </c>
      <c r="H17" s="11">
        <f t="shared" si="19"/>
        <v>361064.69</v>
      </c>
      <c r="I17" s="268">
        <v>363031.31</v>
      </c>
      <c r="J17" s="11">
        <f t="shared" si="0"/>
        <v>1966.6199999999953</v>
      </c>
      <c r="K17" s="27">
        <f t="shared" ref="K17" si="24">J17/24</f>
        <v>81.942499999999811</v>
      </c>
      <c r="L17" s="676"/>
    </row>
    <row r="18" spans="1:14">
      <c r="A18" s="12">
        <f t="shared" si="4"/>
        <v>12</v>
      </c>
      <c r="B18" s="8">
        <f t="shared" si="4"/>
        <v>46246</v>
      </c>
      <c r="C18" s="8">
        <f t="shared" si="5"/>
        <v>46246</v>
      </c>
      <c r="D18" s="9">
        <v>0.25</v>
      </c>
      <c r="E18" s="8">
        <f t="shared" si="6"/>
        <v>46246</v>
      </c>
      <c r="F18" s="9">
        <v>0.70833333333333304</v>
      </c>
      <c r="G18" s="10">
        <f t="shared" si="7"/>
        <v>0.45833333333333304</v>
      </c>
      <c r="H18" s="11">
        <f t="shared" si="19"/>
        <v>363031.31</v>
      </c>
      <c r="I18" s="268">
        <v>364843.12</v>
      </c>
      <c r="J18" s="11">
        <f t="shared" ref="J18" si="25">I18-H18</f>
        <v>1811.8099999999977</v>
      </c>
      <c r="K18" s="27">
        <f t="shared" ref="K18" si="26">J18/24</f>
        <v>75.492083333333241</v>
      </c>
      <c r="L18" s="676"/>
      <c r="N18" s="29"/>
    </row>
    <row r="19" spans="1:14">
      <c r="A19" s="12">
        <f t="shared" si="4"/>
        <v>13</v>
      </c>
      <c r="B19" s="8">
        <f t="shared" si="4"/>
        <v>46247</v>
      </c>
      <c r="C19" s="8">
        <f t="shared" si="5"/>
        <v>46247</v>
      </c>
      <c r="D19" s="9">
        <v>0.25</v>
      </c>
      <c r="E19" s="8">
        <f t="shared" si="6"/>
        <v>46247</v>
      </c>
      <c r="F19" s="9">
        <v>0.70833333333333304</v>
      </c>
      <c r="G19" s="10">
        <f t="shared" si="7"/>
        <v>0.45833333333333304</v>
      </c>
      <c r="H19" s="11">
        <f t="shared" si="19"/>
        <v>364843.12</v>
      </c>
      <c r="I19" s="268">
        <v>366585.85</v>
      </c>
      <c r="J19" s="11">
        <f t="shared" si="0"/>
        <v>1742.7299999999814</v>
      </c>
      <c r="K19" s="27">
        <f t="shared" ref="K19" si="27">J19/24</f>
        <v>72.613749999999229</v>
      </c>
      <c r="L19" s="28"/>
    </row>
    <row r="20" spans="1:14">
      <c r="A20" s="12">
        <f t="shared" si="4"/>
        <v>14</v>
      </c>
      <c r="B20" s="8">
        <f t="shared" si="4"/>
        <v>46248</v>
      </c>
      <c r="C20" s="8">
        <f t="shared" si="5"/>
        <v>46248</v>
      </c>
      <c r="D20" s="9">
        <v>0.25</v>
      </c>
      <c r="E20" s="8">
        <f t="shared" si="6"/>
        <v>46248</v>
      </c>
      <c r="F20" s="9">
        <v>0.70833333333333304</v>
      </c>
      <c r="G20" s="10">
        <f t="shared" si="7"/>
        <v>0.45833333333333304</v>
      </c>
      <c r="H20" s="11">
        <f t="shared" si="19"/>
        <v>366585.85</v>
      </c>
      <c r="I20" s="268">
        <v>366585.85</v>
      </c>
      <c r="J20" s="11">
        <f t="shared" si="0"/>
        <v>0</v>
      </c>
      <c r="K20" s="27">
        <f t="shared" ref="K20:K27" si="28">J20/24</f>
        <v>0</v>
      </c>
      <c r="L20" s="522" t="s">
        <v>156</v>
      </c>
    </row>
    <row r="21" spans="1:14">
      <c r="A21" s="12">
        <f t="shared" si="4"/>
        <v>15</v>
      </c>
      <c r="B21" s="8">
        <f t="shared" si="4"/>
        <v>46249</v>
      </c>
      <c r="C21" s="8">
        <f t="shared" si="5"/>
        <v>46249</v>
      </c>
      <c r="D21" s="9">
        <v>0.25</v>
      </c>
      <c r="E21" s="8">
        <f t="shared" si="6"/>
        <v>46249</v>
      </c>
      <c r="F21" s="9">
        <v>0.70833333333333304</v>
      </c>
      <c r="G21" s="10">
        <f t="shared" si="7"/>
        <v>0.45833333333333304</v>
      </c>
      <c r="H21" s="11">
        <f t="shared" ref="H21" si="29">I20</f>
        <v>366585.85</v>
      </c>
      <c r="I21" s="268">
        <v>366585.85</v>
      </c>
      <c r="J21" s="11">
        <f t="shared" ref="J21" si="30">I21-H21</f>
        <v>0</v>
      </c>
      <c r="K21" s="27">
        <f t="shared" ref="K21" si="31">J21/24</f>
        <v>0</v>
      </c>
      <c r="L21" s="522" t="s">
        <v>156</v>
      </c>
    </row>
    <row r="22" spans="1:14">
      <c r="A22" s="12">
        <f t="shared" si="4"/>
        <v>16</v>
      </c>
      <c r="B22" s="8">
        <f t="shared" si="4"/>
        <v>46250</v>
      </c>
      <c r="C22" s="8">
        <f t="shared" si="5"/>
        <v>46250</v>
      </c>
      <c r="D22" s="9">
        <v>0.25</v>
      </c>
      <c r="E22" s="8">
        <f t="shared" si="6"/>
        <v>46250</v>
      </c>
      <c r="F22" s="9">
        <v>0.70833333333333304</v>
      </c>
      <c r="G22" s="10">
        <f t="shared" si="7"/>
        <v>0.45833333333333304</v>
      </c>
      <c r="H22" s="11">
        <f t="shared" ref="H22:H34" si="32">I21</f>
        <v>366585.85</v>
      </c>
      <c r="I22" s="268">
        <v>366585.85</v>
      </c>
      <c r="J22" s="11">
        <f t="shared" ref="J22" si="33">I22-H22</f>
        <v>0</v>
      </c>
      <c r="K22" s="27">
        <f t="shared" ref="K22" si="34">J22/24</f>
        <v>0</v>
      </c>
      <c r="L22" s="522" t="s">
        <v>156</v>
      </c>
    </row>
    <row r="23" spans="1:14">
      <c r="A23" s="12">
        <f t="shared" si="4"/>
        <v>17</v>
      </c>
      <c r="B23" s="8">
        <f t="shared" si="4"/>
        <v>46251</v>
      </c>
      <c r="C23" s="8">
        <f t="shared" si="5"/>
        <v>46251</v>
      </c>
      <c r="D23" s="9">
        <v>0.25</v>
      </c>
      <c r="E23" s="8">
        <f t="shared" si="6"/>
        <v>46251</v>
      </c>
      <c r="F23" s="9">
        <v>0.70833333333333304</v>
      </c>
      <c r="G23" s="10">
        <f t="shared" si="7"/>
        <v>0.45833333333333304</v>
      </c>
      <c r="H23" s="11">
        <f t="shared" si="32"/>
        <v>366585.85</v>
      </c>
      <c r="I23" s="268">
        <v>366585.85</v>
      </c>
      <c r="J23" s="11">
        <f t="shared" ref="J23" si="35">I23-H23</f>
        <v>0</v>
      </c>
      <c r="K23" s="27">
        <f t="shared" ref="K23" si="36">J23/24</f>
        <v>0</v>
      </c>
      <c r="L23" s="522" t="s">
        <v>156</v>
      </c>
    </row>
    <row r="24" spans="1:14">
      <c r="A24" s="12">
        <f t="shared" si="4"/>
        <v>18</v>
      </c>
      <c r="B24" s="8">
        <f t="shared" si="4"/>
        <v>46252</v>
      </c>
      <c r="C24" s="8">
        <f t="shared" si="5"/>
        <v>46252</v>
      </c>
      <c r="D24" s="9">
        <v>0.25</v>
      </c>
      <c r="E24" s="8">
        <f t="shared" si="6"/>
        <v>46252</v>
      </c>
      <c r="F24" s="9">
        <v>0.70833333333333304</v>
      </c>
      <c r="G24" s="10">
        <f t="shared" si="7"/>
        <v>0.45833333333333304</v>
      </c>
      <c r="H24" s="11">
        <f t="shared" si="32"/>
        <v>366585.85</v>
      </c>
      <c r="I24" s="268">
        <v>368416.99</v>
      </c>
      <c r="J24" s="11">
        <f t="shared" ref="J24" si="37">I24-H24</f>
        <v>1831.140000000014</v>
      </c>
      <c r="K24" s="27">
        <f t="shared" ref="K24" si="38">J24/24</f>
        <v>76.297500000000582</v>
      </c>
      <c r="L24" s="692"/>
    </row>
    <row r="25" spans="1:14">
      <c r="A25" s="12">
        <f t="shared" ref="A25:B34" si="39">A24+1</f>
        <v>19</v>
      </c>
      <c r="B25" s="8">
        <f>B24+1</f>
        <v>46253</v>
      </c>
      <c r="C25" s="8">
        <f t="shared" si="5"/>
        <v>46253</v>
      </c>
      <c r="D25" s="9">
        <v>0.25</v>
      </c>
      <c r="E25" s="8">
        <f t="shared" si="6"/>
        <v>46253</v>
      </c>
      <c r="F25" s="9">
        <v>0.70833333333333304</v>
      </c>
      <c r="G25" s="10">
        <f t="shared" si="7"/>
        <v>0.45833333333333304</v>
      </c>
      <c r="H25" s="11">
        <f t="shared" si="32"/>
        <v>368416.99</v>
      </c>
      <c r="I25" s="268">
        <v>370157.19</v>
      </c>
      <c r="J25" s="11">
        <f t="shared" ref="J25:J26" si="40">I25-H25</f>
        <v>1740.2000000000116</v>
      </c>
      <c r="K25" s="27">
        <f t="shared" ref="K25:K26" si="41">J25/24</f>
        <v>72.508333333333823</v>
      </c>
      <c r="L25" s="692"/>
    </row>
    <row r="26" spans="1:14">
      <c r="A26" s="12">
        <f t="shared" si="39"/>
        <v>20</v>
      </c>
      <c r="B26" s="8">
        <f>B25+1</f>
        <v>46254</v>
      </c>
      <c r="C26" s="8">
        <f t="shared" si="5"/>
        <v>46254</v>
      </c>
      <c r="D26" s="9">
        <v>0.25</v>
      </c>
      <c r="E26" s="8">
        <f t="shared" si="6"/>
        <v>46254</v>
      </c>
      <c r="F26" s="9">
        <v>0.70833333333333304</v>
      </c>
      <c r="G26" s="10">
        <f t="shared" si="7"/>
        <v>0.45833333333333304</v>
      </c>
      <c r="H26" s="11">
        <f t="shared" si="32"/>
        <v>370157.19</v>
      </c>
      <c r="I26" s="268">
        <v>371990.24</v>
      </c>
      <c r="J26" s="11">
        <f t="shared" si="40"/>
        <v>1833.0499999999884</v>
      </c>
      <c r="K26" s="27">
        <f t="shared" si="41"/>
        <v>76.377083333332848</v>
      </c>
      <c r="L26" s="28"/>
    </row>
    <row r="27" spans="1:14">
      <c r="A27" s="12">
        <f t="shared" si="39"/>
        <v>21</v>
      </c>
      <c r="B27" s="8">
        <f>B26+1</f>
        <v>46255</v>
      </c>
      <c r="C27" s="8">
        <f t="shared" si="5"/>
        <v>46255</v>
      </c>
      <c r="D27" s="9">
        <v>0.25</v>
      </c>
      <c r="E27" s="8">
        <f t="shared" si="6"/>
        <v>46255</v>
      </c>
      <c r="F27" s="9">
        <v>0.70833333333333304</v>
      </c>
      <c r="G27" s="10">
        <f t="shared" si="7"/>
        <v>0.45833333333333304</v>
      </c>
      <c r="H27" s="11">
        <f t="shared" si="32"/>
        <v>371990.24</v>
      </c>
      <c r="I27" s="268">
        <v>373561.59999999998</v>
      </c>
      <c r="J27" s="11">
        <f t="shared" si="0"/>
        <v>1571.359999999986</v>
      </c>
      <c r="K27" s="27">
        <f t="shared" si="28"/>
        <v>65.473333333332747</v>
      </c>
      <c r="L27" s="28"/>
    </row>
    <row r="28" spans="1:14">
      <c r="A28" s="12">
        <f t="shared" si="39"/>
        <v>22</v>
      </c>
      <c r="B28" s="8">
        <f t="shared" si="39"/>
        <v>46256</v>
      </c>
      <c r="C28" s="8">
        <f t="shared" si="5"/>
        <v>46256</v>
      </c>
      <c r="D28" s="9">
        <v>0.25</v>
      </c>
      <c r="E28" s="8">
        <f t="shared" si="6"/>
        <v>46256</v>
      </c>
      <c r="F28" s="9">
        <v>0.70833333333333304</v>
      </c>
      <c r="G28" s="10">
        <f t="shared" si="7"/>
        <v>0.45833333333333304</v>
      </c>
      <c r="H28" s="11">
        <f t="shared" si="32"/>
        <v>373561.59999999998</v>
      </c>
      <c r="I28" s="11">
        <v>373561.59999999998</v>
      </c>
      <c r="J28" s="11">
        <f t="shared" si="0"/>
        <v>0</v>
      </c>
      <c r="K28" s="27">
        <f t="shared" ref="K28" si="42">J28/24</f>
        <v>0</v>
      </c>
      <c r="L28" s="522" t="s">
        <v>156</v>
      </c>
    </row>
    <row r="29" spans="1:14">
      <c r="A29" s="12">
        <f t="shared" si="39"/>
        <v>23</v>
      </c>
      <c r="B29" s="8">
        <f t="shared" si="39"/>
        <v>46257</v>
      </c>
      <c r="C29" s="8">
        <f t="shared" si="5"/>
        <v>46257</v>
      </c>
      <c r="D29" s="9">
        <v>0.25</v>
      </c>
      <c r="E29" s="8">
        <f t="shared" si="6"/>
        <v>46257</v>
      </c>
      <c r="F29" s="9">
        <v>0.70833333333333304</v>
      </c>
      <c r="G29" s="10">
        <f t="shared" si="7"/>
        <v>0.45833333333333304</v>
      </c>
      <c r="H29" s="11">
        <f t="shared" si="32"/>
        <v>373561.59999999998</v>
      </c>
      <c r="I29" s="11">
        <v>373561.59999999998</v>
      </c>
      <c r="J29" s="11">
        <f t="shared" ref="J29" si="43">I29-H29</f>
        <v>0</v>
      </c>
      <c r="K29" s="27">
        <f t="shared" ref="K29" si="44">J29/24</f>
        <v>0</v>
      </c>
      <c r="L29" s="522" t="s">
        <v>156</v>
      </c>
    </row>
    <row r="30" spans="1:14">
      <c r="A30" s="12">
        <f t="shared" si="39"/>
        <v>24</v>
      </c>
      <c r="B30" s="8">
        <f t="shared" si="39"/>
        <v>46258</v>
      </c>
      <c r="C30" s="8">
        <f t="shared" si="5"/>
        <v>46258</v>
      </c>
      <c r="D30" s="9">
        <v>0.25</v>
      </c>
      <c r="E30" s="8">
        <f t="shared" si="6"/>
        <v>46258</v>
      </c>
      <c r="F30" s="9">
        <v>0.70833333333333304</v>
      </c>
      <c r="G30" s="10">
        <f t="shared" si="7"/>
        <v>0.45833333333333304</v>
      </c>
      <c r="H30" s="11">
        <f t="shared" si="32"/>
        <v>373561.59999999998</v>
      </c>
      <c r="I30" s="268">
        <v>375384.31</v>
      </c>
      <c r="J30" s="11">
        <f t="shared" si="0"/>
        <v>1822.710000000021</v>
      </c>
      <c r="K30" s="27">
        <f t="shared" ref="K30" si="45">J30/24</f>
        <v>75.946250000000873</v>
      </c>
      <c r="L30" s="539"/>
    </row>
    <row r="31" spans="1:14">
      <c r="A31" s="12">
        <f t="shared" si="39"/>
        <v>25</v>
      </c>
      <c r="B31" s="8">
        <f t="shared" si="39"/>
        <v>46259</v>
      </c>
      <c r="C31" s="8">
        <f t="shared" si="5"/>
        <v>46259</v>
      </c>
      <c r="D31" s="9">
        <v>0.25</v>
      </c>
      <c r="E31" s="8">
        <f t="shared" si="6"/>
        <v>46259</v>
      </c>
      <c r="F31" s="9">
        <v>0.70833333333333304</v>
      </c>
      <c r="G31" s="10">
        <f t="shared" si="7"/>
        <v>0.45833333333333304</v>
      </c>
      <c r="H31" s="11">
        <f t="shared" si="32"/>
        <v>375384.31</v>
      </c>
      <c r="I31" s="268">
        <v>377285.48</v>
      </c>
      <c r="J31" s="11">
        <f t="shared" ref="J31" si="46">I31-H31</f>
        <v>1901.1699999999837</v>
      </c>
      <c r="K31" s="27">
        <f t="shared" ref="K31" si="47">J31/24</f>
        <v>79.215416666665988</v>
      </c>
      <c r="L31" s="692"/>
    </row>
    <row r="32" spans="1:14">
      <c r="A32" s="12">
        <f t="shared" si="39"/>
        <v>26</v>
      </c>
      <c r="B32" s="8">
        <f t="shared" si="39"/>
        <v>46260</v>
      </c>
      <c r="C32" s="8">
        <f t="shared" si="5"/>
        <v>46260</v>
      </c>
      <c r="D32" s="9">
        <v>0.25</v>
      </c>
      <c r="E32" s="8">
        <f t="shared" si="6"/>
        <v>46260</v>
      </c>
      <c r="F32" s="9">
        <v>0.70833333333333304</v>
      </c>
      <c r="G32" s="10">
        <f t="shared" si="7"/>
        <v>0.45833333333333304</v>
      </c>
      <c r="H32" s="11">
        <f t="shared" si="32"/>
        <v>377285.48</v>
      </c>
      <c r="I32" s="268">
        <v>379174.1</v>
      </c>
      <c r="J32" s="11">
        <f t="shared" ref="J32" si="48">I32-H32</f>
        <v>1888.6199999999953</v>
      </c>
      <c r="K32" s="27">
        <f t="shared" ref="K32" si="49">J32/24</f>
        <v>78.692499999999811</v>
      </c>
      <c r="L32" s="692"/>
    </row>
    <row r="33" spans="1:12">
      <c r="A33" s="12">
        <f t="shared" si="39"/>
        <v>27</v>
      </c>
      <c r="B33" s="8">
        <f t="shared" si="39"/>
        <v>46261</v>
      </c>
      <c r="C33" s="8">
        <f t="shared" si="5"/>
        <v>46261</v>
      </c>
      <c r="D33" s="9">
        <v>0.25</v>
      </c>
      <c r="E33" s="8">
        <f t="shared" si="6"/>
        <v>46261</v>
      </c>
      <c r="F33" s="9">
        <v>0.70833333333333304</v>
      </c>
      <c r="G33" s="10">
        <f t="shared" si="7"/>
        <v>0.45833333333333304</v>
      </c>
      <c r="H33" s="11">
        <f t="shared" si="32"/>
        <v>379174.1</v>
      </c>
      <c r="I33" s="268">
        <v>381021.07</v>
      </c>
      <c r="J33" s="11">
        <f t="shared" ref="J33" si="50">I33-H33</f>
        <v>1846.9700000000303</v>
      </c>
      <c r="K33" s="27">
        <f t="shared" ref="K33" si="51">J33/24</f>
        <v>76.957083333334594</v>
      </c>
      <c r="L33" s="28"/>
    </row>
    <row r="34" spans="1:12">
      <c r="A34" s="12">
        <f t="shared" si="39"/>
        <v>28</v>
      </c>
      <c r="B34" s="8">
        <f t="shared" si="39"/>
        <v>46262</v>
      </c>
      <c r="C34" s="8">
        <f t="shared" si="5"/>
        <v>46262</v>
      </c>
      <c r="D34" s="9">
        <v>0.25</v>
      </c>
      <c r="E34" s="8">
        <f t="shared" si="6"/>
        <v>46262</v>
      </c>
      <c r="F34" s="9">
        <v>0.70833333333333304</v>
      </c>
      <c r="G34" s="10">
        <f t="shared" si="7"/>
        <v>0.45833333333333304</v>
      </c>
      <c r="H34" s="11">
        <f t="shared" si="32"/>
        <v>381021.07</v>
      </c>
      <c r="I34" s="268">
        <v>381021.07</v>
      </c>
      <c r="J34" s="11">
        <f t="shared" ref="J34" si="52">I34-H34</f>
        <v>0</v>
      </c>
      <c r="K34" s="27">
        <f t="shared" ref="K34" si="53">J34/24</f>
        <v>0</v>
      </c>
      <c r="L34" s="826" t="s">
        <v>156</v>
      </c>
    </row>
    <row r="35" spans="1:12" ht="15" customHeight="1">
      <c r="A35" s="12">
        <f t="shared" ref="A35:B35" si="54">A34+1</f>
        <v>29</v>
      </c>
      <c r="B35" s="8">
        <f t="shared" si="54"/>
        <v>46263</v>
      </c>
      <c r="C35" s="8">
        <f t="shared" ref="C35:C37" si="55">B35</f>
        <v>46263</v>
      </c>
      <c r="D35" s="9">
        <v>0.25</v>
      </c>
      <c r="E35" s="8">
        <f t="shared" ref="E35:E37" si="56">B35</f>
        <v>46263</v>
      </c>
      <c r="F35" s="9">
        <v>0.70833333333333304</v>
      </c>
      <c r="G35" s="10">
        <f t="shared" ref="G35:G37" si="57">IFERROR(((E35-C35)+(F35-D35)),"")</f>
        <v>0.45833333333333304</v>
      </c>
      <c r="H35" s="11">
        <f t="shared" ref="H35" si="58">I34</f>
        <v>381021.07</v>
      </c>
      <c r="I35" s="268">
        <v>381021.07</v>
      </c>
      <c r="J35" s="11">
        <f t="shared" ref="J35" si="59">I35-H35</f>
        <v>0</v>
      </c>
      <c r="K35" s="27">
        <f t="shared" ref="K35" si="60">J35/24</f>
        <v>0</v>
      </c>
      <c r="L35" s="826" t="s">
        <v>156</v>
      </c>
    </row>
    <row r="36" spans="1:12">
      <c r="A36" s="12">
        <f t="shared" ref="A36:B36" si="61">A35+1</f>
        <v>30</v>
      </c>
      <c r="B36" s="8">
        <f t="shared" si="61"/>
        <v>46264</v>
      </c>
      <c r="C36" s="8">
        <f t="shared" si="55"/>
        <v>46264</v>
      </c>
      <c r="D36" s="9">
        <v>0.25</v>
      </c>
      <c r="E36" s="8">
        <f t="shared" si="56"/>
        <v>46264</v>
      </c>
      <c r="F36" s="9">
        <v>0.70833333333333304</v>
      </c>
      <c r="G36" s="10">
        <f t="shared" si="57"/>
        <v>0.45833333333333304</v>
      </c>
      <c r="H36" s="11">
        <f t="shared" ref="H36:H37" si="62">I35</f>
        <v>381021.07</v>
      </c>
      <c r="I36" s="268">
        <v>381021.07</v>
      </c>
      <c r="J36" s="11">
        <f t="shared" ref="J36" si="63">I36-H36</f>
        <v>0</v>
      </c>
      <c r="K36" s="27">
        <f t="shared" ref="K36" si="64">J36/24</f>
        <v>0</v>
      </c>
      <c r="L36" s="826" t="s">
        <v>156</v>
      </c>
    </row>
    <row r="37" spans="1:12">
      <c r="A37" s="12">
        <f t="shared" ref="A37:B37" si="65">A36+1</f>
        <v>31</v>
      </c>
      <c r="B37" s="8">
        <f t="shared" si="65"/>
        <v>46265</v>
      </c>
      <c r="C37" s="8">
        <f t="shared" si="55"/>
        <v>46265</v>
      </c>
      <c r="D37" s="9">
        <v>0.25</v>
      </c>
      <c r="E37" s="8">
        <f t="shared" si="56"/>
        <v>46265</v>
      </c>
      <c r="F37" s="9">
        <v>0.70833333333333304</v>
      </c>
      <c r="G37" s="10">
        <f t="shared" si="57"/>
        <v>0.45833333333333304</v>
      </c>
      <c r="H37" s="11">
        <f t="shared" si="62"/>
        <v>381021.07</v>
      </c>
      <c r="I37" s="268">
        <v>383018.56</v>
      </c>
      <c r="J37" s="11">
        <f t="shared" ref="J37" si="66">I37-H37</f>
        <v>1997.4899999999907</v>
      </c>
      <c r="K37" s="27">
        <f t="shared" ref="K37" si="67">J37/24</f>
        <v>83.228749999999607</v>
      </c>
      <c r="L37" s="553"/>
    </row>
    <row r="38" spans="1:12">
      <c r="A38" s="12"/>
      <c r="B38" s="8"/>
      <c r="C38" s="8"/>
      <c r="D38" s="9"/>
      <c r="E38" s="8"/>
      <c r="F38" s="9"/>
      <c r="G38" s="10"/>
      <c r="H38" s="11"/>
      <c r="I38" s="268"/>
      <c r="J38" s="11"/>
      <c r="K38" s="27"/>
      <c r="L38" s="553"/>
    </row>
    <row r="39" spans="1:12">
      <c r="A39" s="257"/>
      <c r="B39" s="112"/>
      <c r="C39" s="112"/>
      <c r="D39" s="258"/>
      <c r="E39" s="112"/>
      <c r="F39" s="258"/>
      <c r="G39" s="158"/>
      <c r="H39" s="160"/>
      <c r="I39" s="269"/>
      <c r="J39" s="160"/>
      <c r="K39" s="159"/>
      <c r="L39" s="246"/>
    </row>
    <row r="40" spans="1:12">
      <c r="A40" s="17" t="s">
        <v>3</v>
      </c>
      <c r="B40" s="18"/>
      <c r="C40" s="18"/>
      <c r="D40" s="18"/>
      <c r="E40" s="18"/>
      <c r="F40" s="18"/>
      <c r="G40" s="19">
        <f>SUM(G7:G37)</f>
        <v>14.291666666666647</v>
      </c>
      <c r="H40" s="20"/>
      <c r="I40" s="20"/>
      <c r="J40" s="32">
        <f>SUM(J7:J37)</f>
        <v>32590.650000000023</v>
      </c>
      <c r="K40" s="32">
        <f>AVERAGE(K7:K37)</f>
        <v>43.804637096774222</v>
      </c>
      <c r="L40" s="33"/>
    </row>
    <row r="41" spans="1:12">
      <c r="A41" s="21" t="s">
        <v>117</v>
      </c>
      <c r="B41" s="22"/>
      <c r="C41" s="22"/>
      <c r="D41" s="22"/>
      <c r="E41" s="22"/>
      <c r="F41" s="22"/>
      <c r="G41" s="23">
        <f>G40/SUMPRODUCT((G7:G37&gt;0)*1)</f>
        <v>0.46102150537634345</v>
      </c>
      <c r="H41" s="24"/>
      <c r="I41" s="24"/>
      <c r="J41" s="24"/>
      <c r="K41" s="24">
        <f>K40/SUMPRODUCT((K7:K37&gt;0)*1)</f>
        <v>2.4335909498207902</v>
      </c>
      <c r="L41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3"/>
  <sheetViews>
    <sheetView zoomScale="85" zoomScaleNormal="85" workbookViewId="0">
      <pane xSplit="5" ySplit="7" topLeftCell="F8" activePane="bottomRight" state="frozen"/>
      <selection pane="topRight"/>
      <selection pane="bottomLeft"/>
      <selection pane="bottomRight" activeCell="J37" sqref="J37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5" width="9.140625" style="1"/>
    <col min="6" max="6" width="10.42578125" style="1" customWidth="1"/>
    <col min="7" max="7" width="11.85546875" style="1" customWidth="1"/>
    <col min="8" max="8" width="13.28515625" style="1" customWidth="1"/>
    <col min="9" max="9" width="12.140625" style="1" customWidth="1"/>
    <col min="10" max="10" width="11.5703125" style="1" customWidth="1"/>
    <col min="11" max="11" width="9.140625" style="1"/>
    <col min="12" max="12" width="28.42578125" style="1" customWidth="1"/>
    <col min="13" max="16384" width="9.140625" style="1"/>
  </cols>
  <sheetData>
    <row r="1" spans="1:12">
      <c r="B1" s="2"/>
      <c r="C1" s="3" t="s">
        <v>131</v>
      </c>
      <c r="D1" s="2"/>
      <c r="E1" s="2"/>
      <c r="F1" s="2"/>
      <c r="G1" s="2"/>
      <c r="H1" s="2"/>
      <c r="I1" s="2"/>
      <c r="J1" s="2"/>
      <c r="K1" s="2"/>
      <c r="L1" s="2"/>
    </row>
    <row r="2" spans="1:12">
      <c r="B2" s="2"/>
      <c r="C2" s="3" t="s">
        <v>174</v>
      </c>
      <c r="D2" s="2"/>
      <c r="E2" s="2"/>
      <c r="F2" s="2"/>
      <c r="G2" s="2"/>
      <c r="H2" s="2"/>
      <c r="I2" s="2"/>
      <c r="J2" s="2"/>
      <c r="K2" s="2"/>
      <c r="L2" s="25" t="s">
        <v>133</v>
      </c>
    </row>
    <row r="3" spans="1:12">
      <c r="B3" s="2"/>
      <c r="C3" s="3" t="str">
        <f>SCI!C3</f>
        <v>Bulan Agustus 2026</v>
      </c>
      <c r="D3" s="2"/>
      <c r="E3" s="2"/>
      <c r="F3" s="2"/>
      <c r="G3" s="2"/>
      <c r="H3" s="2"/>
      <c r="I3" s="2"/>
      <c r="J3" s="2"/>
      <c r="K3" s="2"/>
      <c r="L3" s="2"/>
    </row>
    <row r="4" spans="1:12">
      <c r="B4" s="4"/>
      <c r="C4" s="4">
        <f>SCI!C4</f>
        <v>46235</v>
      </c>
      <c r="D4" s="2"/>
      <c r="E4" s="2"/>
      <c r="F4" s="2"/>
      <c r="G4" s="2"/>
      <c r="H4" s="2"/>
      <c r="I4" s="2"/>
      <c r="J4" s="2" t="s">
        <v>134</v>
      </c>
      <c r="K4" s="26">
        <f>MAX(K7:K34)</f>
        <v>241.8125</v>
      </c>
      <c r="L4" s="2"/>
    </row>
    <row r="5" spans="1:12">
      <c r="A5" s="934" t="s">
        <v>111</v>
      </c>
      <c r="B5" s="933" t="s">
        <v>112</v>
      </c>
      <c r="C5" s="933" t="s">
        <v>135</v>
      </c>
      <c r="D5" s="933"/>
      <c r="E5" s="933" t="s">
        <v>136</v>
      </c>
      <c r="F5" s="933"/>
      <c r="G5" s="937" t="s">
        <v>137</v>
      </c>
      <c r="H5" s="933" t="s">
        <v>138</v>
      </c>
      <c r="I5" s="933"/>
      <c r="J5" s="933" t="s">
        <v>139</v>
      </c>
      <c r="K5" s="937" t="s">
        <v>140</v>
      </c>
      <c r="L5" s="931" t="s">
        <v>141</v>
      </c>
    </row>
    <row r="6" spans="1:12">
      <c r="A6" s="935"/>
      <c r="B6" s="936"/>
      <c r="C6" s="5" t="s">
        <v>112</v>
      </c>
      <c r="D6" s="5" t="s">
        <v>142</v>
      </c>
      <c r="E6" s="5" t="s">
        <v>112</v>
      </c>
      <c r="F6" s="5" t="s">
        <v>142</v>
      </c>
      <c r="G6" s="938"/>
      <c r="H6" s="5" t="s">
        <v>135</v>
      </c>
      <c r="I6" s="5" t="s">
        <v>136</v>
      </c>
      <c r="J6" s="936"/>
      <c r="K6" s="938"/>
      <c r="L6" s="932"/>
    </row>
    <row r="7" spans="1:12">
      <c r="A7" s="6">
        <v>1</v>
      </c>
      <c r="B7" s="7">
        <f>C4</f>
        <v>46235</v>
      </c>
      <c r="C7" s="8">
        <f>B7</f>
        <v>46235</v>
      </c>
      <c r="D7" s="9">
        <v>0.29166666666666702</v>
      </c>
      <c r="E7" s="8">
        <f>C7</f>
        <v>46235</v>
      </c>
      <c r="F7" s="9">
        <v>0.97916666666666663</v>
      </c>
      <c r="G7" s="10">
        <f t="shared" ref="G7:G32" si="0">IFERROR(((E7-C7)+(F7-D7)),"")</f>
        <v>0.68749999999999956</v>
      </c>
      <c r="H7" s="11">
        <v>5949825.7000000002</v>
      </c>
      <c r="I7" s="11">
        <v>5949825.7000000002</v>
      </c>
      <c r="J7" s="11">
        <f t="shared" ref="J7:J8" si="1">I7-H7</f>
        <v>0</v>
      </c>
      <c r="K7" s="27">
        <f t="shared" ref="K7:K8" si="2">J7/24</f>
        <v>0</v>
      </c>
      <c r="L7" s="742" t="s">
        <v>156</v>
      </c>
    </row>
    <row r="8" spans="1:12">
      <c r="A8" s="12">
        <f>A7+1</f>
        <v>2</v>
      </c>
      <c r="B8" s="8">
        <f>B7+1</f>
        <v>46236</v>
      </c>
      <c r="C8" s="8">
        <f>B8</f>
        <v>46236</v>
      </c>
      <c r="D8" s="9">
        <v>0.29166666666666702</v>
      </c>
      <c r="E8" s="8">
        <f>C8</f>
        <v>46236</v>
      </c>
      <c r="F8" s="9">
        <v>0.97222222222222221</v>
      </c>
      <c r="G8" s="10">
        <f t="shared" si="0"/>
        <v>0.68055555555555514</v>
      </c>
      <c r="H8" s="11">
        <f t="shared" ref="H8:H14" si="3">I7</f>
        <v>5949825.7000000002</v>
      </c>
      <c r="I8" s="11">
        <v>5949825.7000000002</v>
      </c>
      <c r="J8" s="11">
        <f t="shared" si="1"/>
        <v>0</v>
      </c>
      <c r="K8" s="27">
        <f t="shared" si="2"/>
        <v>0</v>
      </c>
      <c r="L8" s="522" t="s">
        <v>156</v>
      </c>
    </row>
    <row r="9" spans="1:12">
      <c r="A9" s="12">
        <f t="shared" ref="A9:B24" si="4">A8+1</f>
        <v>3</v>
      </c>
      <c r="B9" s="8">
        <f t="shared" si="4"/>
        <v>46237</v>
      </c>
      <c r="C9" s="8">
        <f t="shared" ref="C9:C34" si="5">B9</f>
        <v>46237</v>
      </c>
      <c r="D9" s="9">
        <v>0.29166666666666702</v>
      </c>
      <c r="E9" s="8">
        <f t="shared" ref="E9" si="6">C9</f>
        <v>46237</v>
      </c>
      <c r="F9" s="9">
        <v>0.79166666666666696</v>
      </c>
      <c r="G9" s="10">
        <f t="shared" si="0"/>
        <v>0.49999999999999994</v>
      </c>
      <c r="H9" s="11">
        <f t="shared" si="3"/>
        <v>5949825.7000000002</v>
      </c>
      <c r="I9" s="11">
        <v>5955629.2000000002</v>
      </c>
      <c r="J9" s="11">
        <f t="shared" ref="J9" si="7">I9-H9</f>
        <v>5803.5</v>
      </c>
      <c r="K9" s="27">
        <f t="shared" ref="K9" si="8">J9/24</f>
        <v>241.8125</v>
      </c>
      <c r="L9" s="522"/>
    </row>
    <row r="10" spans="1:12">
      <c r="A10" s="12">
        <f t="shared" si="4"/>
        <v>4</v>
      </c>
      <c r="B10" s="8">
        <f t="shared" si="4"/>
        <v>46238</v>
      </c>
      <c r="C10" s="8">
        <f t="shared" si="5"/>
        <v>46238</v>
      </c>
      <c r="D10" s="9">
        <v>0.29166666666666702</v>
      </c>
      <c r="E10" s="8">
        <f t="shared" ref="E10:E32" si="9">C10</f>
        <v>46238</v>
      </c>
      <c r="F10" s="9">
        <v>0.92708333333333304</v>
      </c>
      <c r="G10" s="10">
        <f t="shared" si="0"/>
        <v>0.63541666666666607</v>
      </c>
      <c r="H10" s="11">
        <f t="shared" si="3"/>
        <v>5955629.2000000002</v>
      </c>
      <c r="I10" s="11">
        <v>5961052.5</v>
      </c>
      <c r="J10" s="11">
        <f t="shared" ref="J10" si="10">I10-H10</f>
        <v>5423.2999999998137</v>
      </c>
      <c r="K10" s="27">
        <f t="shared" ref="K10" si="11">J10/24</f>
        <v>225.97083333332557</v>
      </c>
      <c r="L10" s="661"/>
    </row>
    <row r="11" spans="1:12">
      <c r="A11" s="12">
        <f t="shared" si="4"/>
        <v>5</v>
      </c>
      <c r="B11" s="8">
        <f t="shared" si="4"/>
        <v>46239</v>
      </c>
      <c r="C11" s="8">
        <f t="shared" si="5"/>
        <v>46239</v>
      </c>
      <c r="D11" s="9">
        <v>0.29166666666666669</v>
      </c>
      <c r="E11" s="8">
        <f t="shared" si="9"/>
        <v>46239</v>
      </c>
      <c r="F11" s="9">
        <v>0.97222222222222221</v>
      </c>
      <c r="G11" s="10">
        <f t="shared" si="0"/>
        <v>0.68055555555555558</v>
      </c>
      <c r="H11" s="11">
        <f t="shared" si="3"/>
        <v>5961052.5</v>
      </c>
      <c r="I11" s="11">
        <v>5966509.5999999996</v>
      </c>
      <c r="J11" s="11">
        <f t="shared" ref="J11" si="12">I11-H11</f>
        <v>5457.0999999996275</v>
      </c>
      <c r="K11" s="27">
        <f t="shared" ref="K11" si="13">J11/24</f>
        <v>227.37916666665114</v>
      </c>
      <c r="L11" s="28"/>
    </row>
    <row r="12" spans="1:12">
      <c r="A12" s="12">
        <f t="shared" si="4"/>
        <v>6</v>
      </c>
      <c r="B12" s="8">
        <f t="shared" si="4"/>
        <v>46240</v>
      </c>
      <c r="C12" s="8">
        <f t="shared" si="5"/>
        <v>46240</v>
      </c>
      <c r="D12" s="9">
        <v>0.29166666666666702</v>
      </c>
      <c r="E12" s="8">
        <f t="shared" si="9"/>
        <v>46240</v>
      </c>
      <c r="F12" s="9">
        <v>0.97916666666666663</v>
      </c>
      <c r="G12" s="10">
        <f t="shared" si="0"/>
        <v>0.68749999999999956</v>
      </c>
      <c r="H12" s="11">
        <f t="shared" si="3"/>
        <v>5966509.5999999996</v>
      </c>
      <c r="I12" s="11">
        <v>5971888.7000000002</v>
      </c>
      <c r="J12" s="11">
        <f t="shared" ref="J12" si="14">I12-H12</f>
        <v>5379.1000000005588</v>
      </c>
      <c r="K12" s="27">
        <f t="shared" ref="K12" si="15">J12/24</f>
        <v>224.12916666668994</v>
      </c>
      <c r="L12" s="28"/>
    </row>
    <row r="13" spans="1:12">
      <c r="A13" s="12">
        <f t="shared" si="4"/>
        <v>7</v>
      </c>
      <c r="B13" s="8">
        <f t="shared" si="4"/>
        <v>46241</v>
      </c>
      <c r="C13" s="8">
        <f t="shared" si="5"/>
        <v>46241</v>
      </c>
      <c r="D13" s="9">
        <v>0.29166666666666702</v>
      </c>
      <c r="E13" s="8">
        <f t="shared" si="9"/>
        <v>46241</v>
      </c>
      <c r="F13" s="9">
        <v>0.97222222222222221</v>
      </c>
      <c r="G13" s="10">
        <f t="shared" si="0"/>
        <v>0.68055555555555514</v>
      </c>
      <c r="H13" s="11">
        <f t="shared" si="3"/>
        <v>5971888.7000000002</v>
      </c>
      <c r="I13" s="11">
        <v>5977408</v>
      </c>
      <c r="J13" s="11">
        <f t="shared" ref="J13" si="16">I13-H13</f>
        <v>5519.2999999998137</v>
      </c>
      <c r="K13" s="27">
        <f t="shared" ref="K13" si="17">J13/24</f>
        <v>229.97083333332557</v>
      </c>
      <c r="L13" s="28"/>
    </row>
    <row r="14" spans="1:12">
      <c r="A14" s="12">
        <f t="shared" si="4"/>
        <v>8</v>
      </c>
      <c r="B14" s="8">
        <f t="shared" si="4"/>
        <v>46242</v>
      </c>
      <c r="C14" s="8">
        <f t="shared" si="5"/>
        <v>46242</v>
      </c>
      <c r="D14" s="9">
        <v>0.29166666666666702</v>
      </c>
      <c r="E14" s="8">
        <f t="shared" si="9"/>
        <v>46242</v>
      </c>
      <c r="F14" s="9">
        <v>0.97222222222222221</v>
      </c>
      <c r="G14" s="10">
        <f t="shared" si="0"/>
        <v>0.68055555555555514</v>
      </c>
      <c r="H14" s="11">
        <f t="shared" si="3"/>
        <v>5977408</v>
      </c>
      <c r="I14" s="11">
        <v>5982087.7000000002</v>
      </c>
      <c r="J14" s="11">
        <f t="shared" ref="J14" si="18">I14-H14</f>
        <v>4679.7000000001863</v>
      </c>
      <c r="K14" s="27">
        <f t="shared" ref="K14" si="19">J14/24</f>
        <v>194.98750000000777</v>
      </c>
      <c r="L14" s="28"/>
    </row>
    <row r="15" spans="1:12">
      <c r="A15" s="12">
        <f t="shared" si="4"/>
        <v>9</v>
      </c>
      <c r="B15" s="8">
        <f t="shared" si="4"/>
        <v>46243</v>
      </c>
      <c r="C15" s="8">
        <f t="shared" si="5"/>
        <v>46243</v>
      </c>
      <c r="D15" s="9">
        <v>0.29166666666666702</v>
      </c>
      <c r="E15" s="8">
        <f t="shared" si="9"/>
        <v>46243</v>
      </c>
      <c r="F15" s="9">
        <v>0.97222222222222221</v>
      </c>
      <c r="G15" s="10">
        <f t="shared" si="0"/>
        <v>0.68055555555555514</v>
      </c>
      <c r="H15" s="11">
        <f t="shared" ref="H15:H21" si="20">I14</f>
        <v>5982087.7000000002</v>
      </c>
      <c r="I15" s="11">
        <v>5982087.7000000002</v>
      </c>
      <c r="J15" s="11">
        <f t="shared" ref="J15" si="21">I15-H15</f>
        <v>0</v>
      </c>
      <c r="K15" s="27">
        <f t="shared" ref="K15" si="22">J15/24</f>
        <v>0</v>
      </c>
      <c r="L15" s="794" t="s">
        <v>156</v>
      </c>
    </row>
    <row r="16" spans="1:12">
      <c r="A16" s="12">
        <f t="shared" si="4"/>
        <v>10</v>
      </c>
      <c r="B16" s="8">
        <f t="shared" si="4"/>
        <v>46244</v>
      </c>
      <c r="C16" s="8">
        <f t="shared" si="5"/>
        <v>46244</v>
      </c>
      <c r="D16" s="9">
        <v>0.29166666666666702</v>
      </c>
      <c r="E16" s="8">
        <f t="shared" si="9"/>
        <v>46244</v>
      </c>
      <c r="F16" s="9">
        <v>0.97222222222222221</v>
      </c>
      <c r="G16" s="10">
        <f t="shared" si="0"/>
        <v>0.68055555555555514</v>
      </c>
      <c r="H16" s="11">
        <f t="shared" si="20"/>
        <v>5982087.7000000002</v>
      </c>
      <c r="I16" s="11">
        <v>5987360.0999999996</v>
      </c>
      <c r="J16" s="11">
        <f t="shared" ref="J16" si="23">I16-H16</f>
        <v>5272.3999999994412</v>
      </c>
      <c r="K16" s="27">
        <f t="shared" ref="K16" si="24">J16/24</f>
        <v>219.68333333331006</v>
      </c>
      <c r="L16" s="28"/>
    </row>
    <row r="17" spans="1:14">
      <c r="A17" s="12">
        <f t="shared" si="4"/>
        <v>11</v>
      </c>
      <c r="B17" s="8">
        <f t="shared" si="4"/>
        <v>46245</v>
      </c>
      <c r="C17" s="8">
        <f t="shared" si="5"/>
        <v>46245</v>
      </c>
      <c r="D17" s="9">
        <v>0.29166666666666702</v>
      </c>
      <c r="E17" s="8">
        <f t="shared" si="9"/>
        <v>46245</v>
      </c>
      <c r="F17" s="9">
        <v>0.97222222222222221</v>
      </c>
      <c r="G17" s="10">
        <f t="shared" si="0"/>
        <v>0.68055555555555514</v>
      </c>
      <c r="H17" s="11">
        <f t="shared" si="20"/>
        <v>5987360.0999999996</v>
      </c>
      <c r="I17" s="11">
        <v>5988415.2999999998</v>
      </c>
      <c r="J17" s="11">
        <f t="shared" ref="J17" si="25">I17-H17</f>
        <v>1055.2000000001863</v>
      </c>
      <c r="K17" s="27">
        <f t="shared" ref="K17" si="26">J17/24</f>
        <v>43.966666666674428</v>
      </c>
      <c r="L17" s="676"/>
    </row>
    <row r="18" spans="1:14">
      <c r="A18" s="12">
        <f t="shared" si="4"/>
        <v>12</v>
      </c>
      <c r="B18" s="8">
        <f t="shared" si="4"/>
        <v>46246</v>
      </c>
      <c r="C18" s="8">
        <f t="shared" si="5"/>
        <v>46246</v>
      </c>
      <c r="D18" s="9">
        <v>0.29166666666666702</v>
      </c>
      <c r="E18" s="8">
        <f t="shared" si="9"/>
        <v>46246</v>
      </c>
      <c r="F18" s="9">
        <v>0.97222222222222221</v>
      </c>
      <c r="G18" s="10">
        <f t="shared" si="0"/>
        <v>0.68055555555555514</v>
      </c>
      <c r="H18" s="11">
        <f t="shared" si="20"/>
        <v>5988415.2999999998</v>
      </c>
      <c r="I18" s="11">
        <v>5993381.2000000002</v>
      </c>
      <c r="J18" s="11">
        <f t="shared" ref="J18" si="27">I18-H18</f>
        <v>4965.9000000003725</v>
      </c>
      <c r="K18" s="27">
        <f t="shared" ref="K18" si="28">J18/24</f>
        <v>206.91250000001551</v>
      </c>
      <c r="L18" s="676"/>
      <c r="N18" s="29"/>
    </row>
    <row r="19" spans="1:14">
      <c r="A19" s="12">
        <f t="shared" si="4"/>
        <v>13</v>
      </c>
      <c r="B19" s="8">
        <f t="shared" si="4"/>
        <v>46247</v>
      </c>
      <c r="C19" s="8">
        <f t="shared" si="5"/>
        <v>46247</v>
      </c>
      <c r="D19" s="9">
        <v>0.29166666666666702</v>
      </c>
      <c r="E19" s="8">
        <f t="shared" si="9"/>
        <v>46247</v>
      </c>
      <c r="F19" s="9">
        <v>0.97222222222222221</v>
      </c>
      <c r="G19" s="10">
        <f t="shared" si="0"/>
        <v>0.68055555555555514</v>
      </c>
      <c r="H19" s="11">
        <f t="shared" si="20"/>
        <v>5993381.2000000002</v>
      </c>
      <c r="I19" s="11">
        <v>5998060</v>
      </c>
      <c r="J19" s="11">
        <f t="shared" ref="J19" si="29">I19-H19</f>
        <v>4678.7999999998137</v>
      </c>
      <c r="K19" s="27">
        <f t="shared" ref="K19" si="30">J19/24</f>
        <v>194.94999999999223</v>
      </c>
      <c r="L19" s="28"/>
    </row>
    <row r="20" spans="1:14">
      <c r="A20" s="12">
        <f t="shared" si="4"/>
        <v>14</v>
      </c>
      <c r="B20" s="8">
        <f t="shared" si="4"/>
        <v>46248</v>
      </c>
      <c r="C20" s="8">
        <f t="shared" si="5"/>
        <v>46248</v>
      </c>
      <c r="D20" s="9">
        <v>0.29166666666666702</v>
      </c>
      <c r="E20" s="8">
        <f t="shared" si="9"/>
        <v>46248</v>
      </c>
      <c r="F20" s="9">
        <v>0.97222222222222221</v>
      </c>
      <c r="G20" s="10">
        <f t="shared" si="0"/>
        <v>0.68055555555555514</v>
      </c>
      <c r="H20" s="11">
        <f t="shared" si="20"/>
        <v>5998060</v>
      </c>
      <c r="I20" s="11">
        <v>6002676.4000000004</v>
      </c>
      <c r="J20" s="11">
        <f t="shared" ref="J20" si="31">I20-H20</f>
        <v>4616.4000000003725</v>
      </c>
      <c r="K20" s="27">
        <f t="shared" ref="K20" si="32">J20/24</f>
        <v>192.35000000001551</v>
      </c>
      <c r="L20" s="28"/>
    </row>
    <row r="21" spans="1:14">
      <c r="A21" s="12">
        <f t="shared" si="4"/>
        <v>15</v>
      </c>
      <c r="B21" s="8">
        <f t="shared" si="4"/>
        <v>46249</v>
      </c>
      <c r="C21" s="8">
        <f t="shared" si="5"/>
        <v>46249</v>
      </c>
      <c r="D21" s="9">
        <v>0.29166666666666702</v>
      </c>
      <c r="E21" s="8">
        <f t="shared" si="9"/>
        <v>46249</v>
      </c>
      <c r="F21" s="9">
        <v>0.97222222222222221</v>
      </c>
      <c r="G21" s="10">
        <f t="shared" si="0"/>
        <v>0.68055555555555514</v>
      </c>
      <c r="H21" s="11">
        <f t="shared" si="20"/>
        <v>6002676.4000000004</v>
      </c>
      <c r="I21" s="11">
        <v>6003303.9000000004</v>
      </c>
      <c r="J21" s="11">
        <f t="shared" ref="J21:J34" si="33">I21-H21</f>
        <v>627.5</v>
      </c>
      <c r="K21" s="27">
        <f t="shared" ref="K21:K34" si="34">J21/24</f>
        <v>26.145833333333332</v>
      </c>
      <c r="L21" s="28"/>
    </row>
    <row r="22" spans="1:14">
      <c r="A22" s="12">
        <f t="shared" si="4"/>
        <v>16</v>
      </c>
      <c r="B22" s="8">
        <f t="shared" si="4"/>
        <v>46250</v>
      </c>
      <c r="C22" s="8">
        <f t="shared" si="5"/>
        <v>46250</v>
      </c>
      <c r="D22" s="9">
        <v>0.29166666666666702</v>
      </c>
      <c r="E22" s="8">
        <f t="shared" si="9"/>
        <v>46250</v>
      </c>
      <c r="F22" s="9">
        <v>0.97222222222222221</v>
      </c>
      <c r="G22" s="10">
        <f t="shared" si="0"/>
        <v>0.68055555555555514</v>
      </c>
      <c r="H22" s="11">
        <f t="shared" ref="H22:H37" si="35">I21</f>
        <v>6003303.9000000004</v>
      </c>
      <c r="I22" s="11">
        <v>6003303.9000000004</v>
      </c>
      <c r="J22" s="11">
        <f t="shared" ref="J22" si="36">I22-H22</f>
        <v>0</v>
      </c>
      <c r="K22" s="27">
        <f t="shared" ref="K22" si="37">J22/24</f>
        <v>0</v>
      </c>
      <c r="L22" s="794" t="s">
        <v>156</v>
      </c>
    </row>
    <row r="23" spans="1:14">
      <c r="A23" s="12">
        <f t="shared" si="4"/>
        <v>17</v>
      </c>
      <c r="B23" s="8">
        <f t="shared" si="4"/>
        <v>46251</v>
      </c>
      <c r="C23" s="8">
        <f t="shared" si="5"/>
        <v>46251</v>
      </c>
      <c r="D23" s="9">
        <v>0.29166666666666702</v>
      </c>
      <c r="E23" s="8">
        <f t="shared" si="9"/>
        <v>46251</v>
      </c>
      <c r="F23" s="9">
        <v>0.97222222222222221</v>
      </c>
      <c r="G23" s="10">
        <f t="shared" si="0"/>
        <v>0.68055555555555514</v>
      </c>
      <c r="H23" s="11">
        <f t="shared" si="35"/>
        <v>6003303.9000000004</v>
      </c>
      <c r="I23" s="11">
        <v>6007817.7999999998</v>
      </c>
      <c r="J23" s="11">
        <f t="shared" si="33"/>
        <v>4513.8999999994412</v>
      </c>
      <c r="K23" s="27">
        <f t="shared" si="34"/>
        <v>188.07916666664337</v>
      </c>
      <c r="L23" s="28"/>
    </row>
    <row r="24" spans="1:14">
      <c r="A24" s="12">
        <f t="shared" si="4"/>
        <v>18</v>
      </c>
      <c r="B24" s="8">
        <f t="shared" si="4"/>
        <v>46252</v>
      </c>
      <c r="C24" s="8">
        <f t="shared" si="5"/>
        <v>46252</v>
      </c>
      <c r="D24" s="9">
        <v>0.29166666666666702</v>
      </c>
      <c r="E24" s="8">
        <f t="shared" si="9"/>
        <v>46252</v>
      </c>
      <c r="F24" s="9">
        <v>0.70833333333333337</v>
      </c>
      <c r="G24" s="10">
        <f t="shared" si="0"/>
        <v>0.41666666666666635</v>
      </c>
      <c r="H24" s="11">
        <f t="shared" si="35"/>
        <v>6007817.7999999998</v>
      </c>
      <c r="I24" s="11">
        <v>6012820.2999999998</v>
      </c>
      <c r="J24" s="11">
        <f t="shared" si="33"/>
        <v>5002.5</v>
      </c>
      <c r="K24" s="27">
        <f t="shared" si="34"/>
        <v>208.4375</v>
      </c>
      <c r="L24" s="676"/>
    </row>
    <row r="25" spans="1:14">
      <c r="A25" s="12">
        <f t="shared" ref="A25:B34" si="38">A24+1</f>
        <v>19</v>
      </c>
      <c r="B25" s="8">
        <f>B24+1</f>
        <v>46253</v>
      </c>
      <c r="C25" s="8">
        <f t="shared" si="5"/>
        <v>46253</v>
      </c>
      <c r="D25" s="9">
        <v>0.29166666666666702</v>
      </c>
      <c r="E25" s="8">
        <f t="shared" si="9"/>
        <v>46253</v>
      </c>
      <c r="F25" s="9">
        <v>0.97222222222222221</v>
      </c>
      <c r="G25" s="10">
        <f t="shared" si="0"/>
        <v>0.68055555555555514</v>
      </c>
      <c r="H25" s="11">
        <f t="shared" si="35"/>
        <v>6012820.2999999998</v>
      </c>
      <c r="I25" s="11">
        <v>6017527.7000000002</v>
      </c>
      <c r="J25" s="11">
        <f t="shared" ref="J25" si="39">I25-H25</f>
        <v>4707.4000000003725</v>
      </c>
      <c r="K25" s="27">
        <f t="shared" ref="K25" si="40">J25/24</f>
        <v>196.1416666666822</v>
      </c>
      <c r="L25" s="698"/>
    </row>
    <row r="26" spans="1:14">
      <c r="A26" s="12">
        <f t="shared" si="38"/>
        <v>20</v>
      </c>
      <c r="B26" s="8">
        <f>B25+1</f>
        <v>46254</v>
      </c>
      <c r="C26" s="8">
        <f t="shared" si="5"/>
        <v>46254</v>
      </c>
      <c r="D26" s="9">
        <v>0.29166666666666702</v>
      </c>
      <c r="E26" s="8">
        <f t="shared" si="9"/>
        <v>46254</v>
      </c>
      <c r="F26" s="9">
        <v>0.98611111111111116</v>
      </c>
      <c r="G26" s="10">
        <f t="shared" si="0"/>
        <v>0.6944444444444442</v>
      </c>
      <c r="H26" s="11">
        <f t="shared" si="35"/>
        <v>6017527.7000000002</v>
      </c>
      <c r="I26" s="11">
        <v>6023033.0999999996</v>
      </c>
      <c r="J26" s="11">
        <f t="shared" si="33"/>
        <v>5505.3999999994412</v>
      </c>
      <c r="K26" s="27">
        <f t="shared" si="34"/>
        <v>229.39166666664337</v>
      </c>
      <c r="L26" s="28"/>
    </row>
    <row r="27" spans="1:14">
      <c r="A27" s="12">
        <f t="shared" si="38"/>
        <v>21</v>
      </c>
      <c r="B27" s="8">
        <f>B26+1</f>
        <v>46255</v>
      </c>
      <c r="C27" s="8">
        <f t="shared" si="5"/>
        <v>46255</v>
      </c>
      <c r="D27" s="9">
        <v>0.29166666666666702</v>
      </c>
      <c r="E27" s="8">
        <f t="shared" si="9"/>
        <v>46255</v>
      </c>
      <c r="F27" s="9">
        <v>0.97222222222222221</v>
      </c>
      <c r="G27" s="10">
        <f t="shared" si="0"/>
        <v>0.68055555555555514</v>
      </c>
      <c r="H27" s="11">
        <f t="shared" si="35"/>
        <v>6023033.0999999996</v>
      </c>
      <c r="I27" s="11">
        <v>6027784.7000000002</v>
      </c>
      <c r="J27" s="11">
        <f t="shared" si="33"/>
        <v>4751.6000000005588</v>
      </c>
      <c r="K27" s="27">
        <f t="shared" si="34"/>
        <v>197.98333333335663</v>
      </c>
      <c r="L27" s="28"/>
    </row>
    <row r="28" spans="1:14">
      <c r="A28" s="12">
        <f t="shared" si="38"/>
        <v>22</v>
      </c>
      <c r="B28" s="8">
        <f t="shared" si="38"/>
        <v>46256</v>
      </c>
      <c r="C28" s="8">
        <f t="shared" si="5"/>
        <v>46256</v>
      </c>
      <c r="D28" s="9">
        <v>0.29166666666666702</v>
      </c>
      <c r="E28" s="8">
        <f t="shared" si="9"/>
        <v>46256</v>
      </c>
      <c r="F28" s="9">
        <v>0.97222222222222221</v>
      </c>
      <c r="G28" s="10">
        <f t="shared" si="0"/>
        <v>0.68055555555555514</v>
      </c>
      <c r="H28" s="11">
        <f t="shared" si="35"/>
        <v>6027784.7000000002</v>
      </c>
      <c r="I28" s="11">
        <v>6031629.9000000004</v>
      </c>
      <c r="J28" s="11">
        <f t="shared" si="33"/>
        <v>3845.2000000001863</v>
      </c>
      <c r="K28" s="27">
        <f t="shared" si="34"/>
        <v>160.21666666667443</v>
      </c>
      <c r="L28" s="28"/>
    </row>
    <row r="29" spans="1:14">
      <c r="A29" s="12">
        <f t="shared" si="38"/>
        <v>23</v>
      </c>
      <c r="B29" s="8">
        <f t="shared" si="38"/>
        <v>46257</v>
      </c>
      <c r="C29" s="8">
        <f t="shared" si="5"/>
        <v>46257</v>
      </c>
      <c r="D29" s="9">
        <v>0.29166666666666702</v>
      </c>
      <c r="E29" s="8">
        <f t="shared" si="9"/>
        <v>46257</v>
      </c>
      <c r="F29" s="9">
        <v>0.97222222222222221</v>
      </c>
      <c r="G29" s="10">
        <f t="shared" si="0"/>
        <v>0.68055555555555514</v>
      </c>
      <c r="H29" s="11">
        <f t="shared" si="35"/>
        <v>6031629.9000000004</v>
      </c>
      <c r="I29" s="11">
        <v>6031629.9000000004</v>
      </c>
      <c r="J29" s="11">
        <f t="shared" si="33"/>
        <v>0</v>
      </c>
      <c r="K29" s="27">
        <f t="shared" si="34"/>
        <v>0</v>
      </c>
      <c r="L29" s="794" t="s">
        <v>156</v>
      </c>
    </row>
    <row r="30" spans="1:14">
      <c r="A30" s="12">
        <f t="shared" si="38"/>
        <v>24</v>
      </c>
      <c r="B30" s="8">
        <f t="shared" si="38"/>
        <v>46258</v>
      </c>
      <c r="C30" s="8">
        <f t="shared" si="5"/>
        <v>46258</v>
      </c>
      <c r="D30" s="9">
        <v>0.29166666666666702</v>
      </c>
      <c r="E30" s="8">
        <f t="shared" si="9"/>
        <v>46258</v>
      </c>
      <c r="F30" s="9">
        <v>0.97222222222222221</v>
      </c>
      <c r="G30" s="10">
        <f t="shared" si="0"/>
        <v>0.68055555555555514</v>
      </c>
      <c r="H30" s="11">
        <f t="shared" si="35"/>
        <v>6031629.9000000004</v>
      </c>
      <c r="I30" s="11">
        <v>6035974.5999999996</v>
      </c>
      <c r="J30" s="11">
        <f t="shared" si="33"/>
        <v>4344.6999999992549</v>
      </c>
      <c r="K30" s="27">
        <f t="shared" si="34"/>
        <v>181.02916666663563</v>
      </c>
      <c r="L30" s="28"/>
    </row>
    <row r="31" spans="1:14">
      <c r="A31" s="12">
        <f t="shared" si="38"/>
        <v>25</v>
      </c>
      <c r="B31" s="8">
        <f t="shared" si="38"/>
        <v>46259</v>
      </c>
      <c r="C31" s="8">
        <f t="shared" si="5"/>
        <v>46259</v>
      </c>
      <c r="D31" s="9">
        <v>0.29166666666666702</v>
      </c>
      <c r="E31" s="8">
        <f t="shared" si="9"/>
        <v>46259</v>
      </c>
      <c r="F31" s="9">
        <v>0.97222222222222221</v>
      </c>
      <c r="G31" s="10">
        <f t="shared" si="0"/>
        <v>0.68055555555555514</v>
      </c>
      <c r="H31" s="11">
        <f t="shared" si="35"/>
        <v>6035974.5999999996</v>
      </c>
      <c r="I31" s="11">
        <v>6040266.2999999998</v>
      </c>
      <c r="J31" s="11">
        <f t="shared" si="33"/>
        <v>4291.7000000001863</v>
      </c>
      <c r="K31" s="27">
        <f t="shared" si="34"/>
        <v>178.82083333334108</v>
      </c>
      <c r="L31" s="28"/>
    </row>
    <row r="32" spans="1:14">
      <c r="A32" s="12">
        <f t="shared" si="38"/>
        <v>26</v>
      </c>
      <c r="B32" s="8">
        <f t="shared" si="38"/>
        <v>46260</v>
      </c>
      <c r="C32" s="8">
        <f t="shared" si="5"/>
        <v>46260</v>
      </c>
      <c r="D32" s="9">
        <v>0.29166666666666702</v>
      </c>
      <c r="E32" s="8">
        <f t="shared" si="9"/>
        <v>46260</v>
      </c>
      <c r="F32" s="9">
        <v>0.97222222222222221</v>
      </c>
      <c r="G32" s="10">
        <f t="shared" si="0"/>
        <v>0.68055555555555514</v>
      </c>
      <c r="H32" s="11">
        <f t="shared" si="35"/>
        <v>6040266.2999999998</v>
      </c>
      <c r="I32" s="11">
        <v>6044744.4000000004</v>
      </c>
      <c r="J32" s="11">
        <f t="shared" ref="J32" si="41">I32-H32</f>
        <v>4478.1000000005588</v>
      </c>
      <c r="K32" s="27">
        <f t="shared" ref="K32" si="42">J32/24</f>
        <v>186.58750000002328</v>
      </c>
      <c r="L32" s="698"/>
    </row>
    <row r="33" spans="1:12">
      <c r="A33" s="12">
        <f t="shared" si="38"/>
        <v>27</v>
      </c>
      <c r="B33" s="8">
        <f t="shared" si="38"/>
        <v>46261</v>
      </c>
      <c r="C33" s="8">
        <f t="shared" si="5"/>
        <v>46261</v>
      </c>
      <c r="D33" s="9">
        <v>0.29166666666666702</v>
      </c>
      <c r="E33" s="8">
        <f t="shared" ref="E33:E37" si="43">C33</f>
        <v>46261</v>
      </c>
      <c r="F33" s="9">
        <v>0.97222222222222221</v>
      </c>
      <c r="G33" s="10">
        <f t="shared" ref="G33:G37" si="44">IFERROR(((E33-C33)+(F33-D33)),"")</f>
        <v>0.68055555555555514</v>
      </c>
      <c r="H33" s="11">
        <f t="shared" si="35"/>
        <v>6044744.4000000004</v>
      </c>
      <c r="I33" s="11">
        <v>6049292.5</v>
      </c>
      <c r="J33" s="11">
        <f t="shared" si="33"/>
        <v>4548.0999999996275</v>
      </c>
      <c r="K33" s="27">
        <f t="shared" si="34"/>
        <v>189.50416666665114</v>
      </c>
      <c r="L33" s="28"/>
    </row>
    <row r="34" spans="1:12">
      <c r="A34" s="12">
        <f t="shared" si="38"/>
        <v>28</v>
      </c>
      <c r="B34" s="8">
        <f t="shared" si="38"/>
        <v>46262</v>
      </c>
      <c r="C34" s="8">
        <f t="shared" si="5"/>
        <v>46262</v>
      </c>
      <c r="D34" s="9">
        <v>0.29166666666666702</v>
      </c>
      <c r="E34" s="8">
        <f t="shared" si="43"/>
        <v>46262</v>
      </c>
      <c r="F34" s="9">
        <v>0.99930555555555556</v>
      </c>
      <c r="G34" s="10">
        <f t="shared" si="44"/>
        <v>0.70763888888888848</v>
      </c>
      <c r="H34" s="11">
        <f t="shared" si="35"/>
        <v>6049292.5</v>
      </c>
      <c r="I34" s="11">
        <v>6053639.5</v>
      </c>
      <c r="J34" s="11">
        <f t="shared" si="33"/>
        <v>4347</v>
      </c>
      <c r="K34" s="27">
        <f t="shared" si="34"/>
        <v>181.125</v>
      </c>
      <c r="L34" s="28"/>
    </row>
    <row r="35" spans="1:12">
      <c r="A35" s="12">
        <f t="shared" ref="A35:B35" si="45">A34+1</f>
        <v>29</v>
      </c>
      <c r="B35" s="8">
        <f t="shared" si="45"/>
        <v>46263</v>
      </c>
      <c r="C35" s="8">
        <f t="shared" ref="C35:C37" si="46">B35</f>
        <v>46263</v>
      </c>
      <c r="D35" s="9">
        <v>0</v>
      </c>
      <c r="E35" s="8">
        <f t="shared" si="43"/>
        <v>46263</v>
      </c>
      <c r="F35" s="9">
        <v>0.99930555555555556</v>
      </c>
      <c r="G35" s="10">
        <f t="shared" si="44"/>
        <v>0.99930555555555556</v>
      </c>
      <c r="H35" s="11">
        <f t="shared" si="35"/>
        <v>6053639.5</v>
      </c>
      <c r="I35" s="11">
        <v>6059734.4000000004</v>
      </c>
      <c r="J35" s="11">
        <f t="shared" ref="J35:J37" si="47">I35-H35</f>
        <v>6094.9000000003725</v>
      </c>
      <c r="K35" s="27">
        <f t="shared" ref="K35:K37" si="48">J35/24</f>
        <v>253.9541666666822</v>
      </c>
      <c r="L35" s="28"/>
    </row>
    <row r="36" spans="1:12">
      <c r="A36" s="12">
        <f t="shared" ref="A36:B36" si="49">A35+1</f>
        <v>30</v>
      </c>
      <c r="B36" s="8">
        <f t="shared" si="49"/>
        <v>46264</v>
      </c>
      <c r="C36" s="8">
        <f t="shared" si="46"/>
        <v>46264</v>
      </c>
      <c r="D36" s="9">
        <v>0</v>
      </c>
      <c r="E36" s="8">
        <f t="shared" si="43"/>
        <v>46264</v>
      </c>
      <c r="F36" s="9">
        <v>0.99930555555555556</v>
      </c>
      <c r="G36" s="10">
        <f t="shared" si="44"/>
        <v>0.99930555555555556</v>
      </c>
      <c r="H36" s="11">
        <f t="shared" si="35"/>
        <v>6059734.4000000004</v>
      </c>
      <c r="I36" s="11">
        <v>6060657.5999999996</v>
      </c>
      <c r="J36" s="11">
        <f t="shared" si="47"/>
        <v>923.19999999925494</v>
      </c>
      <c r="K36" s="27">
        <f t="shared" si="48"/>
        <v>38.466666666635625</v>
      </c>
      <c r="L36" s="28"/>
    </row>
    <row r="37" spans="1:12">
      <c r="A37" s="12">
        <f t="shared" ref="A37:B37" si="50">A36+1</f>
        <v>31</v>
      </c>
      <c r="B37" s="8">
        <f t="shared" si="50"/>
        <v>46265</v>
      </c>
      <c r="C37" s="8">
        <f t="shared" si="46"/>
        <v>46265</v>
      </c>
      <c r="D37" s="9">
        <v>0</v>
      </c>
      <c r="E37" s="8">
        <f t="shared" si="43"/>
        <v>46265</v>
      </c>
      <c r="F37" s="9">
        <v>0.97916666666666663</v>
      </c>
      <c r="G37" s="10">
        <f t="shared" si="44"/>
        <v>0.97916666666666663</v>
      </c>
      <c r="H37" s="11">
        <f t="shared" si="35"/>
        <v>6060657.5999999996</v>
      </c>
      <c r="I37" s="11">
        <v>6065124.7999999998</v>
      </c>
      <c r="J37" s="11">
        <f t="shared" si="47"/>
        <v>4467.2000000001863</v>
      </c>
      <c r="K37" s="27">
        <f t="shared" si="48"/>
        <v>186.13333333334108</v>
      </c>
      <c r="L37" s="28"/>
    </row>
    <row r="38" spans="1:12">
      <c r="A38" s="12"/>
      <c r="B38" s="8"/>
      <c r="C38" s="8"/>
      <c r="D38" s="9"/>
      <c r="E38" s="8"/>
      <c r="F38" s="9"/>
      <c r="G38" s="10"/>
      <c r="H38" s="11"/>
      <c r="I38" s="11"/>
      <c r="J38" s="11"/>
      <c r="K38" s="27"/>
      <c r="L38" s="28"/>
    </row>
    <row r="39" spans="1:12">
      <c r="A39" s="12"/>
      <c r="B39" s="8"/>
      <c r="C39" s="8"/>
      <c r="D39" s="9"/>
      <c r="E39" s="8"/>
      <c r="F39" s="9"/>
      <c r="G39" s="10"/>
      <c r="H39" s="11"/>
      <c r="I39" s="11"/>
      <c r="J39" s="11"/>
      <c r="K39" s="27"/>
      <c r="L39" s="28"/>
    </row>
    <row r="40" spans="1:12">
      <c r="A40" s="12"/>
      <c r="B40" s="8"/>
      <c r="C40" s="8"/>
      <c r="D40" s="9"/>
      <c r="E40" s="8"/>
      <c r="F40" s="9"/>
      <c r="G40" s="10"/>
      <c r="H40" s="11"/>
      <c r="I40" s="11"/>
      <c r="J40" s="11"/>
      <c r="K40" s="27"/>
      <c r="L40" s="28"/>
    </row>
    <row r="41" spans="1:12">
      <c r="A41" s="12"/>
      <c r="B41" s="8"/>
      <c r="C41" s="8"/>
      <c r="D41" s="9"/>
      <c r="E41" s="8"/>
      <c r="F41" s="9"/>
      <c r="G41" s="10"/>
      <c r="H41" s="11"/>
      <c r="I41" s="11"/>
      <c r="J41" s="11"/>
      <c r="K41" s="27"/>
      <c r="L41" s="28"/>
    </row>
    <row r="42" spans="1:12">
      <c r="A42" s="17" t="s">
        <v>3</v>
      </c>
      <c r="B42" s="18"/>
      <c r="C42" s="18"/>
      <c r="D42" s="18"/>
      <c r="E42" s="18"/>
      <c r="F42" s="18"/>
      <c r="G42" s="19">
        <f>SUM(G7:G41)</f>
        <v>21.598611111111097</v>
      </c>
      <c r="H42" s="20"/>
      <c r="I42" s="20"/>
      <c r="J42" s="32">
        <f>SUM(J7:J41)</f>
        <v>115299.09999999963</v>
      </c>
      <c r="K42" s="32">
        <f>AVERAGE(K7:K41)</f>
        <v>154.97190860214999</v>
      </c>
      <c r="L42" s="33"/>
    </row>
    <row r="43" spans="1:12">
      <c r="A43" s="21" t="s">
        <v>117</v>
      </c>
      <c r="B43" s="22"/>
      <c r="C43" s="22"/>
      <c r="D43" s="22"/>
      <c r="E43" s="22"/>
      <c r="F43" s="22"/>
      <c r="G43" s="23">
        <f>G42/SUMPRODUCT((G7:G41&gt;0)*1)</f>
        <v>0.69672939068100315</v>
      </c>
      <c r="H43" s="24"/>
      <c r="I43" s="24"/>
      <c r="J43" s="24"/>
      <c r="K43" s="24">
        <f>K42/SUMPRODUCT((K7:K41&gt;0)*1)</f>
        <v>5.9604580231596156</v>
      </c>
      <c r="L43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1"/>
  <sheetViews>
    <sheetView zoomScale="90" zoomScaleNormal="90" workbookViewId="0">
      <pane xSplit="2" ySplit="6" topLeftCell="C7" activePane="bottomRight" state="frozen"/>
      <selection pane="topRight"/>
      <selection pane="bottomLeft"/>
      <selection pane="bottomRight" activeCell="L2" sqref="L2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2.42578125" style="1" customWidth="1"/>
    <col min="8" max="8" width="13.28515625" style="1" customWidth="1"/>
    <col min="9" max="9" width="13.140625" style="1" customWidth="1"/>
    <col min="10" max="10" width="11.5703125" style="1" customWidth="1"/>
    <col min="11" max="11" width="9.140625" style="1"/>
    <col min="12" max="12" width="28.42578125" style="1" customWidth="1"/>
    <col min="13" max="16384" width="9.140625" style="1"/>
  </cols>
  <sheetData>
    <row r="1" spans="1:12">
      <c r="B1" s="2"/>
      <c r="C1" s="3" t="s">
        <v>131</v>
      </c>
      <c r="D1" s="2"/>
      <c r="E1" s="2"/>
      <c r="F1" s="2"/>
      <c r="G1" s="2"/>
      <c r="H1" s="2"/>
      <c r="I1" s="2"/>
      <c r="J1" s="2"/>
      <c r="K1" s="2"/>
      <c r="L1" s="2"/>
    </row>
    <row r="2" spans="1:12">
      <c r="B2" s="2"/>
      <c r="C2" s="3" t="s">
        <v>176</v>
      </c>
      <c r="D2" s="2"/>
      <c r="E2" s="2"/>
      <c r="F2" s="2"/>
      <c r="G2" s="2"/>
      <c r="H2" s="2"/>
      <c r="I2" s="2"/>
      <c r="J2" s="2"/>
      <c r="K2" s="2"/>
      <c r="L2" s="25" t="s">
        <v>133</v>
      </c>
    </row>
    <row r="3" spans="1:12">
      <c r="B3" s="2"/>
      <c r="C3" s="3" t="str">
        <f>SCI!C3</f>
        <v>Bulan Agustus 2026</v>
      </c>
      <c r="D3" s="2"/>
      <c r="E3" s="2"/>
      <c r="F3" s="2"/>
      <c r="G3" s="2"/>
      <c r="H3" s="2"/>
      <c r="I3" s="2"/>
      <c r="J3" s="2"/>
      <c r="K3" s="2"/>
      <c r="L3" s="2"/>
    </row>
    <row r="4" spans="1:12">
      <c r="B4" s="4"/>
      <c r="C4" s="4">
        <f>SCI!C4</f>
        <v>46235</v>
      </c>
      <c r="D4" s="2"/>
      <c r="E4" s="2"/>
      <c r="F4" s="2"/>
      <c r="G4" s="2"/>
      <c r="H4" s="2"/>
      <c r="I4" s="2"/>
      <c r="J4" s="2" t="s">
        <v>134</v>
      </c>
      <c r="K4" s="26">
        <f>MAX(K7:K36)</f>
        <v>42.097500000003492</v>
      </c>
      <c r="L4" s="2"/>
    </row>
    <row r="5" spans="1:12" ht="15.75" customHeight="1">
      <c r="A5" s="934" t="s">
        <v>111</v>
      </c>
      <c r="B5" s="933" t="s">
        <v>112</v>
      </c>
      <c r="C5" s="933" t="s">
        <v>135</v>
      </c>
      <c r="D5" s="933"/>
      <c r="E5" s="933" t="s">
        <v>136</v>
      </c>
      <c r="F5" s="933"/>
      <c r="G5" s="937" t="s">
        <v>137</v>
      </c>
      <c r="H5" s="933" t="s">
        <v>138</v>
      </c>
      <c r="I5" s="933"/>
      <c r="J5" s="933" t="s">
        <v>139</v>
      </c>
      <c r="K5" s="937" t="s">
        <v>140</v>
      </c>
      <c r="L5" s="931" t="s">
        <v>141</v>
      </c>
    </row>
    <row r="6" spans="1:12">
      <c r="A6" s="935"/>
      <c r="B6" s="936"/>
      <c r="C6" s="5" t="s">
        <v>112</v>
      </c>
      <c r="D6" s="5" t="s">
        <v>142</v>
      </c>
      <c r="E6" s="5" t="s">
        <v>112</v>
      </c>
      <c r="F6" s="5" t="s">
        <v>142</v>
      </c>
      <c r="G6" s="938"/>
      <c r="H6" s="5" t="s">
        <v>135</v>
      </c>
      <c r="I6" s="5" t="s">
        <v>136</v>
      </c>
      <c r="J6" s="936"/>
      <c r="K6" s="938"/>
      <c r="L6" s="932"/>
    </row>
    <row r="7" spans="1:12">
      <c r="A7" s="6">
        <v>1</v>
      </c>
      <c r="B7" s="7">
        <f>C4</f>
        <v>46235</v>
      </c>
      <c r="C7" s="8">
        <f>B7</f>
        <v>46235</v>
      </c>
      <c r="D7" s="9">
        <v>0.29166666666666702</v>
      </c>
      <c r="E7" s="8">
        <f>C7</f>
        <v>46235</v>
      </c>
      <c r="F7" s="9">
        <v>0.47499999999999998</v>
      </c>
      <c r="G7" s="10">
        <f t="shared" ref="G7:G33" si="0">IFERROR(((E7-C7)+(F7-D7)),"")</f>
        <v>0.18333333333333296</v>
      </c>
      <c r="H7" s="11">
        <v>860262.99</v>
      </c>
      <c r="I7" s="11">
        <v>861254.43</v>
      </c>
      <c r="J7" s="11">
        <f t="shared" ref="J7:J11" si="1">I7-H7</f>
        <v>991.44000000006054</v>
      </c>
      <c r="K7" s="27">
        <f t="shared" ref="K7:K11" si="2">J7/24</f>
        <v>41.310000000002525</v>
      </c>
      <c r="L7" s="520"/>
    </row>
    <row r="8" spans="1:12">
      <c r="A8" s="12">
        <f>A7+1</f>
        <v>2</v>
      </c>
      <c r="B8" s="8">
        <f>B7+1</f>
        <v>46236</v>
      </c>
      <c r="C8" s="8">
        <f>B8</f>
        <v>46236</v>
      </c>
      <c r="D8" s="9">
        <v>0.29166666666666702</v>
      </c>
      <c r="E8" s="8">
        <f>C8</f>
        <v>46236</v>
      </c>
      <c r="F8" s="9">
        <v>0.58333333333333304</v>
      </c>
      <c r="G8" s="10">
        <f t="shared" si="0"/>
        <v>0.29166666666666602</v>
      </c>
      <c r="H8" s="11">
        <f t="shared" ref="H8:H37" si="3">I7</f>
        <v>861254.43</v>
      </c>
      <c r="I8" s="11">
        <v>861282.37</v>
      </c>
      <c r="J8" s="11">
        <f t="shared" si="1"/>
        <v>27.939999999944121</v>
      </c>
      <c r="K8" s="27">
        <f t="shared" si="2"/>
        <v>1.1641666666643384</v>
      </c>
      <c r="L8" s="28"/>
    </row>
    <row r="9" spans="1:12">
      <c r="A9" s="12">
        <f t="shared" ref="A9:B24" si="4">A8+1</f>
        <v>3</v>
      </c>
      <c r="B9" s="8">
        <f t="shared" si="4"/>
        <v>46237</v>
      </c>
      <c r="C9" s="8">
        <f t="shared" ref="C9:C33" si="5">B9</f>
        <v>46237</v>
      </c>
      <c r="D9" s="9">
        <v>0.29166666666666702</v>
      </c>
      <c r="E9" s="8">
        <f t="shared" ref="E9:E32" si="6">C9</f>
        <v>46237</v>
      </c>
      <c r="F9" s="9">
        <v>0.58333333333333304</v>
      </c>
      <c r="G9" s="10">
        <f t="shared" si="0"/>
        <v>0.29166666666666602</v>
      </c>
      <c r="H9" s="11">
        <f t="shared" si="3"/>
        <v>861282.37</v>
      </c>
      <c r="I9" s="11">
        <v>861963.93</v>
      </c>
      <c r="J9" s="11">
        <f t="shared" ref="J9" si="7">I9-H9</f>
        <v>681.56000000005588</v>
      </c>
      <c r="K9" s="27">
        <f t="shared" ref="K9" si="8">J9/24</f>
        <v>28.39833333333566</v>
      </c>
      <c r="L9" s="28"/>
    </row>
    <row r="10" spans="1:12">
      <c r="A10" s="12">
        <f t="shared" si="4"/>
        <v>4</v>
      </c>
      <c r="B10" s="8">
        <f t="shared" si="4"/>
        <v>46238</v>
      </c>
      <c r="C10" s="8">
        <f t="shared" si="5"/>
        <v>46238</v>
      </c>
      <c r="D10" s="9">
        <v>0.29166666666666702</v>
      </c>
      <c r="E10" s="8">
        <f t="shared" si="6"/>
        <v>46238</v>
      </c>
      <c r="F10" s="9">
        <v>0.58333333333333304</v>
      </c>
      <c r="G10" s="10">
        <f t="shared" si="0"/>
        <v>0.29166666666666602</v>
      </c>
      <c r="H10" s="11">
        <f t="shared" si="3"/>
        <v>861963.93</v>
      </c>
      <c r="I10" s="11">
        <v>862013.57</v>
      </c>
      <c r="J10" s="11">
        <f t="shared" si="1"/>
        <v>49.639999999897555</v>
      </c>
      <c r="K10" s="27">
        <f t="shared" si="2"/>
        <v>2.0683333333290648</v>
      </c>
      <c r="L10" s="528"/>
    </row>
    <row r="11" spans="1:12">
      <c r="A11" s="12">
        <f t="shared" si="4"/>
        <v>5</v>
      </c>
      <c r="B11" s="8">
        <f t="shared" si="4"/>
        <v>46239</v>
      </c>
      <c r="C11" s="8">
        <f t="shared" si="5"/>
        <v>46239</v>
      </c>
      <c r="D11" s="9">
        <v>0.29166666666666702</v>
      </c>
      <c r="E11" s="8">
        <f t="shared" si="6"/>
        <v>46239</v>
      </c>
      <c r="F11" s="9">
        <v>0.58333333333333304</v>
      </c>
      <c r="G11" s="10">
        <f t="shared" si="0"/>
        <v>0.29166666666666602</v>
      </c>
      <c r="H11" s="11">
        <f t="shared" si="3"/>
        <v>862013.57</v>
      </c>
      <c r="I11" s="11">
        <v>863019.67</v>
      </c>
      <c r="J11" s="11">
        <f t="shared" si="1"/>
        <v>1006.1000000000931</v>
      </c>
      <c r="K11" s="27">
        <f t="shared" si="2"/>
        <v>41.920833333337214</v>
      </c>
      <c r="L11" s="28"/>
    </row>
    <row r="12" spans="1:12">
      <c r="A12" s="12">
        <f t="shared" si="4"/>
        <v>6</v>
      </c>
      <c r="B12" s="8">
        <f t="shared" si="4"/>
        <v>46240</v>
      </c>
      <c r="C12" s="8">
        <f t="shared" si="5"/>
        <v>46240</v>
      </c>
      <c r="D12" s="9">
        <v>0.29166666666666702</v>
      </c>
      <c r="E12" s="8">
        <f t="shared" si="6"/>
        <v>46240</v>
      </c>
      <c r="F12" s="9">
        <v>0.54930555555555605</v>
      </c>
      <c r="G12" s="10">
        <f t="shared" si="0"/>
        <v>0.25763888888888903</v>
      </c>
      <c r="H12" s="11">
        <f t="shared" si="3"/>
        <v>863019.67</v>
      </c>
      <c r="I12" s="11">
        <v>863659.8</v>
      </c>
      <c r="J12" s="11">
        <f t="shared" ref="J12" si="9">I12-H12</f>
        <v>640.13000000000466</v>
      </c>
      <c r="K12" s="27">
        <f t="shared" ref="K12" si="10">J12/24</f>
        <v>26.672083333333529</v>
      </c>
      <c r="L12" s="28"/>
    </row>
    <row r="13" spans="1:12">
      <c r="A13" s="12">
        <f t="shared" si="4"/>
        <v>7</v>
      </c>
      <c r="B13" s="8">
        <f t="shared" si="4"/>
        <v>46241</v>
      </c>
      <c r="C13" s="8">
        <f t="shared" si="5"/>
        <v>46241</v>
      </c>
      <c r="D13" s="9">
        <v>0.29166666666666702</v>
      </c>
      <c r="E13" s="8">
        <f t="shared" si="6"/>
        <v>46241</v>
      </c>
      <c r="F13" s="9">
        <v>0.58333333333333304</v>
      </c>
      <c r="G13" s="10">
        <f t="shared" si="0"/>
        <v>0.29166666666666602</v>
      </c>
      <c r="H13" s="11">
        <f t="shared" si="3"/>
        <v>863659.8</v>
      </c>
      <c r="I13" s="11">
        <v>864246.28</v>
      </c>
      <c r="J13" s="11">
        <f t="shared" ref="J13" si="11">I13-H13</f>
        <v>586.47999999998137</v>
      </c>
      <c r="K13" s="27">
        <f t="shared" ref="K13" si="12">J13/24</f>
        <v>24.436666666665889</v>
      </c>
      <c r="L13" s="28"/>
    </row>
    <row r="14" spans="1:12">
      <c r="A14" s="12">
        <f t="shared" si="4"/>
        <v>8</v>
      </c>
      <c r="B14" s="8">
        <f t="shared" si="4"/>
        <v>46242</v>
      </c>
      <c r="C14" s="8">
        <f t="shared" si="5"/>
        <v>46242</v>
      </c>
      <c r="D14" s="9">
        <v>0.29166666666666702</v>
      </c>
      <c r="E14" s="8">
        <f t="shared" si="6"/>
        <v>46242</v>
      </c>
      <c r="F14" s="9">
        <v>0.57499999999999996</v>
      </c>
      <c r="G14" s="10">
        <f t="shared" si="0"/>
        <v>0.28333333333333294</v>
      </c>
      <c r="H14" s="11">
        <f t="shared" si="3"/>
        <v>864246.28</v>
      </c>
      <c r="I14" s="11">
        <v>864305.09</v>
      </c>
      <c r="J14" s="11">
        <f t="shared" ref="J14" si="13">I14-H14</f>
        <v>58.809999999939464</v>
      </c>
      <c r="K14" s="27">
        <f t="shared" ref="K14" si="14">J14/24</f>
        <v>2.4504166666641445</v>
      </c>
      <c r="L14" s="28"/>
    </row>
    <row r="15" spans="1:12">
      <c r="A15" s="12">
        <f t="shared" si="4"/>
        <v>9</v>
      </c>
      <c r="B15" s="8">
        <f t="shared" si="4"/>
        <v>46243</v>
      </c>
      <c r="C15" s="8">
        <f t="shared" si="5"/>
        <v>46243</v>
      </c>
      <c r="D15" s="9">
        <v>0.29166666666666702</v>
      </c>
      <c r="E15" s="8">
        <f t="shared" si="6"/>
        <v>46243</v>
      </c>
      <c r="F15" s="9">
        <v>0.58125000000000004</v>
      </c>
      <c r="G15" s="10">
        <f t="shared" si="0"/>
        <v>0.28958333333333303</v>
      </c>
      <c r="H15" s="11">
        <f t="shared" si="3"/>
        <v>864305.09</v>
      </c>
      <c r="I15" s="11">
        <v>864305.09</v>
      </c>
      <c r="J15" s="11">
        <f t="shared" ref="J15" si="15">I15-H15</f>
        <v>0</v>
      </c>
      <c r="K15" s="27">
        <f t="shared" ref="K15" si="16">J15/24</f>
        <v>0</v>
      </c>
      <c r="L15" s="794" t="s">
        <v>156</v>
      </c>
    </row>
    <row r="16" spans="1:12">
      <c r="A16" s="12">
        <f t="shared" si="4"/>
        <v>10</v>
      </c>
      <c r="B16" s="8">
        <f t="shared" si="4"/>
        <v>46244</v>
      </c>
      <c r="C16" s="8">
        <f t="shared" si="5"/>
        <v>46244</v>
      </c>
      <c r="D16" s="9">
        <v>0.29166666666666702</v>
      </c>
      <c r="E16" s="8">
        <f t="shared" si="6"/>
        <v>46244</v>
      </c>
      <c r="F16" s="9">
        <v>0.58125000000000004</v>
      </c>
      <c r="G16" s="10">
        <f t="shared" si="0"/>
        <v>0.28958333333333303</v>
      </c>
      <c r="H16" s="11">
        <f t="shared" si="3"/>
        <v>864305.09</v>
      </c>
      <c r="I16" s="11">
        <v>864336.71</v>
      </c>
      <c r="J16" s="11">
        <f t="shared" ref="J16" si="17">I16-H16</f>
        <v>31.619999999995343</v>
      </c>
      <c r="K16" s="27">
        <f t="shared" ref="K16" si="18">J16/24</f>
        <v>1.317499999999806</v>
      </c>
      <c r="L16" s="28"/>
    </row>
    <row r="17" spans="1:14">
      <c r="A17" s="12">
        <f t="shared" si="4"/>
        <v>11</v>
      </c>
      <c r="B17" s="8">
        <f t="shared" si="4"/>
        <v>46245</v>
      </c>
      <c r="C17" s="8">
        <f t="shared" si="5"/>
        <v>46245</v>
      </c>
      <c r="D17" s="9">
        <v>0.29166666666666702</v>
      </c>
      <c r="E17" s="8">
        <f t="shared" si="6"/>
        <v>46245</v>
      </c>
      <c r="F17" s="9">
        <v>0.57986111111111105</v>
      </c>
      <c r="G17" s="10">
        <f t="shared" si="0"/>
        <v>0.28819444444444403</v>
      </c>
      <c r="H17" s="11">
        <f t="shared" si="3"/>
        <v>864336.71</v>
      </c>
      <c r="I17" s="11">
        <v>865340.09</v>
      </c>
      <c r="J17" s="11">
        <f t="shared" ref="J17:J18" si="19">I17-H17</f>
        <v>1003.3800000000047</v>
      </c>
      <c r="K17" s="27">
        <f t="shared" ref="K17" si="20">J17/24</f>
        <v>41.807500000000196</v>
      </c>
      <c r="L17" s="539"/>
    </row>
    <row r="18" spans="1:14">
      <c r="A18" s="12">
        <f t="shared" si="4"/>
        <v>12</v>
      </c>
      <c r="B18" s="8">
        <f t="shared" si="4"/>
        <v>46246</v>
      </c>
      <c r="C18" s="8">
        <f t="shared" si="5"/>
        <v>46246</v>
      </c>
      <c r="D18" s="9">
        <v>0.29166666666666702</v>
      </c>
      <c r="E18" s="8">
        <f t="shared" si="6"/>
        <v>46246</v>
      </c>
      <c r="F18" s="9">
        <v>0.45833333333333298</v>
      </c>
      <c r="G18" s="10">
        <f t="shared" si="0"/>
        <v>0.16666666666666596</v>
      </c>
      <c r="H18" s="11">
        <f t="shared" si="3"/>
        <v>865340.09</v>
      </c>
      <c r="I18" s="11">
        <v>865935.93</v>
      </c>
      <c r="J18" s="11">
        <f t="shared" si="19"/>
        <v>595.84000000008382</v>
      </c>
      <c r="K18" s="27">
        <f t="shared" ref="K18" si="21">J18/24</f>
        <v>24.82666666667016</v>
      </c>
      <c r="L18" s="28"/>
      <c r="N18" s="29"/>
    </row>
    <row r="19" spans="1:14">
      <c r="A19" s="12">
        <f t="shared" si="4"/>
        <v>13</v>
      </c>
      <c r="B19" s="8">
        <f t="shared" si="4"/>
        <v>46247</v>
      </c>
      <c r="C19" s="8">
        <f t="shared" si="5"/>
        <v>46247</v>
      </c>
      <c r="D19" s="9">
        <v>0.29166666666666702</v>
      </c>
      <c r="E19" s="8">
        <f t="shared" si="6"/>
        <v>46247</v>
      </c>
      <c r="F19" s="9">
        <v>0.57916666666666705</v>
      </c>
      <c r="G19" s="10">
        <f t="shared" si="0"/>
        <v>0.28750000000000003</v>
      </c>
      <c r="H19" s="11">
        <f t="shared" si="3"/>
        <v>865935.93</v>
      </c>
      <c r="I19" s="11">
        <v>866630.34</v>
      </c>
      <c r="J19" s="11">
        <f t="shared" ref="J19" si="22">I19-H19</f>
        <v>694.40999999991618</v>
      </c>
      <c r="K19" s="27">
        <f t="shared" ref="K19" si="23">J19/24</f>
        <v>28.933749999996508</v>
      </c>
      <c r="L19" s="28"/>
    </row>
    <row r="20" spans="1:14">
      <c r="A20" s="12">
        <f t="shared" si="4"/>
        <v>14</v>
      </c>
      <c r="B20" s="8">
        <f t="shared" si="4"/>
        <v>46248</v>
      </c>
      <c r="C20" s="8">
        <f t="shared" si="5"/>
        <v>46248</v>
      </c>
      <c r="D20" s="9">
        <v>0.29166666666666702</v>
      </c>
      <c r="E20" s="8">
        <f t="shared" si="6"/>
        <v>46248</v>
      </c>
      <c r="F20" s="9">
        <v>0.64722222222222203</v>
      </c>
      <c r="G20" s="10">
        <f t="shared" si="0"/>
        <v>0.35555555555555501</v>
      </c>
      <c r="H20" s="11">
        <f t="shared" si="3"/>
        <v>866630.34</v>
      </c>
      <c r="I20" s="11">
        <v>867361.09</v>
      </c>
      <c r="J20" s="11">
        <f t="shared" ref="J20" si="24">I20-H20</f>
        <v>730.75</v>
      </c>
      <c r="K20" s="27">
        <f t="shared" ref="K20" si="25">J20/24</f>
        <v>30.447916666666668</v>
      </c>
      <c r="L20" s="28"/>
    </row>
    <row r="21" spans="1:14">
      <c r="A21" s="12">
        <f t="shared" si="4"/>
        <v>15</v>
      </c>
      <c r="B21" s="8">
        <f t="shared" si="4"/>
        <v>46249</v>
      </c>
      <c r="C21" s="8">
        <f t="shared" si="5"/>
        <v>46249</v>
      </c>
      <c r="D21" s="9">
        <v>0.29166666666666702</v>
      </c>
      <c r="E21" s="8">
        <f t="shared" si="6"/>
        <v>46249</v>
      </c>
      <c r="F21" s="9">
        <v>0.58333333333333304</v>
      </c>
      <c r="G21" s="10">
        <f t="shared" si="0"/>
        <v>0.29166666666666602</v>
      </c>
      <c r="H21" s="11">
        <f t="shared" si="3"/>
        <v>867361.09</v>
      </c>
      <c r="I21" s="11">
        <v>868324.91</v>
      </c>
      <c r="J21" s="11">
        <f t="shared" ref="J21" si="26">I21-H21</f>
        <v>963.82000000006519</v>
      </c>
      <c r="K21" s="27">
        <f t="shared" ref="K21" si="27">J21/24</f>
        <v>40.159166666669385</v>
      </c>
      <c r="L21" s="28"/>
    </row>
    <row r="22" spans="1:14">
      <c r="A22" s="12">
        <f t="shared" si="4"/>
        <v>16</v>
      </c>
      <c r="B22" s="8">
        <f t="shared" si="4"/>
        <v>46250</v>
      </c>
      <c r="C22" s="8">
        <f t="shared" si="5"/>
        <v>46250</v>
      </c>
      <c r="D22" s="9">
        <v>0.29166666666666702</v>
      </c>
      <c r="E22" s="8">
        <f t="shared" ref="E22" si="28">C22</f>
        <v>46250</v>
      </c>
      <c r="F22" s="9">
        <v>0.58333333333333304</v>
      </c>
      <c r="G22" s="10">
        <f t="shared" si="0"/>
        <v>0.29166666666666602</v>
      </c>
      <c r="H22" s="11">
        <f t="shared" si="3"/>
        <v>868324.91</v>
      </c>
      <c r="I22" s="11">
        <v>868324.91</v>
      </c>
      <c r="J22" s="11">
        <f t="shared" ref="J22" si="29">I22-H22</f>
        <v>0</v>
      </c>
      <c r="K22" s="27">
        <f t="shared" ref="K22" si="30">J22/24</f>
        <v>0</v>
      </c>
      <c r="L22" s="794" t="s">
        <v>156</v>
      </c>
    </row>
    <row r="23" spans="1:14">
      <c r="A23" s="12">
        <f t="shared" si="4"/>
        <v>17</v>
      </c>
      <c r="B23" s="8">
        <f t="shared" si="4"/>
        <v>46251</v>
      </c>
      <c r="C23" s="8">
        <f t="shared" si="5"/>
        <v>46251</v>
      </c>
      <c r="D23" s="9">
        <v>0.29166666666666702</v>
      </c>
      <c r="E23" s="8">
        <f t="shared" si="6"/>
        <v>46251</v>
      </c>
      <c r="F23" s="9">
        <v>0.58333333333333304</v>
      </c>
      <c r="G23" s="10">
        <f t="shared" si="0"/>
        <v>0.29166666666666602</v>
      </c>
      <c r="H23" s="11">
        <f t="shared" si="3"/>
        <v>868324.91</v>
      </c>
      <c r="I23" s="11">
        <v>868324.91</v>
      </c>
      <c r="J23" s="11">
        <f t="shared" ref="J23" si="31">I23-H23</f>
        <v>0</v>
      </c>
      <c r="K23" s="27">
        <f t="shared" ref="K23" si="32">J23/24</f>
        <v>0</v>
      </c>
      <c r="L23" s="794" t="s">
        <v>156</v>
      </c>
    </row>
    <row r="24" spans="1:14">
      <c r="A24" s="12">
        <f t="shared" si="4"/>
        <v>18</v>
      </c>
      <c r="B24" s="8">
        <f t="shared" si="4"/>
        <v>46252</v>
      </c>
      <c r="C24" s="8">
        <f t="shared" si="5"/>
        <v>46252</v>
      </c>
      <c r="D24" s="9">
        <v>0.29166666666666702</v>
      </c>
      <c r="E24" s="8">
        <f t="shared" si="6"/>
        <v>46252</v>
      </c>
      <c r="F24" s="9">
        <v>0.5805555555555556</v>
      </c>
      <c r="G24" s="10">
        <f t="shared" si="0"/>
        <v>0.28888888888888858</v>
      </c>
      <c r="H24" s="11">
        <f t="shared" si="3"/>
        <v>868324.91</v>
      </c>
      <c r="I24" s="11">
        <v>868376.84</v>
      </c>
      <c r="J24" s="11">
        <f t="shared" ref="J24" si="33">I24-H24</f>
        <v>51.929999999934807</v>
      </c>
      <c r="K24" s="27">
        <f t="shared" ref="K24" si="34">J24/24</f>
        <v>2.1637499999972838</v>
      </c>
      <c r="L24" s="28"/>
    </row>
    <row r="25" spans="1:14">
      <c r="A25" s="12">
        <f t="shared" ref="A25:B33" si="35">A24+1</f>
        <v>19</v>
      </c>
      <c r="B25" s="8">
        <f>B24+1</f>
        <v>46253</v>
      </c>
      <c r="C25" s="8">
        <f t="shared" si="5"/>
        <v>46253</v>
      </c>
      <c r="D25" s="9">
        <v>0.29166666666666702</v>
      </c>
      <c r="E25" s="8">
        <f t="shared" si="6"/>
        <v>46253</v>
      </c>
      <c r="F25" s="9">
        <v>0.55972222222222223</v>
      </c>
      <c r="G25" s="10">
        <f t="shared" si="0"/>
        <v>0.26805555555555521</v>
      </c>
      <c r="H25" s="11">
        <f t="shared" si="3"/>
        <v>868376.84</v>
      </c>
      <c r="I25" s="11">
        <v>869387.18</v>
      </c>
      <c r="J25" s="11">
        <f t="shared" ref="J25" si="36">I25-H25</f>
        <v>1010.3400000000838</v>
      </c>
      <c r="K25" s="27">
        <f t="shared" ref="K25" si="37">J25/24</f>
        <v>42.097500000003492</v>
      </c>
      <c r="L25" s="28"/>
    </row>
    <row r="26" spans="1:14">
      <c r="A26" s="12">
        <f t="shared" si="35"/>
        <v>20</v>
      </c>
      <c r="B26" s="8">
        <f>B25+1</f>
        <v>46254</v>
      </c>
      <c r="C26" s="8">
        <f t="shared" si="5"/>
        <v>46254</v>
      </c>
      <c r="D26" s="9">
        <v>0.29166666666666702</v>
      </c>
      <c r="E26" s="8">
        <f t="shared" si="6"/>
        <v>46254</v>
      </c>
      <c r="F26" s="267">
        <v>0.5708333333333333</v>
      </c>
      <c r="G26" s="10">
        <f t="shared" si="0"/>
        <v>0.27916666666666629</v>
      </c>
      <c r="H26" s="11">
        <f t="shared" si="3"/>
        <v>869387.18</v>
      </c>
      <c r="I26" s="11">
        <v>870364.46</v>
      </c>
      <c r="J26" s="11">
        <f t="shared" ref="J26:J28" si="38">I26-H26</f>
        <v>977.27999999991152</v>
      </c>
      <c r="K26" s="27">
        <f t="shared" ref="K26:K28" si="39">J26/24</f>
        <v>40.719999999996311</v>
      </c>
      <c r="L26" s="28"/>
    </row>
    <row r="27" spans="1:14">
      <c r="A27" s="12">
        <f t="shared" si="35"/>
        <v>21</v>
      </c>
      <c r="B27" s="8">
        <f>B26+1</f>
        <v>46255</v>
      </c>
      <c r="C27" s="8">
        <f t="shared" si="5"/>
        <v>46255</v>
      </c>
      <c r="D27" s="9">
        <v>0.29166666666666702</v>
      </c>
      <c r="E27" s="8">
        <f t="shared" si="6"/>
        <v>46255</v>
      </c>
      <c r="F27" s="9">
        <v>0.57777777777777772</v>
      </c>
      <c r="G27" s="10">
        <f t="shared" si="0"/>
        <v>0.28611111111111071</v>
      </c>
      <c r="H27" s="11">
        <f t="shared" si="3"/>
        <v>870364.46</v>
      </c>
      <c r="I27" s="232">
        <v>871046.06</v>
      </c>
      <c r="J27" s="11">
        <f t="shared" ref="J27" si="40">I27-H27</f>
        <v>681.60000000009313</v>
      </c>
      <c r="K27" s="27">
        <f t="shared" ref="K27" si="41">J27/24</f>
        <v>28.400000000003882</v>
      </c>
      <c r="L27" s="28"/>
    </row>
    <row r="28" spans="1:14">
      <c r="A28" s="12">
        <f t="shared" si="35"/>
        <v>22</v>
      </c>
      <c r="B28" s="8">
        <f t="shared" si="35"/>
        <v>46256</v>
      </c>
      <c r="C28" s="8">
        <f t="shared" si="5"/>
        <v>46256</v>
      </c>
      <c r="D28" s="9">
        <v>0.29166666666666702</v>
      </c>
      <c r="E28" s="8">
        <f t="shared" si="6"/>
        <v>46256</v>
      </c>
      <c r="F28" s="9">
        <v>0.70833333333333304</v>
      </c>
      <c r="G28" s="10">
        <f t="shared" si="0"/>
        <v>0.41666666666666602</v>
      </c>
      <c r="H28" s="11">
        <f t="shared" si="3"/>
        <v>871046.06</v>
      </c>
      <c r="I28" s="11">
        <v>871722.46</v>
      </c>
      <c r="J28" s="11">
        <f t="shared" si="38"/>
        <v>676.39999999990687</v>
      </c>
      <c r="K28" s="27">
        <f t="shared" si="39"/>
        <v>28.183333333329454</v>
      </c>
      <c r="L28" s="28"/>
    </row>
    <row r="29" spans="1:14">
      <c r="A29" s="12">
        <f t="shared" si="35"/>
        <v>23</v>
      </c>
      <c r="B29" s="8">
        <f t="shared" si="35"/>
        <v>46257</v>
      </c>
      <c r="C29" s="8">
        <f t="shared" si="5"/>
        <v>46257</v>
      </c>
      <c r="D29" s="9">
        <v>0.29166666666666702</v>
      </c>
      <c r="E29" s="8">
        <f t="shared" ref="E29" si="42">C29</f>
        <v>46257</v>
      </c>
      <c r="F29" s="9">
        <v>0.56944444444444398</v>
      </c>
      <c r="G29" s="10">
        <f t="shared" si="0"/>
        <v>0.27777777777777696</v>
      </c>
      <c r="H29" s="11">
        <f t="shared" si="3"/>
        <v>871722.46</v>
      </c>
      <c r="I29" s="11">
        <v>871773.08</v>
      </c>
      <c r="J29" s="11">
        <f t="shared" ref="J29:J30" si="43">I29-H29</f>
        <v>50.619999999995343</v>
      </c>
      <c r="K29" s="27">
        <f t="shared" ref="K29" si="44">J29/24</f>
        <v>2.1091666666664728</v>
      </c>
      <c r="L29" s="28"/>
    </row>
    <row r="30" spans="1:14">
      <c r="A30" s="12">
        <f t="shared" si="35"/>
        <v>24</v>
      </c>
      <c r="B30" s="8">
        <f t="shared" si="35"/>
        <v>46258</v>
      </c>
      <c r="C30" s="8">
        <f t="shared" si="5"/>
        <v>46258</v>
      </c>
      <c r="D30" s="9">
        <v>0.29166666666666702</v>
      </c>
      <c r="E30" s="8">
        <f t="shared" si="6"/>
        <v>46258</v>
      </c>
      <c r="F30" s="9">
        <v>0.58333333333333304</v>
      </c>
      <c r="G30" s="10">
        <f t="shared" si="0"/>
        <v>0.29166666666666602</v>
      </c>
      <c r="H30" s="11">
        <f t="shared" si="3"/>
        <v>871773.08</v>
      </c>
      <c r="I30" s="11">
        <v>872768.28</v>
      </c>
      <c r="J30" s="11">
        <f t="shared" si="43"/>
        <v>995.20000000006985</v>
      </c>
      <c r="K30" s="27">
        <f t="shared" ref="K30" si="45">J30/24</f>
        <v>41.466666666669575</v>
      </c>
      <c r="L30" s="28"/>
    </row>
    <row r="31" spans="1:14">
      <c r="A31" s="12">
        <f t="shared" si="35"/>
        <v>25</v>
      </c>
      <c r="B31" s="8">
        <f t="shared" si="35"/>
        <v>46259</v>
      </c>
      <c r="C31" s="8">
        <f t="shared" si="5"/>
        <v>46259</v>
      </c>
      <c r="D31" s="9">
        <v>0.29166666666666702</v>
      </c>
      <c r="E31" s="8">
        <f t="shared" si="6"/>
        <v>46259</v>
      </c>
      <c r="F31" s="9">
        <v>0.58333333333333304</v>
      </c>
      <c r="G31" s="10">
        <f t="shared" si="0"/>
        <v>0.29166666666666602</v>
      </c>
      <c r="H31" s="11">
        <f t="shared" si="3"/>
        <v>872768.28</v>
      </c>
      <c r="I31" s="11">
        <v>872780.48</v>
      </c>
      <c r="J31" s="11">
        <f t="shared" ref="J31" si="46">I31-H31</f>
        <v>12.199999999953434</v>
      </c>
      <c r="K31" s="27">
        <f t="shared" ref="K31" si="47">J31/24</f>
        <v>0.50833333333139308</v>
      </c>
      <c r="L31" s="28"/>
    </row>
    <row r="32" spans="1:14">
      <c r="A32" s="12">
        <f t="shared" si="35"/>
        <v>26</v>
      </c>
      <c r="B32" s="8">
        <f t="shared" si="35"/>
        <v>46260</v>
      </c>
      <c r="C32" s="8">
        <f t="shared" si="5"/>
        <v>46260</v>
      </c>
      <c r="D32" s="9">
        <v>0.29166666666666702</v>
      </c>
      <c r="E32" s="8">
        <f t="shared" si="6"/>
        <v>46260</v>
      </c>
      <c r="F32" s="9">
        <v>0.58333333333333304</v>
      </c>
      <c r="G32" s="10">
        <f t="shared" si="0"/>
        <v>0.29166666666666602</v>
      </c>
      <c r="H32" s="11">
        <f t="shared" si="3"/>
        <v>872780.48</v>
      </c>
      <c r="I32" s="11">
        <v>873443.46</v>
      </c>
      <c r="J32" s="11">
        <f t="shared" ref="J32" si="48">I32-H32</f>
        <v>662.97999999998137</v>
      </c>
      <c r="K32" s="27">
        <f t="shared" ref="K32" si="49">J32/24</f>
        <v>27.624166666665889</v>
      </c>
      <c r="L32" s="28"/>
    </row>
    <row r="33" spans="1:12">
      <c r="A33" s="12">
        <f t="shared" si="35"/>
        <v>27</v>
      </c>
      <c r="B33" s="8">
        <f t="shared" si="35"/>
        <v>46261</v>
      </c>
      <c r="C33" s="8">
        <f t="shared" si="5"/>
        <v>46261</v>
      </c>
      <c r="D33" s="9">
        <v>0.29166666666666702</v>
      </c>
      <c r="E33" s="8">
        <f t="shared" ref="E33" si="50">C33</f>
        <v>46261</v>
      </c>
      <c r="F33" s="9">
        <v>0.58333333333333304</v>
      </c>
      <c r="G33" s="10">
        <f t="shared" si="0"/>
        <v>0.29166666666666602</v>
      </c>
      <c r="H33" s="11">
        <f t="shared" si="3"/>
        <v>873443.46</v>
      </c>
      <c r="I33" s="825">
        <v>874396.93</v>
      </c>
      <c r="J33" s="11">
        <f t="shared" ref="J33" si="51">I33-H33</f>
        <v>953.47000000008848</v>
      </c>
      <c r="K33" s="27">
        <f t="shared" ref="K33" si="52">J33/24</f>
        <v>39.727916666670353</v>
      </c>
      <c r="L33" s="28"/>
    </row>
    <row r="34" spans="1:12">
      <c r="A34" s="12">
        <f t="shared" ref="A34:B34" si="53">A33+1</f>
        <v>28</v>
      </c>
      <c r="B34" s="8">
        <f t="shared" si="53"/>
        <v>46262</v>
      </c>
      <c r="C34" s="8">
        <f t="shared" ref="C34:C36" si="54">B34</f>
        <v>46262</v>
      </c>
      <c r="D34" s="9">
        <v>0.29166666666666702</v>
      </c>
      <c r="E34" s="8">
        <f t="shared" ref="E34:E36" si="55">C34</f>
        <v>46262</v>
      </c>
      <c r="F34" s="9">
        <v>0.58333333333333304</v>
      </c>
      <c r="G34" s="10">
        <f t="shared" ref="G34:G36" si="56">IFERROR(((E34-C34)+(F34-D34)),"")</f>
        <v>0.29166666666666602</v>
      </c>
      <c r="H34" s="11">
        <f t="shared" si="3"/>
        <v>874396.93</v>
      </c>
      <c r="I34" s="11">
        <v>875314.72</v>
      </c>
      <c r="J34" s="11">
        <f t="shared" ref="J34:J36" si="57">I34-H34</f>
        <v>917.78999999992084</v>
      </c>
      <c r="K34" s="27">
        <f t="shared" ref="K34:K36" si="58">J34/24</f>
        <v>38.241249999996704</v>
      </c>
      <c r="L34" s="28"/>
    </row>
    <row r="35" spans="1:12">
      <c r="A35" s="12">
        <f t="shared" ref="A35:B35" si="59">A34+1</f>
        <v>29</v>
      </c>
      <c r="B35" s="8">
        <f t="shared" si="59"/>
        <v>46263</v>
      </c>
      <c r="C35" s="8">
        <f t="shared" si="54"/>
        <v>46263</v>
      </c>
      <c r="D35" s="9">
        <v>0.29166666666666702</v>
      </c>
      <c r="E35" s="8">
        <f t="shared" si="55"/>
        <v>46263</v>
      </c>
      <c r="F35" s="9">
        <v>0.58333333333333304</v>
      </c>
      <c r="G35" s="10">
        <f t="shared" si="56"/>
        <v>0.29166666666666602</v>
      </c>
      <c r="H35" s="11">
        <f t="shared" si="3"/>
        <v>875314.72</v>
      </c>
      <c r="I35" s="11">
        <v>876273.47</v>
      </c>
      <c r="J35" s="11">
        <f t="shared" si="57"/>
        <v>958.75</v>
      </c>
      <c r="K35" s="27">
        <f t="shared" si="58"/>
        <v>39.947916666666664</v>
      </c>
      <c r="L35" s="28"/>
    </row>
    <row r="36" spans="1:12">
      <c r="A36" s="12">
        <f t="shared" ref="A36:B37" si="60">A35+1</f>
        <v>30</v>
      </c>
      <c r="B36" s="8">
        <f t="shared" si="60"/>
        <v>46264</v>
      </c>
      <c r="C36" s="8">
        <f t="shared" si="54"/>
        <v>46264</v>
      </c>
      <c r="D36" s="9">
        <v>0.29166666666666702</v>
      </c>
      <c r="E36" s="8">
        <f t="shared" si="55"/>
        <v>46264</v>
      </c>
      <c r="F36" s="9">
        <v>0.58333333333333304</v>
      </c>
      <c r="G36" s="10">
        <f t="shared" si="56"/>
        <v>0.29166666666666602</v>
      </c>
      <c r="H36" s="11">
        <f t="shared" si="3"/>
        <v>876273.47</v>
      </c>
      <c r="I36" s="11">
        <v>876273.47</v>
      </c>
      <c r="J36" s="11">
        <f t="shared" si="57"/>
        <v>0</v>
      </c>
      <c r="K36" s="27">
        <f t="shared" si="58"/>
        <v>0</v>
      </c>
      <c r="L36" s="829" t="s">
        <v>156</v>
      </c>
    </row>
    <row r="37" spans="1:12">
      <c r="A37" s="12">
        <f t="shared" si="60"/>
        <v>31</v>
      </c>
      <c r="B37" s="8">
        <f t="shared" si="60"/>
        <v>46265</v>
      </c>
      <c r="C37" s="8">
        <f t="shared" ref="C37" si="61">B37</f>
        <v>46265</v>
      </c>
      <c r="D37" s="9">
        <v>0.29166666666666702</v>
      </c>
      <c r="E37" s="8">
        <f t="shared" ref="E37" si="62">C37</f>
        <v>46265</v>
      </c>
      <c r="F37" s="9">
        <v>0.58333333333333304</v>
      </c>
      <c r="G37" s="10">
        <f t="shared" ref="G37" si="63">IFERROR(((E37-C37)+(F37-D37)),"")</f>
        <v>0.29166666666666602</v>
      </c>
      <c r="H37" s="11">
        <f t="shared" si="3"/>
        <v>876273.47</v>
      </c>
      <c r="I37" s="11">
        <v>876307.9</v>
      </c>
      <c r="J37" s="11">
        <f t="shared" ref="J37" si="64">I37-H37</f>
        <v>34.430000000051223</v>
      </c>
      <c r="K37" s="27">
        <f t="shared" ref="K37" si="65">J37/24</f>
        <v>1.4345833333354676</v>
      </c>
      <c r="L37" s="514"/>
    </row>
    <row r="38" spans="1:12">
      <c r="A38" s="12"/>
      <c r="B38" s="8"/>
      <c r="C38" s="8"/>
      <c r="D38" s="9"/>
      <c r="E38" s="8"/>
      <c r="F38" s="9"/>
      <c r="G38" s="10"/>
      <c r="H38" s="11"/>
      <c r="I38" s="11"/>
      <c r="J38" s="11"/>
      <c r="K38" s="27"/>
      <c r="L38" s="514"/>
    </row>
    <row r="39" spans="1:12">
      <c r="A39" s="12"/>
      <c r="B39" s="8"/>
      <c r="C39" s="8"/>
      <c r="D39" s="9"/>
      <c r="E39" s="8"/>
      <c r="F39" s="9"/>
      <c r="G39" s="10"/>
      <c r="H39" s="11"/>
      <c r="I39" s="11"/>
      <c r="J39" s="11"/>
      <c r="K39" s="27"/>
      <c r="L39" s="28"/>
    </row>
    <row r="40" spans="1:12">
      <c r="A40" s="17" t="s">
        <v>3</v>
      </c>
      <c r="B40" s="18"/>
      <c r="C40" s="18"/>
      <c r="D40" s="18"/>
      <c r="E40" s="18"/>
      <c r="F40" s="18"/>
      <c r="G40" s="19">
        <f>SUM(G7:G39)</f>
        <v>8.8847222222222051</v>
      </c>
      <c r="H40" s="20"/>
      <c r="I40" s="20"/>
      <c r="J40" s="32">
        <f>SUM(J7:J39)</f>
        <v>16044.910000000033</v>
      </c>
      <c r="K40" s="32">
        <f>AVERAGE(K7:K39)</f>
        <v>21.565739247311875</v>
      </c>
      <c r="L40" s="33"/>
    </row>
    <row r="41" spans="1:12">
      <c r="A41" s="21" t="s">
        <v>117</v>
      </c>
      <c r="B41" s="22"/>
      <c r="C41" s="22"/>
      <c r="D41" s="22"/>
      <c r="E41" s="22"/>
      <c r="F41" s="22"/>
      <c r="G41" s="23">
        <f>G40/SUMPRODUCT((G7:G39&gt;0)*1)</f>
        <v>0.28660394265232919</v>
      </c>
      <c r="H41" s="24"/>
      <c r="I41" s="24"/>
      <c r="J41" s="24"/>
      <c r="K41" s="24">
        <f>K40/SUMPRODUCT((K7:K39&gt;0)*1)</f>
        <v>0.79873108323377318</v>
      </c>
      <c r="L41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pageSetup paperSize="9" orientation="portrait"/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40"/>
  <sheetViews>
    <sheetView workbookViewId="0">
      <pane ySplit="6" topLeftCell="A10" activePane="bottomLeft" state="frozen"/>
      <selection pane="bottomLeft" activeCell="J37" sqref="J37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3.85546875" style="1" customWidth="1"/>
    <col min="8" max="8" width="13.28515625" style="1" customWidth="1"/>
    <col min="9" max="9" width="14.28515625" style="1" customWidth="1"/>
    <col min="10" max="10" width="11.5703125" style="1" customWidth="1"/>
    <col min="11" max="11" width="9.140625" style="1"/>
    <col min="12" max="12" width="44.28515625" style="1" customWidth="1"/>
    <col min="13" max="16384" width="9.140625" style="1"/>
  </cols>
  <sheetData>
    <row r="1" spans="1:12 16384:16384">
      <c r="B1" s="2"/>
      <c r="C1" s="3" t="s">
        <v>131</v>
      </c>
      <c r="D1" s="2"/>
      <c r="E1" s="2"/>
      <c r="F1" s="2"/>
      <c r="G1" s="2"/>
      <c r="H1" s="2"/>
      <c r="I1" s="2"/>
      <c r="J1" s="2"/>
      <c r="K1" s="2"/>
      <c r="L1" s="2"/>
    </row>
    <row r="2" spans="1:12 16384:16384">
      <c r="B2" s="2"/>
      <c r="C2" s="3" t="s">
        <v>205</v>
      </c>
      <c r="D2" s="2"/>
      <c r="E2" s="2"/>
      <c r="F2" s="2"/>
      <c r="G2" s="2"/>
      <c r="H2" s="2"/>
      <c r="I2" s="2"/>
      <c r="J2" s="2"/>
      <c r="K2" s="2"/>
      <c r="L2" s="25" t="s">
        <v>133</v>
      </c>
    </row>
    <row r="3" spans="1:12 16384:16384">
      <c r="B3" s="2"/>
      <c r="C3" s="3" t="str">
        <f>SCI!C3</f>
        <v>Bulan Agustus 2026</v>
      </c>
      <c r="D3" s="2"/>
      <c r="E3" s="2"/>
      <c r="F3" s="2"/>
      <c r="G3" s="2"/>
      <c r="H3" s="2"/>
      <c r="I3" s="2"/>
      <c r="J3" s="2"/>
      <c r="K3" s="2"/>
      <c r="L3" s="2"/>
    </row>
    <row r="4" spans="1:12 16384:16384">
      <c r="B4" s="4"/>
      <c r="C4" s="76">
        <f>'Summary sales'!A4</f>
        <v>46235</v>
      </c>
      <c r="D4" s="2"/>
      <c r="E4" s="2"/>
      <c r="F4" s="2"/>
      <c r="G4" s="2"/>
      <c r="H4" s="2"/>
      <c r="I4" s="2"/>
      <c r="J4" s="2" t="s">
        <v>134</v>
      </c>
      <c r="K4" s="26">
        <f>MAX(K7:K34)</f>
        <v>63.263333333345749</v>
      </c>
      <c r="L4" s="2"/>
    </row>
    <row r="5" spans="1:12 16384:16384" ht="15" customHeight="1">
      <c r="A5" s="934" t="s">
        <v>111</v>
      </c>
      <c r="B5" s="933" t="s">
        <v>112</v>
      </c>
      <c r="C5" s="933" t="s">
        <v>135</v>
      </c>
      <c r="D5" s="933"/>
      <c r="E5" s="933" t="s">
        <v>136</v>
      </c>
      <c r="F5" s="933"/>
      <c r="G5" s="937" t="s">
        <v>137</v>
      </c>
      <c r="H5" s="933" t="s">
        <v>138</v>
      </c>
      <c r="I5" s="933"/>
      <c r="J5" s="933" t="s">
        <v>139</v>
      </c>
      <c r="K5" s="937" t="s">
        <v>140</v>
      </c>
      <c r="L5" s="931" t="s">
        <v>141</v>
      </c>
    </row>
    <row r="6" spans="1:12 16384:16384" ht="33.75" customHeight="1">
      <c r="A6" s="935"/>
      <c r="B6" s="936"/>
      <c r="C6" s="5" t="s">
        <v>112</v>
      </c>
      <c r="D6" s="5" t="s">
        <v>142</v>
      </c>
      <c r="E6" s="5" t="s">
        <v>112</v>
      </c>
      <c r="F6" s="5" t="s">
        <v>142</v>
      </c>
      <c r="G6" s="938"/>
      <c r="H6" s="5" t="s">
        <v>135</v>
      </c>
      <c r="I6" s="5" t="s">
        <v>136</v>
      </c>
      <c r="J6" s="936"/>
      <c r="K6" s="938"/>
      <c r="L6" s="932"/>
    </row>
    <row r="7" spans="1:12 16384:16384">
      <c r="A7" s="6">
        <v>1</v>
      </c>
      <c r="B7" s="7">
        <f>C4</f>
        <v>46235</v>
      </c>
      <c r="C7" s="8">
        <f>C4</f>
        <v>46235</v>
      </c>
      <c r="D7" s="9">
        <v>0.29166666666666702</v>
      </c>
      <c r="E7" s="8">
        <f>C7</f>
        <v>46235</v>
      </c>
      <c r="F7" s="9">
        <v>0.91666666666666696</v>
      </c>
      <c r="G7" s="10">
        <f>IFERROR(((E7-C7)+(F7-D7)),"")</f>
        <v>0.625</v>
      </c>
      <c r="H7" s="11">
        <v>3456717.37</v>
      </c>
      <c r="I7" s="11">
        <v>3456721.41</v>
      </c>
      <c r="J7" s="11">
        <f t="shared" ref="J7" si="0">I7-H7</f>
        <v>4.0400000000372529</v>
      </c>
      <c r="K7" s="27">
        <f t="shared" ref="K7" si="1">J7/24</f>
        <v>0.16833333333488554</v>
      </c>
      <c r="L7" s="549"/>
    </row>
    <row r="8" spans="1:12 16384:16384">
      <c r="A8" s="12">
        <f>A7+1</f>
        <v>2</v>
      </c>
      <c r="B8" s="8">
        <f>B7+1</f>
        <v>46236</v>
      </c>
      <c r="C8" s="8">
        <f>C7+1</f>
        <v>46236</v>
      </c>
      <c r="D8" s="9">
        <v>0.29166666666666702</v>
      </c>
      <c r="E8" s="8">
        <f>C8</f>
        <v>46236</v>
      </c>
      <c r="F8" s="9">
        <v>0.875</v>
      </c>
      <c r="G8" s="10">
        <f t="shared" ref="G8:G28" si="2">IFERROR(((E8-C8)+(F8-D8)),"")</f>
        <v>0.58333333333333304</v>
      </c>
      <c r="H8" s="11">
        <f t="shared" ref="H8:H35" si="3">I7</f>
        <v>3456721.41</v>
      </c>
      <c r="I8" s="11">
        <v>3456721.41</v>
      </c>
      <c r="J8" s="11">
        <f t="shared" ref="J8" si="4">I8-H8</f>
        <v>0</v>
      </c>
      <c r="K8" s="27">
        <f t="shared" ref="K8" si="5">J8/24</f>
        <v>0</v>
      </c>
      <c r="L8" s="742" t="s">
        <v>156</v>
      </c>
    </row>
    <row r="9" spans="1:12 16384:16384">
      <c r="A9" s="12">
        <f t="shared" ref="A9:C24" si="6">A8+1</f>
        <v>3</v>
      </c>
      <c r="B9" s="8">
        <f t="shared" si="6"/>
        <v>46237</v>
      </c>
      <c r="C9" s="8">
        <f t="shared" si="6"/>
        <v>46237</v>
      </c>
      <c r="D9" s="9">
        <v>0.29166666666666702</v>
      </c>
      <c r="E9" s="8">
        <f t="shared" ref="E9:E31" si="7">C9</f>
        <v>46237</v>
      </c>
      <c r="F9" s="9">
        <v>0.85416666666666696</v>
      </c>
      <c r="G9" s="10">
        <f t="shared" si="2"/>
        <v>0.5625</v>
      </c>
      <c r="H9" s="11">
        <f t="shared" si="3"/>
        <v>3456721.41</v>
      </c>
      <c r="I9" s="11">
        <v>3457342.1</v>
      </c>
      <c r="J9" s="11">
        <f t="shared" ref="J9" si="8">I9-H9</f>
        <v>620.68999999994412</v>
      </c>
      <c r="K9" s="27">
        <f t="shared" ref="K9" si="9">J9/24</f>
        <v>25.862083333331004</v>
      </c>
      <c r="L9" s="28"/>
    </row>
    <row r="10" spans="1:12 16384:16384">
      <c r="A10" s="12">
        <f t="shared" si="6"/>
        <v>4</v>
      </c>
      <c r="B10" s="8">
        <f t="shared" si="6"/>
        <v>46238</v>
      </c>
      <c r="C10" s="8">
        <f t="shared" si="6"/>
        <v>46238</v>
      </c>
      <c r="D10" s="9">
        <v>0.29166666666666702</v>
      </c>
      <c r="E10" s="8">
        <f t="shared" si="7"/>
        <v>46238</v>
      </c>
      <c r="F10" s="9">
        <v>0.89583333333333304</v>
      </c>
      <c r="G10" s="10">
        <f t="shared" si="2"/>
        <v>0.60416666666666607</v>
      </c>
      <c r="H10" s="11">
        <f t="shared" si="3"/>
        <v>3457342.1</v>
      </c>
      <c r="I10" s="11">
        <v>3457976.38</v>
      </c>
      <c r="J10" s="11">
        <f t="shared" ref="J10" si="10">I10-H10</f>
        <v>634.27999999979511</v>
      </c>
      <c r="K10" s="27">
        <f t="shared" ref="K10" si="11">J10/24</f>
        <v>26.428333333324797</v>
      </c>
      <c r="L10" s="661"/>
    </row>
    <row r="11" spans="1:12 16384:16384">
      <c r="A11" s="12">
        <f t="shared" si="6"/>
        <v>5</v>
      </c>
      <c r="B11" s="8">
        <f t="shared" si="6"/>
        <v>46239</v>
      </c>
      <c r="C11" s="8">
        <f t="shared" si="6"/>
        <v>46239</v>
      </c>
      <c r="D11" s="9">
        <v>0.29166666666666702</v>
      </c>
      <c r="E11" s="8">
        <f t="shared" si="7"/>
        <v>46239</v>
      </c>
      <c r="F11" s="9">
        <v>0.83333333333333304</v>
      </c>
      <c r="G11" s="10">
        <f t="shared" si="2"/>
        <v>0.54166666666666607</v>
      </c>
      <c r="H11" s="11">
        <f t="shared" si="3"/>
        <v>3457976.38</v>
      </c>
      <c r="I11" s="11">
        <v>3459015.13</v>
      </c>
      <c r="J11" s="11">
        <f t="shared" ref="J11" si="12">I11-H11</f>
        <v>1038.75</v>
      </c>
      <c r="K11" s="27">
        <f t="shared" ref="K11" si="13">J11/24</f>
        <v>43.28125</v>
      </c>
      <c r="L11" s="661"/>
    </row>
    <row r="12" spans="1:12 16384:16384">
      <c r="A12" s="12">
        <f t="shared" si="6"/>
        <v>6</v>
      </c>
      <c r="B12" s="8">
        <f t="shared" si="6"/>
        <v>46240</v>
      </c>
      <c r="C12" s="8">
        <f t="shared" si="6"/>
        <v>46240</v>
      </c>
      <c r="D12" s="9">
        <v>0.29166666666666702</v>
      </c>
      <c r="E12" s="8">
        <f t="shared" si="7"/>
        <v>46240</v>
      </c>
      <c r="F12" s="9">
        <v>0.91666666666666663</v>
      </c>
      <c r="G12" s="10">
        <f t="shared" si="2"/>
        <v>0.62499999999999956</v>
      </c>
      <c r="H12" s="11">
        <f t="shared" si="3"/>
        <v>3459015.13</v>
      </c>
      <c r="I12" s="11">
        <v>3459775.54</v>
      </c>
      <c r="J12" s="11">
        <f t="shared" ref="J12" si="14">I12-H12</f>
        <v>760.41000000014901</v>
      </c>
      <c r="K12" s="27">
        <f t="shared" ref="K12" si="15">J12/24</f>
        <v>31.68375000000621</v>
      </c>
      <c r="L12" s="28"/>
      <c r="XFD12" s="103" t="s">
        <v>206</v>
      </c>
    </row>
    <row r="13" spans="1:12 16384:16384">
      <c r="A13" s="12">
        <f t="shared" si="6"/>
        <v>7</v>
      </c>
      <c r="B13" s="8">
        <f t="shared" si="6"/>
        <v>46241</v>
      </c>
      <c r="C13" s="8">
        <f t="shared" si="6"/>
        <v>46241</v>
      </c>
      <c r="D13" s="9">
        <v>0.29166666666666702</v>
      </c>
      <c r="E13" s="8">
        <f t="shared" si="7"/>
        <v>46241</v>
      </c>
      <c r="F13" s="9">
        <v>0.94444444444444497</v>
      </c>
      <c r="G13" s="10">
        <f t="shared" si="2"/>
        <v>0.6527777777777779</v>
      </c>
      <c r="H13" s="11">
        <f t="shared" si="3"/>
        <v>3459775.54</v>
      </c>
      <c r="I13" s="11">
        <v>3460633.82</v>
      </c>
      <c r="J13" s="11">
        <f t="shared" ref="J13:J16" si="16">I13-H13</f>
        <v>858.27999999979511</v>
      </c>
      <c r="K13" s="27">
        <f t="shared" ref="K13:K16" si="17">J13/24</f>
        <v>35.76166666665813</v>
      </c>
      <c r="L13" s="28"/>
    </row>
    <row r="14" spans="1:12 16384:16384">
      <c r="A14" s="12">
        <f t="shared" si="6"/>
        <v>8</v>
      </c>
      <c r="B14" s="8">
        <f t="shared" si="6"/>
        <v>46242</v>
      </c>
      <c r="C14" s="8">
        <f t="shared" si="6"/>
        <v>46242</v>
      </c>
      <c r="D14" s="9">
        <v>0</v>
      </c>
      <c r="E14" s="8">
        <f t="shared" si="7"/>
        <v>46242</v>
      </c>
      <c r="F14" s="9">
        <v>0.875</v>
      </c>
      <c r="G14" s="10">
        <f t="shared" si="2"/>
        <v>0.875</v>
      </c>
      <c r="H14" s="11">
        <f t="shared" si="3"/>
        <v>3460633.82</v>
      </c>
      <c r="I14" s="11">
        <v>3460755.29</v>
      </c>
      <c r="J14" s="11">
        <f t="shared" si="16"/>
        <v>121.47000000020489</v>
      </c>
      <c r="K14" s="27">
        <f t="shared" si="17"/>
        <v>5.0612500000085374</v>
      </c>
      <c r="L14" s="28"/>
    </row>
    <row r="15" spans="1:12 16384:16384">
      <c r="A15" s="12">
        <f t="shared" si="6"/>
        <v>9</v>
      </c>
      <c r="B15" s="8">
        <f t="shared" si="6"/>
        <v>46243</v>
      </c>
      <c r="C15" s="8">
        <f t="shared" si="6"/>
        <v>46243</v>
      </c>
      <c r="D15" s="9">
        <v>0.29166666666666702</v>
      </c>
      <c r="E15" s="8">
        <f t="shared" si="7"/>
        <v>46243</v>
      </c>
      <c r="F15" s="9">
        <v>0.94791666666666696</v>
      </c>
      <c r="G15" s="10">
        <f t="shared" ref="G15" si="18">IFERROR(((E15-C15)+(F15-D15)),"")</f>
        <v>0.65625</v>
      </c>
      <c r="H15" s="11">
        <f t="shared" si="3"/>
        <v>3460755.29</v>
      </c>
      <c r="I15" s="11">
        <v>3460755.29</v>
      </c>
      <c r="J15" s="11">
        <f t="shared" si="16"/>
        <v>0</v>
      </c>
      <c r="K15" s="27">
        <f t="shared" si="17"/>
        <v>0</v>
      </c>
      <c r="L15" s="794" t="s">
        <v>156</v>
      </c>
    </row>
    <row r="16" spans="1:12 16384:16384">
      <c r="A16" s="12">
        <f t="shared" si="6"/>
        <v>10</v>
      </c>
      <c r="B16" s="8">
        <f t="shared" si="6"/>
        <v>46244</v>
      </c>
      <c r="C16" s="8">
        <f t="shared" si="6"/>
        <v>46244</v>
      </c>
      <c r="D16" s="9">
        <v>0.29166666666666702</v>
      </c>
      <c r="E16" s="8">
        <f t="shared" si="7"/>
        <v>46244</v>
      </c>
      <c r="F16" s="9">
        <v>0.86458333333333304</v>
      </c>
      <c r="G16" s="10">
        <f t="shared" si="2"/>
        <v>0.57291666666666607</v>
      </c>
      <c r="H16" s="11">
        <f t="shared" si="3"/>
        <v>3460755.29</v>
      </c>
      <c r="I16" s="11">
        <v>3461261.69</v>
      </c>
      <c r="J16" s="11">
        <f t="shared" si="16"/>
        <v>506.39999999990687</v>
      </c>
      <c r="K16" s="27">
        <f t="shared" si="17"/>
        <v>21.099999999996118</v>
      </c>
      <c r="L16" s="28"/>
    </row>
    <row r="17" spans="1:14">
      <c r="A17" s="12">
        <f t="shared" si="6"/>
        <v>11</v>
      </c>
      <c r="B17" s="8">
        <f t="shared" si="6"/>
        <v>46245</v>
      </c>
      <c r="C17" s="8">
        <f t="shared" si="6"/>
        <v>46245</v>
      </c>
      <c r="D17" s="9">
        <v>0.29166666666666702</v>
      </c>
      <c r="E17" s="8">
        <f t="shared" si="7"/>
        <v>46245</v>
      </c>
      <c r="F17" s="9">
        <v>0.9375</v>
      </c>
      <c r="G17" s="10">
        <f t="shared" si="2"/>
        <v>0.64583333333333304</v>
      </c>
      <c r="H17" s="11">
        <f t="shared" si="3"/>
        <v>3461261.69</v>
      </c>
      <c r="I17" s="11">
        <v>3462132.57</v>
      </c>
      <c r="J17" s="11">
        <f t="shared" ref="J17" si="19">I17-H17</f>
        <v>870.87999999988824</v>
      </c>
      <c r="K17" s="27">
        <f t="shared" ref="K17" si="20">J17/24</f>
        <v>36.286666666662008</v>
      </c>
      <c r="L17" s="676"/>
      <c r="N17" s="29"/>
    </row>
    <row r="18" spans="1:14">
      <c r="A18" s="12">
        <f t="shared" si="6"/>
        <v>12</v>
      </c>
      <c r="B18" s="8">
        <f t="shared" si="6"/>
        <v>46246</v>
      </c>
      <c r="C18" s="8">
        <f t="shared" si="6"/>
        <v>46246</v>
      </c>
      <c r="D18" s="9">
        <v>0.29166666666666702</v>
      </c>
      <c r="E18" s="8">
        <f t="shared" si="7"/>
        <v>46246</v>
      </c>
      <c r="F18" s="9">
        <v>0.85416666666666696</v>
      </c>
      <c r="G18" s="10">
        <f t="shared" si="2"/>
        <v>0.5625</v>
      </c>
      <c r="H18" s="11">
        <f t="shared" si="3"/>
        <v>3462132.57</v>
      </c>
      <c r="I18" s="11">
        <v>3462989.89</v>
      </c>
      <c r="J18" s="11">
        <f t="shared" ref="J18" si="21">I18-H18</f>
        <v>857.32000000029802</v>
      </c>
      <c r="K18" s="27">
        <f t="shared" ref="K18" si="22">J18/24</f>
        <v>35.721666666679084</v>
      </c>
      <c r="L18" s="676"/>
    </row>
    <row r="19" spans="1:14">
      <c r="A19" s="12">
        <f t="shared" si="6"/>
        <v>13</v>
      </c>
      <c r="B19" s="8">
        <f t="shared" si="6"/>
        <v>46247</v>
      </c>
      <c r="C19" s="8">
        <f t="shared" si="6"/>
        <v>46247</v>
      </c>
      <c r="D19" s="9">
        <v>0</v>
      </c>
      <c r="E19" s="8">
        <f t="shared" si="7"/>
        <v>46247</v>
      </c>
      <c r="F19" s="9">
        <v>0.875</v>
      </c>
      <c r="G19" s="10">
        <f t="shared" si="2"/>
        <v>0.875</v>
      </c>
      <c r="H19" s="11">
        <f t="shared" si="3"/>
        <v>3462989.89</v>
      </c>
      <c r="I19" s="11">
        <v>3464195.19</v>
      </c>
      <c r="J19" s="11">
        <f t="shared" ref="J19" si="23">I19-H19</f>
        <v>1205.2999999998137</v>
      </c>
      <c r="K19" s="27">
        <f t="shared" ref="K19" si="24">J19/24</f>
        <v>50.220833333325572</v>
      </c>
      <c r="L19" s="28"/>
    </row>
    <row r="20" spans="1:14">
      <c r="A20" s="12">
        <f t="shared" si="6"/>
        <v>14</v>
      </c>
      <c r="B20" s="8">
        <f t="shared" si="6"/>
        <v>46248</v>
      </c>
      <c r="C20" s="8">
        <f t="shared" si="6"/>
        <v>46248</v>
      </c>
      <c r="D20" s="9">
        <v>0</v>
      </c>
      <c r="E20" s="8">
        <f t="shared" si="7"/>
        <v>46248</v>
      </c>
      <c r="F20" s="9">
        <v>0.875</v>
      </c>
      <c r="G20" s="10">
        <f t="shared" si="2"/>
        <v>0.875</v>
      </c>
      <c r="H20" s="11">
        <f t="shared" si="3"/>
        <v>3464195.19</v>
      </c>
      <c r="I20" s="11">
        <v>3464655.12</v>
      </c>
      <c r="J20" s="11">
        <f t="shared" ref="J20:J21" si="25">I20-H20</f>
        <v>459.93000000016764</v>
      </c>
      <c r="K20" s="27">
        <f t="shared" ref="K20:K21" si="26">J20/24</f>
        <v>19.163750000006985</v>
      </c>
      <c r="L20" s="28"/>
    </row>
    <row r="21" spans="1:14">
      <c r="A21" s="12">
        <f t="shared" si="6"/>
        <v>15</v>
      </c>
      <c r="B21" s="8">
        <f t="shared" si="6"/>
        <v>46249</v>
      </c>
      <c r="C21" s="8">
        <f t="shared" si="6"/>
        <v>46249</v>
      </c>
      <c r="D21" s="9">
        <v>0</v>
      </c>
      <c r="E21" s="8">
        <f t="shared" si="7"/>
        <v>46249</v>
      </c>
      <c r="F21" s="9">
        <v>0.875</v>
      </c>
      <c r="G21" s="10">
        <f t="shared" si="2"/>
        <v>0.875</v>
      </c>
      <c r="H21" s="11">
        <f t="shared" si="3"/>
        <v>3464655.12</v>
      </c>
      <c r="I21" s="11">
        <v>3464655.12</v>
      </c>
      <c r="J21" s="11">
        <f t="shared" si="25"/>
        <v>0</v>
      </c>
      <c r="K21" s="27">
        <f t="shared" si="26"/>
        <v>0</v>
      </c>
      <c r="L21" s="794" t="s">
        <v>156</v>
      </c>
    </row>
    <row r="22" spans="1:14">
      <c r="A22" s="12">
        <f t="shared" si="6"/>
        <v>16</v>
      </c>
      <c r="B22" s="8">
        <f t="shared" si="6"/>
        <v>46250</v>
      </c>
      <c r="C22" s="8">
        <f t="shared" si="6"/>
        <v>46250</v>
      </c>
      <c r="D22" s="9">
        <v>0.29166666666666702</v>
      </c>
      <c r="E22" s="8">
        <f t="shared" si="7"/>
        <v>46250</v>
      </c>
      <c r="F22" s="9">
        <v>0.95138888888888895</v>
      </c>
      <c r="G22" s="10">
        <f t="shared" ref="G22" si="27">IFERROR(((E22-C22)+(F22-D22)),"")</f>
        <v>0.65972222222222188</v>
      </c>
      <c r="H22" s="11">
        <f t="shared" si="3"/>
        <v>3464655.12</v>
      </c>
      <c r="I22" s="11">
        <v>3464655.12</v>
      </c>
      <c r="J22" s="11">
        <f t="shared" ref="J22" si="28">I22-H22</f>
        <v>0</v>
      </c>
      <c r="K22" s="27">
        <f t="shared" ref="K22" si="29">J22/24</f>
        <v>0</v>
      </c>
      <c r="L22" s="794" t="s">
        <v>156</v>
      </c>
    </row>
    <row r="23" spans="1:14">
      <c r="A23" s="12">
        <f t="shared" si="6"/>
        <v>17</v>
      </c>
      <c r="B23" s="8">
        <f t="shared" si="6"/>
        <v>46251</v>
      </c>
      <c r="C23" s="8">
        <f t="shared" si="6"/>
        <v>46251</v>
      </c>
      <c r="D23" s="9">
        <v>0.29166666666666702</v>
      </c>
      <c r="E23" s="8">
        <f t="shared" si="7"/>
        <v>46251</v>
      </c>
      <c r="F23" s="9">
        <v>0.88541666666666696</v>
      </c>
      <c r="G23" s="10">
        <f t="shared" ref="G23" si="30">IFERROR(((E23-C23)+(F23-D23)),"")</f>
        <v>0.59375</v>
      </c>
      <c r="H23" s="11">
        <f t="shared" si="3"/>
        <v>3464655.12</v>
      </c>
      <c r="I23" s="11">
        <v>3464655.12</v>
      </c>
      <c r="J23" s="11">
        <f t="shared" ref="J23" si="31">I23-H23</f>
        <v>0</v>
      </c>
      <c r="K23" s="27">
        <f t="shared" ref="K23" si="32">J23/24</f>
        <v>0</v>
      </c>
      <c r="L23" s="794" t="s">
        <v>156</v>
      </c>
    </row>
    <row r="24" spans="1:14">
      <c r="A24" s="12">
        <f t="shared" si="6"/>
        <v>18</v>
      </c>
      <c r="B24" s="8">
        <f t="shared" si="6"/>
        <v>46252</v>
      </c>
      <c r="C24" s="8">
        <f t="shared" si="6"/>
        <v>46252</v>
      </c>
      <c r="D24" s="9">
        <v>0.29166666666666702</v>
      </c>
      <c r="E24" s="8">
        <f t="shared" si="7"/>
        <v>46252</v>
      </c>
      <c r="F24" s="9">
        <v>0.9375</v>
      </c>
      <c r="G24" s="10">
        <f t="shared" si="2"/>
        <v>0.64583333333333304</v>
      </c>
      <c r="H24" s="11">
        <f t="shared" si="3"/>
        <v>3464655.12</v>
      </c>
      <c r="I24" s="11">
        <v>3465167.27</v>
      </c>
      <c r="J24" s="11">
        <f t="shared" ref="J24" si="33">I24-H24</f>
        <v>512.14999999990687</v>
      </c>
      <c r="K24" s="27">
        <f t="shared" ref="K24" si="34">J24/24</f>
        <v>21.339583333329454</v>
      </c>
      <c r="L24" s="692"/>
    </row>
    <row r="25" spans="1:14">
      <c r="A25" s="12">
        <f t="shared" ref="A25:B31" si="35">A24+1</f>
        <v>19</v>
      </c>
      <c r="B25" s="8">
        <f>B24+1</f>
        <v>46253</v>
      </c>
      <c r="C25" s="8">
        <f t="shared" ref="C25:C37" si="36">C24+1</f>
        <v>46253</v>
      </c>
      <c r="D25" s="9">
        <v>0</v>
      </c>
      <c r="E25" s="8">
        <f t="shared" si="7"/>
        <v>46253</v>
      </c>
      <c r="F25" s="9">
        <v>0.875</v>
      </c>
      <c r="G25" s="10">
        <f t="shared" si="2"/>
        <v>0.875</v>
      </c>
      <c r="H25" s="11">
        <f t="shared" si="3"/>
        <v>3465167.27</v>
      </c>
      <c r="I25" s="11">
        <v>3465640.32</v>
      </c>
      <c r="J25" s="11">
        <f t="shared" ref="J25" si="37">I25-H25</f>
        <v>473.04999999981374</v>
      </c>
      <c r="K25" s="27">
        <f t="shared" ref="K25" si="38">J25/24</f>
        <v>19.710416666658904</v>
      </c>
      <c r="L25" s="692"/>
    </row>
    <row r="26" spans="1:14">
      <c r="A26" s="12">
        <f t="shared" si="35"/>
        <v>20</v>
      </c>
      <c r="B26" s="8">
        <f>B25+1</f>
        <v>46254</v>
      </c>
      <c r="C26" s="8">
        <f t="shared" si="36"/>
        <v>46254</v>
      </c>
      <c r="D26" s="9">
        <v>0.29166666666666702</v>
      </c>
      <c r="E26" s="8">
        <f t="shared" si="7"/>
        <v>46254</v>
      </c>
      <c r="F26" s="9">
        <v>0.95833333333333337</v>
      </c>
      <c r="G26" s="10">
        <f t="shared" si="2"/>
        <v>0.6666666666666663</v>
      </c>
      <c r="H26" s="11">
        <f t="shared" si="3"/>
        <v>3465640.32</v>
      </c>
      <c r="I26" s="11">
        <v>3467158.64</v>
      </c>
      <c r="J26" s="11">
        <f t="shared" ref="J26" si="39">I26-H26</f>
        <v>1518.320000000298</v>
      </c>
      <c r="K26" s="27">
        <f t="shared" ref="K26" si="40">J26/24</f>
        <v>63.263333333345749</v>
      </c>
      <c r="L26" s="28"/>
    </row>
    <row r="27" spans="1:14">
      <c r="A27" s="12">
        <f t="shared" si="35"/>
        <v>21</v>
      </c>
      <c r="B27" s="8">
        <f>B26+1</f>
        <v>46255</v>
      </c>
      <c r="C27" s="8">
        <f t="shared" si="36"/>
        <v>46255</v>
      </c>
      <c r="D27" s="9">
        <v>0.29166666666666702</v>
      </c>
      <c r="E27" s="8">
        <f t="shared" si="7"/>
        <v>46255</v>
      </c>
      <c r="F27" s="9">
        <v>1</v>
      </c>
      <c r="G27" s="10">
        <f t="shared" si="2"/>
        <v>0.70833333333333304</v>
      </c>
      <c r="H27" s="11">
        <f t="shared" si="3"/>
        <v>3467158.64</v>
      </c>
      <c r="I27" s="11">
        <v>3468256.5</v>
      </c>
      <c r="J27" s="11">
        <f t="shared" ref="J27" si="41">I27-H27</f>
        <v>1097.8599999998696</v>
      </c>
      <c r="K27" s="27">
        <f t="shared" ref="K27" si="42">J27/24</f>
        <v>45.744166666661236</v>
      </c>
      <c r="L27" s="28"/>
    </row>
    <row r="28" spans="1:14">
      <c r="A28" s="12">
        <f t="shared" si="35"/>
        <v>22</v>
      </c>
      <c r="B28" s="8">
        <f t="shared" si="35"/>
        <v>46256</v>
      </c>
      <c r="C28" s="8">
        <f t="shared" si="36"/>
        <v>46256</v>
      </c>
      <c r="D28" s="9">
        <v>0.29166666666666702</v>
      </c>
      <c r="E28" s="8">
        <f t="shared" si="7"/>
        <v>46256</v>
      </c>
      <c r="F28" s="9">
        <v>0.875</v>
      </c>
      <c r="G28" s="10">
        <f t="shared" si="2"/>
        <v>0.58333333333333304</v>
      </c>
      <c r="H28" s="11">
        <f t="shared" si="3"/>
        <v>3468256.5</v>
      </c>
      <c r="I28" s="11">
        <v>3468698.04</v>
      </c>
      <c r="J28" s="11">
        <f t="shared" ref="J28" si="43">I28-H28</f>
        <v>441.54000000003725</v>
      </c>
      <c r="K28" s="27">
        <f t="shared" ref="K28" si="44">J28/24</f>
        <v>18.397500000001553</v>
      </c>
      <c r="L28" s="28"/>
    </row>
    <row r="29" spans="1:14">
      <c r="A29" s="12">
        <f t="shared" si="35"/>
        <v>23</v>
      </c>
      <c r="B29" s="8">
        <f t="shared" si="35"/>
        <v>46257</v>
      </c>
      <c r="C29" s="8">
        <f t="shared" si="36"/>
        <v>46257</v>
      </c>
      <c r="D29" s="9">
        <v>0.29166666666666702</v>
      </c>
      <c r="E29" s="8">
        <f t="shared" si="7"/>
        <v>46257</v>
      </c>
      <c r="F29" s="9">
        <v>0.875</v>
      </c>
      <c r="G29" s="10">
        <f t="shared" ref="G29:G30" si="45">IFERROR(((E29-C29)+(F29-D29)),"")</f>
        <v>0.58333333333333304</v>
      </c>
      <c r="H29" s="11">
        <f t="shared" si="3"/>
        <v>3468698.04</v>
      </c>
      <c r="I29" s="11">
        <v>3468698.04</v>
      </c>
      <c r="J29" s="11">
        <f t="shared" ref="J29" si="46">I29-H29</f>
        <v>0</v>
      </c>
      <c r="K29" s="27">
        <f t="shared" ref="K29" si="47">J29/24</f>
        <v>0</v>
      </c>
      <c r="L29" s="794" t="s">
        <v>156</v>
      </c>
    </row>
    <row r="30" spans="1:14">
      <c r="A30" s="12">
        <f t="shared" si="35"/>
        <v>24</v>
      </c>
      <c r="B30" s="8">
        <f t="shared" si="35"/>
        <v>46258</v>
      </c>
      <c r="C30" s="8">
        <f t="shared" si="36"/>
        <v>46258</v>
      </c>
      <c r="D30" s="9">
        <v>0.29166666666666702</v>
      </c>
      <c r="E30" s="8">
        <f t="shared" si="7"/>
        <v>46258</v>
      </c>
      <c r="F30" s="9">
        <v>0.9375</v>
      </c>
      <c r="G30" s="10">
        <f t="shared" si="45"/>
        <v>0.64583333333333304</v>
      </c>
      <c r="H30" s="11">
        <f t="shared" si="3"/>
        <v>3468698.04</v>
      </c>
      <c r="I30" s="11">
        <v>3468930.19</v>
      </c>
      <c r="J30" s="11">
        <f t="shared" ref="J30" si="48">I30-H30</f>
        <v>232.14999999990687</v>
      </c>
      <c r="K30" s="27">
        <f t="shared" ref="K30" si="49">J30/24</f>
        <v>9.6729166666627862</v>
      </c>
      <c r="L30" s="28"/>
    </row>
    <row r="31" spans="1:14">
      <c r="A31" s="12">
        <f t="shared" si="35"/>
        <v>25</v>
      </c>
      <c r="B31" s="8">
        <f t="shared" si="35"/>
        <v>46259</v>
      </c>
      <c r="C31" s="8">
        <f t="shared" si="36"/>
        <v>46259</v>
      </c>
      <c r="D31" s="9">
        <v>0.29166666666666702</v>
      </c>
      <c r="E31" s="8">
        <f t="shared" si="7"/>
        <v>46259</v>
      </c>
      <c r="F31" s="9">
        <v>0.875</v>
      </c>
      <c r="G31" s="10">
        <v>0.83333333333333304</v>
      </c>
      <c r="H31" s="11">
        <f t="shared" si="3"/>
        <v>3468930.19</v>
      </c>
      <c r="I31" s="11">
        <v>3468930.19</v>
      </c>
      <c r="J31" s="11">
        <f t="shared" ref="J31" si="50">I31-H31</f>
        <v>0</v>
      </c>
      <c r="K31" s="27">
        <f t="shared" ref="K31" si="51">J31/24</f>
        <v>0</v>
      </c>
      <c r="L31" s="692"/>
    </row>
    <row r="32" spans="1:14">
      <c r="A32" s="12">
        <f t="shared" ref="A32:B32" si="52">A31+1</f>
        <v>26</v>
      </c>
      <c r="B32" s="8">
        <f t="shared" si="52"/>
        <v>46260</v>
      </c>
      <c r="C32" s="8">
        <f t="shared" si="36"/>
        <v>46260</v>
      </c>
      <c r="D32" s="9">
        <v>0.29166666666666702</v>
      </c>
      <c r="E32" s="8">
        <f t="shared" ref="E32:E37" si="53">C32</f>
        <v>46260</v>
      </c>
      <c r="F32" s="9">
        <v>0.875</v>
      </c>
      <c r="G32" s="10">
        <v>0.83333333333333304</v>
      </c>
      <c r="H32" s="11">
        <f t="shared" si="3"/>
        <v>3468930.19</v>
      </c>
      <c r="I32" s="11">
        <v>3469776.45</v>
      </c>
      <c r="J32" s="11">
        <f t="shared" ref="J32" si="54">I32-H32</f>
        <v>846.26000000024214</v>
      </c>
      <c r="K32" s="27">
        <f t="shared" ref="K32" si="55">J32/24</f>
        <v>35.26083333334342</v>
      </c>
      <c r="L32" s="692"/>
    </row>
    <row r="33" spans="1:12">
      <c r="A33" s="12">
        <f t="shared" ref="A33:B33" si="56">A32+1</f>
        <v>27</v>
      </c>
      <c r="B33" s="8">
        <f t="shared" si="56"/>
        <v>46261</v>
      </c>
      <c r="C33" s="8">
        <f t="shared" si="36"/>
        <v>46261</v>
      </c>
      <c r="D33" s="9">
        <v>0.29166666666666702</v>
      </c>
      <c r="E33" s="8">
        <f t="shared" si="53"/>
        <v>46261</v>
      </c>
      <c r="F33" s="9">
        <v>0.875</v>
      </c>
      <c r="G33" s="10">
        <v>0.83333333333333304</v>
      </c>
      <c r="H33" s="11">
        <f t="shared" si="3"/>
        <v>3469776.45</v>
      </c>
      <c r="I33" s="11">
        <v>3470598.62</v>
      </c>
      <c r="J33" s="11">
        <f t="shared" ref="J33:J37" si="57">I33-H33</f>
        <v>822.16999999992549</v>
      </c>
      <c r="K33" s="27">
        <f t="shared" ref="K33:K37" si="58">J33/24</f>
        <v>34.257083333330229</v>
      </c>
      <c r="L33" s="28"/>
    </row>
    <row r="34" spans="1:12">
      <c r="A34" s="12">
        <f t="shared" ref="A34:B34" si="59">A33+1</f>
        <v>28</v>
      </c>
      <c r="B34" s="8">
        <f t="shared" si="59"/>
        <v>46262</v>
      </c>
      <c r="C34" s="8">
        <f t="shared" si="36"/>
        <v>46262</v>
      </c>
      <c r="D34" s="9">
        <v>0.29166666666666702</v>
      </c>
      <c r="E34" s="8">
        <f t="shared" si="53"/>
        <v>46262</v>
      </c>
      <c r="F34" s="9">
        <v>0.875</v>
      </c>
      <c r="G34" s="10">
        <v>0.83333333333333304</v>
      </c>
      <c r="H34" s="11">
        <f t="shared" si="3"/>
        <v>3470598.62</v>
      </c>
      <c r="I34" s="11">
        <v>3471660.6</v>
      </c>
      <c r="J34" s="11">
        <f t="shared" si="57"/>
        <v>1061.9799999999814</v>
      </c>
      <c r="K34" s="27">
        <f t="shared" si="58"/>
        <v>44.249166666665893</v>
      </c>
      <c r="L34" s="28"/>
    </row>
    <row r="35" spans="1:12">
      <c r="A35" s="12">
        <f t="shared" ref="A35:B35" si="60">A34+1</f>
        <v>29</v>
      </c>
      <c r="B35" s="8">
        <f t="shared" si="60"/>
        <v>46263</v>
      </c>
      <c r="C35" s="8">
        <f t="shared" si="36"/>
        <v>46263</v>
      </c>
      <c r="D35" s="9">
        <v>0.29166666666666702</v>
      </c>
      <c r="E35" s="8">
        <f t="shared" si="53"/>
        <v>46263</v>
      </c>
      <c r="F35" s="9">
        <v>0.875</v>
      </c>
      <c r="G35" s="10">
        <v>0.83333333333333304</v>
      </c>
      <c r="H35" s="11">
        <f t="shared" si="3"/>
        <v>3471660.6</v>
      </c>
      <c r="I35" s="11">
        <v>3471660.6</v>
      </c>
      <c r="J35" s="11">
        <f t="shared" si="57"/>
        <v>0</v>
      </c>
      <c r="K35" s="27">
        <f t="shared" si="58"/>
        <v>0</v>
      </c>
      <c r="L35" s="829" t="s">
        <v>156</v>
      </c>
    </row>
    <row r="36" spans="1:12">
      <c r="A36" s="12">
        <f t="shared" ref="A36:B36" si="61">A35+1</f>
        <v>30</v>
      </c>
      <c r="B36" s="8">
        <f t="shared" si="61"/>
        <v>46264</v>
      </c>
      <c r="C36" s="8">
        <f t="shared" si="36"/>
        <v>46264</v>
      </c>
      <c r="D36" s="9">
        <v>0.29166666666666702</v>
      </c>
      <c r="E36" s="8">
        <f t="shared" si="53"/>
        <v>46264</v>
      </c>
      <c r="F36" s="9">
        <v>0.875</v>
      </c>
      <c r="G36" s="10">
        <v>0.83333333333333304</v>
      </c>
      <c r="H36" s="11">
        <f t="shared" ref="H36:H37" si="62">I35</f>
        <v>3471660.6</v>
      </c>
      <c r="I36" s="11">
        <v>3471660.6</v>
      </c>
      <c r="J36" s="11">
        <f t="shared" si="57"/>
        <v>0</v>
      </c>
      <c r="K36" s="27">
        <f t="shared" si="58"/>
        <v>0</v>
      </c>
      <c r="L36" s="829" t="s">
        <v>156</v>
      </c>
    </row>
    <row r="37" spans="1:12">
      <c r="A37" s="12">
        <f t="shared" ref="A37:B37" si="63">A36+1</f>
        <v>31</v>
      </c>
      <c r="B37" s="8">
        <f t="shared" si="63"/>
        <v>46265</v>
      </c>
      <c r="C37" s="8">
        <f t="shared" si="36"/>
        <v>46265</v>
      </c>
      <c r="D37" s="9">
        <v>0.29166666666666702</v>
      </c>
      <c r="E37" s="8">
        <f t="shared" si="53"/>
        <v>46265</v>
      </c>
      <c r="F37" s="9">
        <v>0.875</v>
      </c>
      <c r="G37" s="10">
        <v>0.83333333333333304</v>
      </c>
      <c r="H37" s="11">
        <f t="shared" si="62"/>
        <v>3471660.6</v>
      </c>
      <c r="I37" s="11">
        <v>3472376.5</v>
      </c>
      <c r="J37" s="11">
        <f t="shared" si="57"/>
        <v>715.89999999990687</v>
      </c>
      <c r="K37" s="27">
        <f t="shared" si="58"/>
        <v>29.829166666662786</v>
      </c>
      <c r="L37" s="28"/>
    </row>
    <row r="38" spans="1:12">
      <c r="A38" s="12"/>
      <c r="B38" s="8"/>
      <c r="C38" s="8"/>
      <c r="D38" s="9"/>
      <c r="E38" s="8"/>
      <c r="F38" s="9"/>
      <c r="G38" s="10"/>
      <c r="H38" s="11"/>
      <c r="I38" s="11"/>
      <c r="J38" s="11"/>
      <c r="K38" s="27"/>
      <c r="L38" s="28"/>
    </row>
    <row r="39" spans="1:12">
      <c r="A39" s="17" t="s">
        <v>3</v>
      </c>
      <c r="B39" s="18"/>
      <c r="C39" s="18"/>
      <c r="D39" s="18"/>
      <c r="E39" s="18"/>
      <c r="F39" s="18"/>
      <c r="G39" s="19">
        <f>SUM(G7:G38)</f>
        <v>21.927083333333318</v>
      </c>
      <c r="H39" s="20"/>
      <c r="I39" s="20"/>
      <c r="J39" s="32">
        <f>SUM(J7:J38)</f>
        <v>15659.129999999888</v>
      </c>
      <c r="K39" s="32">
        <f>AVERAGE(K7:K38)</f>
        <v>21.047217741935338</v>
      </c>
      <c r="L39" s="33"/>
    </row>
    <row r="40" spans="1:12">
      <c r="A40" s="21" t="s">
        <v>117</v>
      </c>
      <c r="B40" s="22"/>
      <c r="C40" s="22"/>
      <c r="D40" s="22"/>
      <c r="E40" s="22"/>
      <c r="F40" s="22"/>
      <c r="G40" s="23">
        <f>G39/SUMPRODUCT((G7:G38&gt;0)*1)</f>
        <v>0.70732526881720381</v>
      </c>
      <c r="H40" s="24"/>
      <c r="I40" s="24"/>
      <c r="J40" s="24"/>
      <c r="K40" s="24">
        <f>K39/SUMPRODUCT((K7:K38&gt;0)*1)</f>
        <v>0.95669171554251531</v>
      </c>
      <c r="L40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pageSetup orientation="portrait"/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zoomScale="78" zoomScaleNormal="78" workbookViewId="0">
      <pane xSplit="6" ySplit="7" topLeftCell="G20" activePane="bottomRight" state="frozen"/>
      <selection pane="topRight"/>
      <selection pane="bottomLeft"/>
      <selection pane="bottomRight" activeCell="C6" sqref="C6"/>
    </sheetView>
  </sheetViews>
  <sheetFormatPr defaultColWidth="9.140625" defaultRowHeight="15"/>
  <cols>
    <col min="1" max="1" width="4.85546875" style="1" customWidth="1"/>
    <col min="2" max="3" width="10.7109375" style="1" customWidth="1"/>
    <col min="4" max="4" width="12.28515625" style="1" customWidth="1"/>
    <col min="5" max="6" width="10.7109375" style="1" customWidth="1"/>
    <col min="7" max="7" width="9.140625" style="1"/>
    <col min="8" max="8" width="13.5703125" style="1" customWidth="1"/>
    <col min="9" max="9" width="12.85546875" style="1" customWidth="1"/>
    <col min="10" max="10" width="14.28515625" style="1" customWidth="1"/>
    <col min="11" max="11" width="12.28515625" style="1" customWidth="1"/>
    <col min="12" max="12" width="39.42578125" style="1" customWidth="1"/>
    <col min="13" max="16384" width="9.140625" style="1"/>
  </cols>
  <sheetData>
    <row r="1" spans="1:12">
      <c r="B1" s="2"/>
      <c r="C1" s="3" t="s">
        <v>131</v>
      </c>
      <c r="D1" s="2"/>
      <c r="E1" s="2"/>
      <c r="F1" s="2"/>
      <c r="G1" s="2"/>
      <c r="H1" s="2"/>
      <c r="I1" s="2"/>
      <c r="J1" s="2"/>
      <c r="K1" s="2"/>
      <c r="L1" s="2"/>
    </row>
    <row r="2" spans="1:12">
      <c r="B2" s="2"/>
      <c r="C2" s="3" t="s">
        <v>207</v>
      </c>
      <c r="D2" s="2"/>
      <c r="E2" s="2"/>
      <c r="F2" s="2"/>
      <c r="G2" s="2"/>
      <c r="H2" s="2"/>
      <c r="I2" s="26"/>
      <c r="J2" s="2"/>
      <c r="K2" s="2"/>
      <c r="L2" s="25" t="s">
        <v>133</v>
      </c>
    </row>
    <row r="3" spans="1:12">
      <c r="B3" s="2"/>
      <c r="C3" s="3" t="str">
        <f>SCI!C3</f>
        <v>Bulan Agustus 2026</v>
      </c>
      <c r="D3" s="2"/>
      <c r="E3" s="2"/>
      <c r="F3" s="2"/>
      <c r="G3" s="2"/>
      <c r="H3" s="2"/>
      <c r="I3" s="2"/>
      <c r="J3" s="2"/>
      <c r="K3" s="2"/>
      <c r="L3" s="2"/>
    </row>
    <row r="4" spans="1:12">
      <c r="B4" s="4"/>
      <c r="C4" s="4">
        <f>SCI!C4</f>
        <v>46235</v>
      </c>
      <c r="D4" s="44"/>
      <c r="E4" s="174"/>
      <c r="F4" s="174"/>
      <c r="G4" s="2"/>
      <c r="H4" s="2"/>
      <c r="I4" s="2"/>
      <c r="J4" s="2"/>
      <c r="K4" s="2"/>
      <c r="L4" s="2"/>
    </row>
    <row r="5" spans="1:12" ht="15.75" customHeight="1">
      <c r="A5" s="934" t="s">
        <v>111</v>
      </c>
      <c r="B5" s="933" t="s">
        <v>112</v>
      </c>
      <c r="C5" s="933" t="s">
        <v>135</v>
      </c>
      <c r="D5" s="933"/>
      <c r="E5" s="933" t="s">
        <v>136</v>
      </c>
      <c r="F5" s="933"/>
      <c r="G5" s="937" t="s">
        <v>137</v>
      </c>
      <c r="H5" s="933" t="s">
        <v>138</v>
      </c>
      <c r="I5" s="933"/>
      <c r="J5" s="933" t="s">
        <v>139</v>
      </c>
      <c r="K5" s="937" t="s">
        <v>140</v>
      </c>
      <c r="L5" s="931" t="s">
        <v>141</v>
      </c>
    </row>
    <row r="6" spans="1:12" ht="15.75" customHeight="1">
      <c r="A6" s="935"/>
      <c r="B6" s="936"/>
      <c r="C6" s="5" t="s">
        <v>112</v>
      </c>
      <c r="D6" s="5" t="s">
        <v>142</v>
      </c>
      <c r="E6" s="5" t="s">
        <v>112</v>
      </c>
      <c r="F6" s="5" t="s">
        <v>142</v>
      </c>
      <c r="G6" s="938"/>
      <c r="H6" s="5" t="s">
        <v>135</v>
      </c>
      <c r="I6" s="5" t="s">
        <v>136</v>
      </c>
      <c r="J6" s="936"/>
      <c r="K6" s="938"/>
      <c r="L6" s="932"/>
    </row>
    <row r="7" spans="1:12" ht="15.75" customHeight="1">
      <c r="A7" s="6">
        <v>1</v>
      </c>
      <c r="B7" s="7">
        <f>C4</f>
        <v>46235</v>
      </c>
      <c r="C7" s="8">
        <f>B7</f>
        <v>46235</v>
      </c>
      <c r="D7" s="9">
        <v>0.3125</v>
      </c>
      <c r="E7" s="8">
        <f>C7</f>
        <v>46235</v>
      </c>
      <c r="F7" s="9">
        <v>0.53263888888888899</v>
      </c>
      <c r="G7" s="10">
        <f>IFERROR(((E7-C7)+(F7-D7)),"")</f>
        <v>0.22013888888888899</v>
      </c>
      <c r="H7" s="232"/>
      <c r="I7" s="232"/>
      <c r="J7" s="11">
        <f t="shared" ref="J7" si="0">I7-H7</f>
        <v>0</v>
      </c>
      <c r="K7" s="27">
        <f>J7/24</f>
        <v>0</v>
      </c>
      <c r="L7" s="28"/>
    </row>
    <row r="8" spans="1:12">
      <c r="A8" s="12">
        <f>A7+1</f>
        <v>2</v>
      </c>
      <c r="B8" s="8">
        <f>B7+1</f>
        <v>46236</v>
      </c>
      <c r="C8" s="8">
        <f>B8</f>
        <v>46236</v>
      </c>
      <c r="D8" s="9">
        <v>0.3125</v>
      </c>
      <c r="E8" s="8">
        <f>C8</f>
        <v>46236</v>
      </c>
      <c r="F8" s="9">
        <v>0.53263888888888899</v>
      </c>
      <c r="G8" s="10">
        <f>IFERROR(((E8-C8)+(F8-D8)),"")</f>
        <v>0.22013888888888899</v>
      </c>
      <c r="H8" s="11"/>
      <c r="I8" s="232"/>
      <c r="J8" s="11">
        <f t="shared" ref="J8:J13" si="1">I8-H8</f>
        <v>0</v>
      </c>
      <c r="K8" s="27">
        <f>J8/24</f>
        <v>0</v>
      </c>
      <c r="L8" s="28"/>
    </row>
    <row r="9" spans="1:12">
      <c r="A9" s="12">
        <f t="shared" ref="A9:B24" si="2">A8+1</f>
        <v>3</v>
      </c>
      <c r="B9" s="8">
        <f t="shared" si="2"/>
        <v>46237</v>
      </c>
      <c r="C9" s="8">
        <f t="shared" ref="C9:C36" si="3">B9</f>
        <v>46237</v>
      </c>
      <c r="D9" s="9">
        <v>0.3125</v>
      </c>
      <c r="E9" s="8">
        <f t="shared" ref="E9:E36" si="4">C9</f>
        <v>46237</v>
      </c>
      <c r="F9" s="9">
        <v>0.53263888888888899</v>
      </c>
      <c r="G9" s="10">
        <f t="shared" ref="G9:G35" si="5">IFERROR(((E9-C9)+(F9-D9)),"")</f>
        <v>0.22013888888888899</v>
      </c>
      <c r="H9" s="11"/>
      <c r="I9" s="11"/>
      <c r="J9" s="11">
        <f t="shared" ref="J9" si="6">I9-H9</f>
        <v>0</v>
      </c>
      <c r="K9" s="27">
        <f>J9/24</f>
        <v>0</v>
      </c>
      <c r="L9" s="28"/>
    </row>
    <row r="10" spans="1:12">
      <c r="A10" s="12">
        <f t="shared" si="2"/>
        <v>4</v>
      </c>
      <c r="B10" s="8">
        <f t="shared" si="2"/>
        <v>46238</v>
      </c>
      <c r="C10" s="8">
        <f t="shared" si="3"/>
        <v>46238</v>
      </c>
      <c r="D10" s="9">
        <v>0.42916666666666697</v>
      </c>
      <c r="E10" s="8">
        <f t="shared" ref="E10" si="7">C10</f>
        <v>46238</v>
      </c>
      <c r="F10" s="9">
        <v>0.45972222222222198</v>
      </c>
      <c r="G10" s="10">
        <f t="shared" si="5"/>
        <v>3.0555555555555003E-2</v>
      </c>
      <c r="H10" s="11"/>
      <c r="I10" s="11"/>
      <c r="J10" s="11">
        <f t="shared" si="1"/>
        <v>0</v>
      </c>
      <c r="K10" s="27">
        <f t="shared" ref="K10:K13" si="8">J10/24</f>
        <v>0</v>
      </c>
      <c r="L10" s="28"/>
    </row>
    <row r="11" spans="1:12">
      <c r="A11" s="12">
        <f t="shared" si="2"/>
        <v>5</v>
      </c>
      <c r="B11" s="8">
        <f t="shared" si="2"/>
        <v>46239</v>
      </c>
      <c r="C11" s="8">
        <f t="shared" si="3"/>
        <v>46239</v>
      </c>
      <c r="D11" s="9">
        <v>0.42916666666666697</v>
      </c>
      <c r="E11" s="8">
        <f t="shared" ref="E11" si="9">C11</f>
        <v>46239</v>
      </c>
      <c r="F11" s="9">
        <v>0.45972222222222198</v>
      </c>
      <c r="G11" s="10">
        <f t="shared" si="5"/>
        <v>3.0555555555555003E-2</v>
      </c>
      <c r="H11" s="11"/>
      <c r="I11" s="11"/>
      <c r="J11" s="11">
        <f t="shared" ref="J11" si="10">I11-H11</f>
        <v>0</v>
      </c>
      <c r="K11" s="27">
        <f t="shared" ref="K11" si="11">J11/24</f>
        <v>0</v>
      </c>
      <c r="L11" s="28"/>
    </row>
    <row r="12" spans="1:12">
      <c r="A12" s="12">
        <f t="shared" si="2"/>
        <v>6</v>
      </c>
      <c r="B12" s="8">
        <f t="shared" si="2"/>
        <v>46240</v>
      </c>
      <c r="C12" s="8">
        <f t="shared" si="3"/>
        <v>46240</v>
      </c>
      <c r="D12" s="9">
        <v>0.59722222222222199</v>
      </c>
      <c r="E12" s="8">
        <f t="shared" si="4"/>
        <v>46240</v>
      </c>
      <c r="F12" s="9">
        <v>0.70347222222222205</v>
      </c>
      <c r="G12" s="10">
        <f t="shared" si="5"/>
        <v>0.10625000000000007</v>
      </c>
      <c r="H12" s="11"/>
      <c r="I12" s="11"/>
      <c r="J12" s="11">
        <f t="shared" ref="J12" si="12">I12-H12</f>
        <v>0</v>
      </c>
      <c r="K12" s="27">
        <f t="shared" ref="K12" si="13">J12/24</f>
        <v>0</v>
      </c>
      <c r="L12" s="28"/>
    </row>
    <row r="13" spans="1:12">
      <c r="A13" s="12">
        <f t="shared" si="2"/>
        <v>7</v>
      </c>
      <c r="B13" s="8">
        <f t="shared" si="2"/>
        <v>46241</v>
      </c>
      <c r="C13" s="8">
        <f t="shared" si="3"/>
        <v>46241</v>
      </c>
      <c r="D13" s="9">
        <v>0.37916666666666698</v>
      </c>
      <c r="E13" s="8">
        <f t="shared" si="4"/>
        <v>46241</v>
      </c>
      <c r="F13" s="9">
        <v>0.688194444444444</v>
      </c>
      <c r="G13" s="10">
        <f t="shared" si="5"/>
        <v>0.30902777777777701</v>
      </c>
      <c r="H13" s="11"/>
      <c r="I13" s="11"/>
      <c r="J13" s="11">
        <f t="shared" si="1"/>
        <v>0</v>
      </c>
      <c r="K13" s="27">
        <f t="shared" si="8"/>
        <v>0</v>
      </c>
      <c r="L13" s="28"/>
    </row>
    <row r="14" spans="1:12">
      <c r="A14" s="12">
        <f t="shared" si="2"/>
        <v>8</v>
      </c>
      <c r="B14" s="8">
        <f t="shared" si="2"/>
        <v>46242</v>
      </c>
      <c r="C14" s="8">
        <f t="shared" si="3"/>
        <v>46242</v>
      </c>
      <c r="D14" s="9">
        <v>0.55555555555555602</v>
      </c>
      <c r="E14" s="8">
        <f t="shared" si="4"/>
        <v>46242</v>
      </c>
      <c r="F14" s="9">
        <v>0.70625000000000004</v>
      </c>
      <c r="G14" s="10">
        <f t="shared" si="5"/>
        <v>0.15069444444444402</v>
      </c>
      <c r="H14" s="11"/>
      <c r="I14" s="11"/>
      <c r="J14" s="11">
        <f t="shared" ref="J14" si="14">I14-H14</f>
        <v>0</v>
      </c>
      <c r="K14" s="27">
        <f t="shared" ref="K14" si="15">J14/24</f>
        <v>0</v>
      </c>
      <c r="L14" s="28"/>
    </row>
    <row r="15" spans="1:12">
      <c r="A15" s="12">
        <f t="shared" si="2"/>
        <v>9</v>
      </c>
      <c r="B15" s="8">
        <f t="shared" si="2"/>
        <v>46243</v>
      </c>
      <c r="C15" s="8">
        <f t="shared" si="3"/>
        <v>46243</v>
      </c>
      <c r="D15" s="9">
        <v>0.33680555555555602</v>
      </c>
      <c r="E15" s="8">
        <f t="shared" ref="E15" si="16">C15</f>
        <v>46243</v>
      </c>
      <c r="F15" s="9">
        <v>0.56597222222222199</v>
      </c>
      <c r="G15" s="10">
        <f t="shared" ref="G15" si="17">IFERROR(((E15-C15)+(F15-D15)),"")</f>
        <v>0.22916666666666596</v>
      </c>
      <c r="H15" s="11"/>
      <c r="I15" s="11"/>
      <c r="J15" s="11">
        <f t="shared" ref="J15" si="18">I15-H15</f>
        <v>0</v>
      </c>
      <c r="K15" s="27">
        <f t="shared" ref="K15" si="19">J15/24</f>
        <v>0</v>
      </c>
      <c r="L15" s="28"/>
    </row>
    <row r="16" spans="1:12">
      <c r="A16" s="12">
        <f t="shared" si="2"/>
        <v>10</v>
      </c>
      <c r="B16" s="8">
        <f t="shared" si="2"/>
        <v>46244</v>
      </c>
      <c r="C16" s="8">
        <f t="shared" si="3"/>
        <v>46244</v>
      </c>
      <c r="D16" s="9">
        <v>0.38541666666666702</v>
      </c>
      <c r="E16" s="8">
        <f t="shared" ref="E16" si="20">C16</f>
        <v>46244</v>
      </c>
      <c r="F16" s="9">
        <v>0.41944444444444401</v>
      </c>
      <c r="G16" s="10">
        <f t="shared" ref="G16" si="21">IFERROR(((E16-C16)+(F16-D16)),"")</f>
        <v>3.4027777777776991E-2</v>
      </c>
      <c r="H16" s="11"/>
      <c r="I16" s="11"/>
      <c r="J16" s="11">
        <f t="shared" ref="J16" si="22">I16-H16</f>
        <v>0</v>
      </c>
      <c r="K16" s="27">
        <f t="shared" ref="K16" si="23">J16/24</f>
        <v>0</v>
      </c>
      <c r="L16" s="28"/>
    </row>
    <row r="17" spans="1:16">
      <c r="A17" s="12">
        <f t="shared" si="2"/>
        <v>11</v>
      </c>
      <c r="B17" s="8">
        <f t="shared" si="2"/>
        <v>46245</v>
      </c>
      <c r="C17" s="8">
        <f t="shared" si="3"/>
        <v>46245</v>
      </c>
      <c r="D17" s="9">
        <v>0.39930555555555602</v>
      </c>
      <c r="E17" s="8">
        <f t="shared" ref="E17" si="24">C17</f>
        <v>46245</v>
      </c>
      <c r="F17" s="9">
        <v>0.48611111111111099</v>
      </c>
      <c r="G17" s="10">
        <f t="shared" ref="G17" si="25">IFERROR(((E17-C17)+(F17-D17)),"")</f>
        <v>8.680555555555497E-2</v>
      </c>
      <c r="H17" s="11"/>
      <c r="I17" s="11"/>
      <c r="J17" s="11">
        <f t="shared" ref="J17" si="26">I17-H17</f>
        <v>0</v>
      </c>
      <c r="K17" s="27">
        <f t="shared" ref="K17" si="27">J17/24</f>
        <v>0</v>
      </c>
      <c r="L17" s="28"/>
    </row>
    <row r="18" spans="1:16">
      <c r="A18" s="12">
        <f t="shared" si="2"/>
        <v>12</v>
      </c>
      <c r="B18" s="8">
        <f t="shared" si="2"/>
        <v>46246</v>
      </c>
      <c r="C18" s="8">
        <f t="shared" si="3"/>
        <v>46246</v>
      </c>
      <c r="D18" s="9">
        <v>0.39930555555555602</v>
      </c>
      <c r="E18" s="8">
        <f t="shared" ref="E18" si="28">C18</f>
        <v>46246</v>
      </c>
      <c r="F18" s="9">
        <v>0.48611111111111099</v>
      </c>
      <c r="G18" s="10">
        <f t="shared" ref="G18" si="29">IFERROR(((E18-C18)+(F18-D18)),"")</f>
        <v>8.680555555555497E-2</v>
      </c>
      <c r="H18" s="11"/>
      <c r="I18" s="11"/>
      <c r="J18" s="11">
        <f t="shared" ref="J18" si="30">I18-H18</f>
        <v>0</v>
      </c>
      <c r="K18" s="27">
        <f t="shared" ref="K18" si="31">J18/24</f>
        <v>0</v>
      </c>
      <c r="L18" s="28"/>
    </row>
    <row r="19" spans="1:16">
      <c r="A19" s="12">
        <f t="shared" si="2"/>
        <v>13</v>
      </c>
      <c r="B19" s="8">
        <f t="shared" si="2"/>
        <v>46247</v>
      </c>
      <c r="C19" s="8">
        <f t="shared" si="3"/>
        <v>46247</v>
      </c>
      <c r="D19" s="9">
        <v>0.39930555555555602</v>
      </c>
      <c r="E19" s="8">
        <f t="shared" ref="E19" si="32">C19</f>
        <v>46247</v>
      </c>
      <c r="F19" s="9">
        <v>0.48611111111111099</v>
      </c>
      <c r="G19" s="10">
        <f t="shared" ref="G19" si="33">IFERROR(((E19-C19)+(F19-D19)),"")</f>
        <v>8.680555555555497E-2</v>
      </c>
      <c r="H19" s="11"/>
      <c r="I19" s="11"/>
      <c r="J19" s="11">
        <f t="shared" ref="J19" si="34">I19-H19</f>
        <v>0</v>
      </c>
      <c r="K19" s="27">
        <f t="shared" ref="K19" si="35">J19/24</f>
        <v>0</v>
      </c>
      <c r="L19" s="28"/>
      <c r="N19" s="29"/>
      <c r="O19" s="29"/>
      <c r="P19" s="29"/>
    </row>
    <row r="20" spans="1:16">
      <c r="A20" s="12">
        <f t="shared" si="2"/>
        <v>14</v>
      </c>
      <c r="B20" s="8">
        <f t="shared" si="2"/>
        <v>46248</v>
      </c>
      <c r="C20" s="8">
        <f t="shared" si="3"/>
        <v>46248</v>
      </c>
      <c r="D20" s="9">
        <v>0.39930555555555602</v>
      </c>
      <c r="E20" s="8">
        <f t="shared" ref="E20" si="36">C20</f>
        <v>46248</v>
      </c>
      <c r="F20" s="9">
        <v>0.48611111111111099</v>
      </c>
      <c r="G20" s="10">
        <f t="shared" ref="G20" si="37">IFERROR(((E20-C20)+(F20-D20)),"")</f>
        <v>8.680555555555497E-2</v>
      </c>
      <c r="H20" s="11"/>
      <c r="I20" s="11"/>
      <c r="J20" s="11">
        <f t="shared" ref="J20" si="38">I20-H20</f>
        <v>0</v>
      </c>
      <c r="K20" s="27">
        <f t="shared" ref="K20" si="39">J20/24</f>
        <v>0</v>
      </c>
      <c r="L20" s="28"/>
    </row>
    <row r="21" spans="1:16">
      <c r="A21" s="12">
        <f t="shared" si="2"/>
        <v>15</v>
      </c>
      <c r="B21" s="8">
        <f t="shared" si="2"/>
        <v>46249</v>
      </c>
      <c r="C21" s="8">
        <f t="shared" si="3"/>
        <v>46249</v>
      </c>
      <c r="D21" s="9">
        <v>0.39930555555555602</v>
      </c>
      <c r="E21" s="8">
        <f t="shared" ref="E21" si="40">C21</f>
        <v>46249</v>
      </c>
      <c r="F21" s="9">
        <v>0.48611111111111099</v>
      </c>
      <c r="G21" s="10">
        <f t="shared" ref="G21" si="41">IFERROR(((E21-C21)+(F21-D21)),"")</f>
        <v>8.680555555555497E-2</v>
      </c>
      <c r="H21" s="11"/>
      <c r="I21" s="11"/>
      <c r="J21" s="11">
        <f t="shared" ref="J21" si="42">I21-H21</f>
        <v>0</v>
      </c>
      <c r="K21" s="27">
        <f t="shared" ref="K21" si="43">J21/24</f>
        <v>0</v>
      </c>
      <c r="L21" s="28"/>
    </row>
    <row r="22" spans="1:16">
      <c r="A22" s="12">
        <f t="shared" si="2"/>
        <v>16</v>
      </c>
      <c r="B22" s="8">
        <f t="shared" si="2"/>
        <v>46250</v>
      </c>
      <c r="C22" s="8">
        <f t="shared" si="3"/>
        <v>46250</v>
      </c>
      <c r="D22" s="9">
        <v>0.39930555555555602</v>
      </c>
      <c r="E22" s="8">
        <f t="shared" ref="E22" si="44">C22</f>
        <v>46250</v>
      </c>
      <c r="F22" s="9">
        <v>0.48611111111111099</v>
      </c>
      <c r="G22" s="10">
        <f t="shared" ref="G22" si="45">IFERROR(((E22-C22)+(F22-D22)),"")</f>
        <v>8.680555555555497E-2</v>
      </c>
      <c r="H22" s="11"/>
      <c r="I22" s="11"/>
      <c r="J22" s="11">
        <f t="shared" ref="J22" si="46">I22-H22</f>
        <v>0</v>
      </c>
      <c r="K22" s="27">
        <f t="shared" ref="K22" si="47">J22/24</f>
        <v>0</v>
      </c>
      <c r="L22" s="28"/>
    </row>
    <row r="23" spans="1:16">
      <c r="A23" s="12">
        <f t="shared" si="2"/>
        <v>17</v>
      </c>
      <c r="B23" s="8">
        <f t="shared" si="2"/>
        <v>46251</v>
      </c>
      <c r="C23" s="8">
        <f t="shared" ref="C23" si="48">B23</f>
        <v>46251</v>
      </c>
      <c r="D23" s="9">
        <v>0.39930555555555602</v>
      </c>
      <c r="E23" s="8">
        <f t="shared" ref="E23" si="49">C23</f>
        <v>46251</v>
      </c>
      <c r="F23" s="9">
        <v>0.48611111111111099</v>
      </c>
      <c r="G23" s="10">
        <f t="shared" ref="G23" si="50">IFERROR(((E23-C23)+(F23-D23)),"")</f>
        <v>8.680555555555497E-2</v>
      </c>
      <c r="H23" s="11"/>
      <c r="I23" s="11"/>
      <c r="J23" s="11">
        <f t="shared" ref="J23" si="51">I23-H23</f>
        <v>0</v>
      </c>
      <c r="K23" s="27">
        <f t="shared" ref="K23" si="52">J23/24</f>
        <v>0</v>
      </c>
      <c r="L23" s="28"/>
    </row>
    <row r="24" spans="1:16">
      <c r="A24" s="12">
        <f t="shared" si="2"/>
        <v>18</v>
      </c>
      <c r="B24" s="8">
        <f t="shared" si="2"/>
        <v>46252</v>
      </c>
      <c r="C24" s="8">
        <f t="shared" si="3"/>
        <v>46252</v>
      </c>
      <c r="D24" s="9">
        <v>0.39930555555555602</v>
      </c>
      <c r="E24" s="8">
        <f t="shared" ref="E24" si="53">C24</f>
        <v>46252</v>
      </c>
      <c r="F24" s="9">
        <v>0.48611111111111099</v>
      </c>
      <c r="G24" s="10">
        <f t="shared" ref="G24" si="54">IFERROR(((E24-C24)+(F24-D24)),"")</f>
        <v>8.680555555555497E-2</v>
      </c>
      <c r="H24" s="11"/>
      <c r="I24" s="11"/>
      <c r="J24" s="11">
        <f t="shared" ref="J24" si="55">I24-H24</f>
        <v>0</v>
      </c>
      <c r="K24" s="27">
        <f t="shared" ref="K24:K35" si="56">J24/24</f>
        <v>0</v>
      </c>
      <c r="L24" s="28"/>
    </row>
    <row r="25" spans="1:16">
      <c r="A25" s="12">
        <f t="shared" ref="A25:B35" si="57">A24+1</f>
        <v>19</v>
      </c>
      <c r="B25" s="8">
        <f>B24+1</f>
        <v>46253</v>
      </c>
      <c r="C25" s="8">
        <f t="shared" si="3"/>
        <v>46253</v>
      </c>
      <c r="D25" s="9">
        <v>0.39930555555555602</v>
      </c>
      <c r="E25" s="8">
        <f t="shared" ref="E25:E27" si="58">C25</f>
        <v>46253</v>
      </c>
      <c r="F25" s="9">
        <v>0.48611111111111099</v>
      </c>
      <c r="G25" s="10">
        <f t="shared" ref="G25:G27" si="59">IFERROR(((E25-C25)+(F25-D25)),"")</f>
        <v>8.680555555555497E-2</v>
      </c>
      <c r="H25" s="11"/>
      <c r="I25" s="11"/>
      <c r="J25" s="11">
        <f t="shared" ref="J25:J30" si="60">(I25-H25)</f>
        <v>0</v>
      </c>
      <c r="K25" s="27">
        <f t="shared" ref="K25" si="61">J25/24</f>
        <v>0</v>
      </c>
      <c r="L25" s="28"/>
    </row>
    <row r="26" spans="1:16">
      <c r="A26" s="12">
        <f t="shared" si="57"/>
        <v>20</v>
      </c>
      <c r="B26" s="8">
        <f>B25+1</f>
        <v>46254</v>
      </c>
      <c r="C26" s="8">
        <f t="shared" si="3"/>
        <v>46254</v>
      </c>
      <c r="D26" s="9">
        <v>0.39930555555555602</v>
      </c>
      <c r="E26" s="8">
        <f t="shared" si="58"/>
        <v>46254</v>
      </c>
      <c r="F26" s="9">
        <v>0.48611111111111099</v>
      </c>
      <c r="G26" s="10">
        <f t="shared" si="59"/>
        <v>8.680555555555497E-2</v>
      </c>
      <c r="H26" s="11"/>
      <c r="I26" s="11"/>
      <c r="J26" s="11">
        <f t="shared" si="60"/>
        <v>0</v>
      </c>
      <c r="K26" s="27">
        <f t="shared" ref="K26" si="62">J26/24</f>
        <v>0</v>
      </c>
      <c r="L26" s="28"/>
    </row>
    <row r="27" spans="1:16">
      <c r="A27" s="12">
        <f>A26+1</f>
        <v>21</v>
      </c>
      <c r="B27" s="8">
        <f>B26+1</f>
        <v>46255</v>
      </c>
      <c r="C27" s="8">
        <f t="shared" si="3"/>
        <v>46255</v>
      </c>
      <c r="D27" s="9">
        <v>0.39930555555555602</v>
      </c>
      <c r="E27" s="8">
        <f t="shared" si="58"/>
        <v>46255</v>
      </c>
      <c r="F27" s="9">
        <v>0.48611111111111099</v>
      </c>
      <c r="G27" s="10">
        <f t="shared" si="59"/>
        <v>8.680555555555497E-2</v>
      </c>
      <c r="H27" s="11"/>
      <c r="I27" s="11"/>
      <c r="J27" s="11">
        <f t="shared" si="60"/>
        <v>0</v>
      </c>
      <c r="K27" s="27">
        <f t="shared" ref="K27" si="63">J27/24</f>
        <v>0</v>
      </c>
      <c r="L27" s="28"/>
    </row>
    <row r="28" spans="1:16">
      <c r="A28" s="12">
        <f>A27+1</f>
        <v>22</v>
      </c>
      <c r="B28" s="8">
        <f>B27+1</f>
        <v>46256</v>
      </c>
      <c r="C28" s="8">
        <f t="shared" si="3"/>
        <v>46256</v>
      </c>
      <c r="D28" s="9">
        <v>0.39930555555555602</v>
      </c>
      <c r="E28" s="8">
        <f t="shared" ref="E28" si="64">C28</f>
        <v>46256</v>
      </c>
      <c r="F28" s="9">
        <v>0.48611111111111099</v>
      </c>
      <c r="G28" s="10">
        <f t="shared" ref="G28" si="65">IFERROR(((E28-C28)+(F28-D28)),"")</f>
        <v>8.680555555555497E-2</v>
      </c>
      <c r="H28" s="11"/>
      <c r="I28" s="11"/>
      <c r="J28" s="11">
        <f t="shared" si="60"/>
        <v>0</v>
      </c>
      <c r="K28" s="27">
        <f t="shared" ref="K28" si="66">J28/24</f>
        <v>0</v>
      </c>
      <c r="L28" s="28"/>
    </row>
    <row r="29" spans="1:16">
      <c r="A29" s="12">
        <f t="shared" si="57"/>
        <v>23</v>
      </c>
      <c r="B29" s="8">
        <f t="shared" si="57"/>
        <v>46257</v>
      </c>
      <c r="C29" s="8">
        <f t="shared" si="3"/>
        <v>46257</v>
      </c>
      <c r="D29" s="9">
        <v>0.39930555555555602</v>
      </c>
      <c r="E29" s="8">
        <f t="shared" ref="E29" si="67">C29</f>
        <v>46257</v>
      </c>
      <c r="F29" s="9">
        <v>0.48611111111111099</v>
      </c>
      <c r="G29" s="10">
        <f t="shared" ref="G29" si="68">IFERROR(((E29-C29)+(F29-D29)),"")</f>
        <v>8.680555555555497E-2</v>
      </c>
      <c r="H29" s="11"/>
      <c r="I29" s="11"/>
      <c r="J29" s="11">
        <f t="shared" si="60"/>
        <v>0</v>
      </c>
      <c r="K29" s="27">
        <f t="shared" ref="K29" si="69">J29/24</f>
        <v>0</v>
      </c>
      <c r="L29" s="28"/>
    </row>
    <row r="30" spans="1:16">
      <c r="A30" s="12">
        <f t="shared" si="57"/>
        <v>24</v>
      </c>
      <c r="B30" s="8">
        <f t="shared" si="57"/>
        <v>46258</v>
      </c>
      <c r="C30" s="8">
        <f t="shared" si="3"/>
        <v>46258</v>
      </c>
      <c r="D30" s="9">
        <v>0.39930555555555602</v>
      </c>
      <c r="E30" s="8">
        <f t="shared" ref="E30" si="70">C30</f>
        <v>46258</v>
      </c>
      <c r="F30" s="9">
        <v>0.48611111111111099</v>
      </c>
      <c r="G30" s="10">
        <f t="shared" ref="G30" si="71">IFERROR(((E30-C30)+(F30-D30)),"")</f>
        <v>8.680555555555497E-2</v>
      </c>
      <c r="H30" s="11"/>
      <c r="I30" s="11"/>
      <c r="J30" s="11">
        <f t="shared" si="60"/>
        <v>0</v>
      </c>
      <c r="K30" s="27">
        <f t="shared" ref="K30" si="72">J30/24</f>
        <v>0</v>
      </c>
      <c r="L30" s="28"/>
    </row>
    <row r="31" spans="1:16">
      <c r="A31" s="12">
        <f t="shared" si="57"/>
        <v>25</v>
      </c>
      <c r="B31" s="8">
        <f t="shared" si="57"/>
        <v>46259</v>
      </c>
      <c r="C31" s="8">
        <f t="shared" si="3"/>
        <v>46259</v>
      </c>
      <c r="D31" s="9">
        <v>0.39930555555555602</v>
      </c>
      <c r="E31" s="8">
        <f t="shared" ref="E31" si="73">C31</f>
        <v>46259</v>
      </c>
      <c r="F31" s="9">
        <v>0.48611111111111099</v>
      </c>
      <c r="G31" s="10">
        <f t="shared" ref="G31" si="74">IFERROR(((E31-C31)+(F31-D31)),"")</f>
        <v>8.680555555555497E-2</v>
      </c>
      <c r="H31" s="11"/>
      <c r="I31" s="11"/>
      <c r="J31" s="11">
        <f t="shared" ref="J31" si="75">(I31-H31)</f>
        <v>0</v>
      </c>
      <c r="K31" s="27">
        <f t="shared" ref="K31" si="76">J31/24</f>
        <v>0</v>
      </c>
      <c r="L31" s="28"/>
    </row>
    <row r="32" spans="1:16">
      <c r="A32" s="12">
        <f t="shared" si="57"/>
        <v>26</v>
      </c>
      <c r="B32" s="8">
        <f t="shared" si="57"/>
        <v>46260</v>
      </c>
      <c r="C32" s="8">
        <f t="shared" si="3"/>
        <v>46260</v>
      </c>
      <c r="D32" s="9">
        <v>0.39930555555555602</v>
      </c>
      <c r="E32" s="8">
        <f t="shared" ref="E32" si="77">C32</f>
        <v>46260</v>
      </c>
      <c r="F32" s="9">
        <v>0.48611111111111099</v>
      </c>
      <c r="G32" s="10">
        <f t="shared" ref="G32" si="78">IFERROR(((E32-C32)+(F32-D32)),"")</f>
        <v>8.680555555555497E-2</v>
      </c>
      <c r="H32" s="11"/>
      <c r="I32" s="11"/>
      <c r="J32" s="11">
        <f t="shared" ref="J32" si="79">(I32-H32)</f>
        <v>0</v>
      </c>
      <c r="K32" s="27">
        <f t="shared" ref="K32" si="80">J32/24</f>
        <v>0</v>
      </c>
      <c r="L32" s="28"/>
    </row>
    <row r="33" spans="1:12">
      <c r="A33" s="12">
        <f t="shared" si="57"/>
        <v>27</v>
      </c>
      <c r="B33" s="8">
        <f t="shared" si="57"/>
        <v>46261</v>
      </c>
      <c r="C33" s="8">
        <f t="shared" si="3"/>
        <v>46261</v>
      </c>
      <c r="D33" s="9">
        <v>0.39930555555555602</v>
      </c>
      <c r="E33" s="8">
        <f t="shared" ref="E33" si="81">C33</f>
        <v>46261</v>
      </c>
      <c r="F33" s="9">
        <v>0.48611111111111099</v>
      </c>
      <c r="G33" s="10">
        <f t="shared" ref="G33" si="82">IFERROR(((E33-C33)+(F33-D33)),"")</f>
        <v>8.680555555555497E-2</v>
      </c>
      <c r="H33" s="11"/>
      <c r="I33" s="11"/>
      <c r="J33" s="11">
        <f t="shared" ref="J33" si="83">(I33-H33)</f>
        <v>0</v>
      </c>
      <c r="K33" s="27">
        <f t="shared" ref="K33" si="84">J33/24</f>
        <v>0</v>
      </c>
      <c r="L33" s="28"/>
    </row>
    <row r="34" spans="1:12">
      <c r="A34" s="12">
        <f t="shared" si="57"/>
        <v>28</v>
      </c>
      <c r="B34" s="8">
        <f t="shared" si="57"/>
        <v>46262</v>
      </c>
      <c r="C34" s="8">
        <f t="shared" si="3"/>
        <v>46262</v>
      </c>
      <c r="D34" s="9">
        <v>0.39930555555555602</v>
      </c>
      <c r="E34" s="8">
        <f t="shared" ref="E34" si="85">C34</f>
        <v>46262</v>
      </c>
      <c r="F34" s="9">
        <v>0.48611111111111099</v>
      </c>
      <c r="G34" s="10">
        <f t="shared" ref="G34" si="86">IFERROR(((E34-C34)+(F34-D34)),"")</f>
        <v>8.680555555555497E-2</v>
      </c>
      <c r="H34" s="11"/>
      <c r="I34" s="11"/>
      <c r="J34" s="11">
        <f t="shared" ref="J34" si="87">(I34-H34)</f>
        <v>0</v>
      </c>
      <c r="K34" s="27">
        <f t="shared" ref="K34" si="88">J34/24</f>
        <v>0</v>
      </c>
      <c r="L34" s="28"/>
    </row>
    <row r="35" spans="1:12">
      <c r="A35" s="12">
        <f t="shared" si="57"/>
        <v>29</v>
      </c>
      <c r="B35" s="8">
        <f t="shared" si="57"/>
        <v>46263</v>
      </c>
      <c r="C35" s="8">
        <f t="shared" si="3"/>
        <v>46263</v>
      </c>
      <c r="D35" s="9">
        <v>0.39930555555555602</v>
      </c>
      <c r="E35" s="8">
        <f t="shared" si="4"/>
        <v>46263</v>
      </c>
      <c r="F35" s="9">
        <v>0.48611111111111099</v>
      </c>
      <c r="G35" s="10">
        <f t="shared" si="5"/>
        <v>8.680555555555497E-2</v>
      </c>
      <c r="H35" s="11"/>
      <c r="I35" s="11"/>
      <c r="J35" s="11">
        <f t="shared" ref="J35" si="89">(I35-H35)</f>
        <v>0</v>
      </c>
      <c r="K35" s="27">
        <f t="shared" si="56"/>
        <v>0</v>
      </c>
      <c r="L35" s="28"/>
    </row>
    <row r="36" spans="1:12">
      <c r="A36" s="12">
        <f t="shared" ref="A36:B37" si="90">A35+1</f>
        <v>30</v>
      </c>
      <c r="B36" s="8">
        <f t="shared" si="90"/>
        <v>46264</v>
      </c>
      <c r="C36" s="8">
        <f t="shared" si="3"/>
        <v>46264</v>
      </c>
      <c r="D36" s="9">
        <v>0.39930555555555602</v>
      </c>
      <c r="E36" s="8">
        <f t="shared" si="4"/>
        <v>46264</v>
      </c>
      <c r="F36" s="9">
        <v>0.48611111111111099</v>
      </c>
      <c r="G36" s="10">
        <f t="shared" ref="G36" si="91">IFERROR(((E36-C36)+(F36-D36)),"")</f>
        <v>8.680555555555497E-2</v>
      </c>
      <c r="H36" s="11"/>
      <c r="I36" s="11"/>
      <c r="J36" s="11">
        <f t="shared" ref="J36" si="92">(I36-H36)</f>
        <v>0</v>
      </c>
      <c r="K36" s="27">
        <f t="shared" ref="K36" si="93">J36/24</f>
        <v>0</v>
      </c>
      <c r="L36" s="28"/>
    </row>
    <row r="37" spans="1:12">
      <c r="A37" s="12">
        <f t="shared" si="90"/>
        <v>31</v>
      </c>
      <c r="B37" s="8">
        <f t="shared" si="90"/>
        <v>46265</v>
      </c>
      <c r="C37" s="8">
        <f t="shared" ref="C37" si="94">B37</f>
        <v>46265</v>
      </c>
      <c r="D37" s="9">
        <v>0.39930555555555602</v>
      </c>
      <c r="E37" s="8">
        <f t="shared" ref="E37" si="95">C37</f>
        <v>46265</v>
      </c>
      <c r="F37" s="9">
        <v>0.48611111111111099</v>
      </c>
      <c r="G37" s="10">
        <f t="shared" ref="G37" si="96">IFERROR(((E37-C37)+(F37-D37)),"")</f>
        <v>8.680555555555497E-2</v>
      </c>
      <c r="H37" s="11"/>
      <c r="I37" s="11"/>
      <c r="J37" s="11">
        <f t="shared" ref="J37" si="97">(I37-H37)</f>
        <v>0</v>
      </c>
      <c r="K37" s="27">
        <f t="shared" ref="K37" si="98">J37/24</f>
        <v>0</v>
      </c>
      <c r="L37" s="28"/>
    </row>
    <row r="38" spans="1:12">
      <c r="A38" s="13"/>
      <c r="B38" s="14"/>
      <c r="C38" s="14"/>
      <c r="D38" s="15"/>
      <c r="E38" s="14"/>
      <c r="F38" s="15"/>
      <c r="G38" s="15"/>
      <c r="H38" s="16"/>
      <c r="I38" s="16"/>
      <c r="J38" s="16"/>
      <c r="K38" s="30"/>
      <c r="L38" s="31"/>
    </row>
    <row r="39" spans="1:12">
      <c r="A39" s="17" t="s">
        <v>3</v>
      </c>
      <c r="B39" s="18"/>
      <c r="C39" s="18"/>
      <c r="D39" s="18"/>
      <c r="E39" s="18"/>
      <c r="F39" s="18"/>
      <c r="G39" s="19">
        <f>SUM(G7:G37)</f>
        <v>3.373611111111094</v>
      </c>
      <c r="H39" s="20"/>
      <c r="I39" s="20"/>
      <c r="J39" s="32">
        <f>SUM(J7:J38)</f>
        <v>0</v>
      </c>
      <c r="K39" s="32">
        <f>AVERAGE(K7:K37)</f>
        <v>0</v>
      </c>
      <c r="L39" s="33"/>
    </row>
    <row r="40" spans="1:12">
      <c r="A40" s="21" t="s">
        <v>117</v>
      </c>
      <c r="B40" s="22"/>
      <c r="C40" s="22"/>
      <c r="D40" s="22"/>
      <c r="E40" s="22"/>
      <c r="F40" s="22"/>
      <c r="G40" s="23">
        <f>G39/SUMPRODUCT((G7:G37&gt;0)*1)</f>
        <v>0.10882616487455142</v>
      </c>
      <c r="H40" s="24"/>
      <c r="I40" s="24"/>
      <c r="J40" s="24"/>
      <c r="K40" s="24" t="e">
        <f>K39/SUMPRODUCT((K7:K37&gt;0)*1)</f>
        <v>#DIV/0!</v>
      </c>
      <c r="L40" s="34"/>
    </row>
    <row r="41" spans="1:12">
      <c r="A41" s="12"/>
      <c r="B41" s="8"/>
      <c r="C41" s="8"/>
      <c r="D41" s="176"/>
      <c r="E41" s="8"/>
      <c r="F41" s="8"/>
      <c r="G41" s="8"/>
      <c r="H41" s="177"/>
      <c r="I41" s="8"/>
      <c r="J41" s="177"/>
      <c r="K41" s="188"/>
      <c r="L41" s="188"/>
    </row>
    <row r="42" spans="1:12">
      <c r="A42" s="12"/>
      <c r="B42" s="8"/>
      <c r="C42" s="8"/>
      <c r="D42" s="176"/>
      <c r="E42" s="8"/>
      <c r="F42" s="8"/>
      <c r="G42" s="8"/>
      <c r="H42" s="177"/>
      <c r="I42" s="8"/>
      <c r="J42" s="177"/>
      <c r="K42" s="188"/>
      <c r="L42" s="188"/>
    </row>
    <row r="43" spans="1:12">
      <c r="A43" s="12"/>
      <c r="B43" s="8"/>
      <c r="C43" s="8"/>
      <c r="D43" s="176"/>
      <c r="E43" s="8"/>
      <c r="F43" s="8"/>
      <c r="G43" s="8"/>
      <c r="H43" s="177"/>
      <c r="I43" s="8"/>
      <c r="J43" s="177"/>
      <c r="K43" s="188"/>
      <c r="L43" s="188"/>
    </row>
    <row r="44" spans="1:12">
      <c r="A44" s="12"/>
      <c r="B44" s="8"/>
      <c r="C44" s="8"/>
      <c r="D44" s="176"/>
      <c r="E44" s="8"/>
      <c r="F44" s="8"/>
      <c r="G44" s="8"/>
      <c r="H44" s="177"/>
      <c r="I44" s="8"/>
      <c r="J44" s="177"/>
      <c r="K44" s="188"/>
      <c r="L44" s="188"/>
    </row>
    <row r="45" spans="1:12">
      <c r="A45" s="12"/>
      <c r="B45" s="8"/>
      <c r="C45" s="8"/>
      <c r="D45" s="176"/>
      <c r="E45" s="8"/>
      <c r="F45" s="8"/>
      <c r="G45" s="8"/>
      <c r="H45" s="177"/>
      <c r="I45" s="8"/>
      <c r="J45" s="177"/>
      <c r="K45" s="188"/>
      <c r="L45" s="188"/>
    </row>
    <row r="46" spans="1:12">
      <c r="A46" s="12"/>
      <c r="B46" s="8"/>
      <c r="C46" s="8"/>
      <c r="D46" s="176"/>
      <c r="E46" s="8"/>
      <c r="F46" s="8"/>
      <c r="G46" s="8"/>
      <c r="H46" s="177"/>
      <c r="I46" s="8"/>
      <c r="J46" s="177"/>
      <c r="K46" s="188"/>
      <c r="L46" s="188"/>
    </row>
    <row r="47" spans="1:12">
      <c r="A47" s="12"/>
      <c r="B47" s="8"/>
      <c r="C47" s="8"/>
      <c r="D47" s="176"/>
      <c r="E47" s="8"/>
      <c r="F47" s="8"/>
      <c r="G47" s="8"/>
      <c r="H47" s="177"/>
      <c r="I47" s="8"/>
      <c r="J47" s="177"/>
      <c r="K47" s="188"/>
      <c r="L47" s="188"/>
    </row>
    <row r="48" spans="1:12">
      <c r="A48" s="12"/>
      <c r="B48" s="8"/>
      <c r="C48" s="8"/>
      <c r="D48" s="176"/>
      <c r="E48" s="8"/>
      <c r="F48" s="8"/>
      <c r="G48" s="8"/>
      <c r="H48" s="177"/>
      <c r="I48" s="8"/>
      <c r="J48" s="177"/>
      <c r="K48" s="188"/>
      <c r="L48" s="188"/>
    </row>
    <row r="49" spans="1:12">
      <c r="A49" s="12"/>
      <c r="B49" s="8"/>
      <c r="C49" s="8"/>
      <c r="D49" s="176"/>
      <c r="E49" s="8"/>
      <c r="F49" s="8"/>
      <c r="G49" s="8"/>
      <c r="H49" s="177"/>
      <c r="I49" s="8"/>
      <c r="J49" s="177"/>
      <c r="K49" s="188"/>
      <c r="L49" s="188"/>
    </row>
    <row r="50" spans="1:12">
      <c r="A50" s="12"/>
      <c r="B50" s="8"/>
      <c r="C50" s="8"/>
      <c r="D50" s="176"/>
      <c r="E50" s="8"/>
      <c r="F50" s="8"/>
      <c r="G50" s="8"/>
      <c r="H50" s="177"/>
      <c r="I50" s="8"/>
      <c r="J50" s="177"/>
      <c r="K50" s="188"/>
      <c r="L50" s="188"/>
    </row>
    <row r="51" spans="1:12">
      <c r="A51" s="12"/>
      <c r="B51" s="8"/>
      <c r="C51" s="8"/>
      <c r="D51" s="176"/>
      <c r="E51" s="8"/>
      <c r="F51" s="8"/>
      <c r="G51" s="8"/>
      <c r="H51" s="177"/>
      <c r="I51" s="8"/>
      <c r="J51" s="177"/>
      <c r="K51" s="188"/>
      <c r="L51" s="188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pageSetup orientation="portrait"/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0"/>
  <sheetViews>
    <sheetView zoomScale="85" zoomScaleNormal="85" workbookViewId="0">
      <pane ySplit="6" topLeftCell="A7" activePane="bottomLeft" state="frozen"/>
      <selection pane="bottomLeft" activeCell="C3" sqref="C3"/>
    </sheetView>
  </sheetViews>
  <sheetFormatPr defaultColWidth="9.140625" defaultRowHeight="15"/>
  <cols>
    <col min="1" max="1" width="8.28515625" style="1" customWidth="1"/>
    <col min="2" max="2" width="13.42578125" style="1" customWidth="1"/>
    <col min="3" max="3" width="10.7109375" style="1" customWidth="1"/>
    <col min="4" max="5" width="9.140625" style="1"/>
    <col min="6" max="6" width="13.140625" style="1" customWidth="1"/>
    <col min="7" max="7" width="12.28515625" style="1" customWidth="1"/>
    <col min="8" max="8" width="14" style="1" customWidth="1"/>
    <col min="9" max="9" width="13.85546875" style="1" customWidth="1"/>
    <col min="10" max="10" width="12.7109375" style="1" customWidth="1"/>
    <col min="11" max="11" width="11.5703125" style="1" customWidth="1"/>
    <col min="12" max="12" width="33.140625" style="1" customWidth="1"/>
    <col min="13" max="16384" width="9.140625" style="1"/>
  </cols>
  <sheetData>
    <row r="1" spans="1:12">
      <c r="B1" s="3"/>
      <c r="C1" s="3" t="s">
        <v>131</v>
      </c>
      <c r="D1" s="2"/>
      <c r="E1" s="2"/>
      <c r="F1" s="2"/>
      <c r="G1" s="2"/>
      <c r="H1" s="2"/>
      <c r="I1" s="2"/>
      <c r="J1" s="2"/>
      <c r="K1" s="2"/>
      <c r="L1" s="2"/>
    </row>
    <row r="2" spans="1:12">
      <c r="B2" s="3"/>
      <c r="C2" s="3" t="s">
        <v>208</v>
      </c>
      <c r="D2" s="2"/>
      <c r="E2" s="2"/>
      <c r="F2" s="2"/>
      <c r="G2" s="2"/>
      <c r="H2" s="2"/>
      <c r="I2" s="2"/>
      <c r="J2" s="2"/>
      <c r="K2" s="2"/>
      <c r="L2" s="25" t="s">
        <v>133</v>
      </c>
    </row>
    <row r="3" spans="1:12">
      <c r="B3" s="3"/>
      <c r="C3" s="3" t="str">
        <f>'Summary sales'!A3</f>
        <v>Bulan Agustus 2026</v>
      </c>
      <c r="D3" s="3"/>
      <c r="E3" s="2"/>
      <c r="F3" s="2"/>
      <c r="G3" s="2"/>
      <c r="H3" s="2"/>
      <c r="I3" s="2"/>
      <c r="J3" s="2"/>
      <c r="K3" s="2"/>
      <c r="L3" s="2"/>
    </row>
    <row r="4" spans="1:12">
      <c r="B4" s="76"/>
      <c r="C4" s="76">
        <f>'Summary sales'!A4</f>
        <v>46235</v>
      </c>
      <c r="D4" s="2"/>
      <c r="E4" s="2"/>
      <c r="F4" s="2"/>
      <c r="G4" s="2"/>
      <c r="H4" s="2"/>
      <c r="I4" s="2"/>
      <c r="J4" s="2"/>
      <c r="K4" s="2" t="s">
        <v>134</v>
      </c>
      <c r="L4" s="26">
        <f>MAX(L7:L35)</f>
        <v>0</v>
      </c>
    </row>
    <row r="5" spans="1:12" ht="15" customHeight="1">
      <c r="A5" s="934" t="s">
        <v>111</v>
      </c>
      <c r="B5" s="933" t="s">
        <v>112</v>
      </c>
      <c r="C5" s="933" t="s">
        <v>135</v>
      </c>
      <c r="D5" s="933"/>
      <c r="E5" s="933" t="s">
        <v>136</v>
      </c>
      <c r="F5" s="933"/>
      <c r="G5" s="937" t="s">
        <v>137</v>
      </c>
      <c r="H5" s="933" t="s">
        <v>138</v>
      </c>
      <c r="I5" s="933"/>
      <c r="J5" s="933" t="s">
        <v>139</v>
      </c>
      <c r="K5" s="937" t="s">
        <v>140</v>
      </c>
      <c r="L5" s="931" t="s">
        <v>141</v>
      </c>
    </row>
    <row r="6" spans="1:12" ht="33.75" customHeight="1">
      <c r="A6" s="935"/>
      <c r="B6" s="936"/>
      <c r="C6" s="5" t="s">
        <v>112</v>
      </c>
      <c r="D6" s="5" t="s">
        <v>142</v>
      </c>
      <c r="E6" s="5" t="s">
        <v>112</v>
      </c>
      <c r="F6" s="5" t="s">
        <v>142</v>
      </c>
      <c r="G6" s="938"/>
      <c r="H6" s="5" t="s">
        <v>135</v>
      </c>
      <c r="I6" s="5" t="s">
        <v>136</v>
      </c>
      <c r="J6" s="936"/>
      <c r="K6" s="938"/>
      <c r="L6" s="932"/>
    </row>
    <row r="7" spans="1:12">
      <c r="A7" s="6">
        <v>1</v>
      </c>
      <c r="B7" s="7">
        <f>C4</f>
        <v>46235</v>
      </c>
      <c r="C7" s="8">
        <f>B7</f>
        <v>46235</v>
      </c>
      <c r="D7" s="9">
        <v>0</v>
      </c>
      <c r="E7" s="8">
        <f>C7+1</f>
        <v>46236</v>
      </c>
      <c r="F7" s="9">
        <v>0</v>
      </c>
      <c r="G7" s="10">
        <f>IFERROR(((E7-C7)+(F7-D7)),"")</f>
        <v>1</v>
      </c>
      <c r="H7" s="11"/>
      <c r="I7" s="11"/>
      <c r="J7" s="11">
        <f t="shared" ref="J7:J8" si="0">I7-H7</f>
        <v>0</v>
      </c>
      <c r="K7" s="27">
        <f t="shared" ref="K7:K8" si="1">J7/24</f>
        <v>0</v>
      </c>
      <c r="L7" s="28"/>
    </row>
    <row r="8" spans="1:12">
      <c r="A8" s="12">
        <f>A7+1</f>
        <v>2</v>
      </c>
      <c r="B8" s="8">
        <f>B7+1</f>
        <v>46236</v>
      </c>
      <c r="C8" s="8">
        <f>B8</f>
        <v>46236</v>
      </c>
      <c r="D8" s="9">
        <v>0</v>
      </c>
      <c r="E8" s="8">
        <f>C8+1</f>
        <v>46237</v>
      </c>
      <c r="F8" s="9">
        <v>0</v>
      </c>
      <c r="G8" s="10">
        <f>IFERROR(((E8-C8)+(F8-D8)),"")</f>
        <v>1</v>
      </c>
      <c r="H8" s="11"/>
      <c r="I8" s="11"/>
      <c r="J8" s="11">
        <f t="shared" si="0"/>
        <v>0</v>
      </c>
      <c r="K8" s="27">
        <f t="shared" si="1"/>
        <v>0</v>
      </c>
      <c r="L8" s="28"/>
    </row>
    <row r="9" spans="1:12">
      <c r="A9" s="12">
        <f t="shared" ref="A9:B24" si="2">A8+1</f>
        <v>3</v>
      </c>
      <c r="B9" s="8">
        <f t="shared" si="2"/>
        <v>46237</v>
      </c>
      <c r="C9" s="8">
        <f t="shared" ref="C9:C35" si="3">B9</f>
        <v>46237</v>
      </c>
      <c r="D9" s="9">
        <v>0</v>
      </c>
      <c r="E9" s="8">
        <f t="shared" ref="E9:E35" si="4">C9+1</f>
        <v>46238</v>
      </c>
      <c r="F9" s="9">
        <v>0</v>
      </c>
      <c r="G9" s="10">
        <f>IFERROR(((E9-C9)+(F9-D9)),"")</f>
        <v>1</v>
      </c>
      <c r="H9" s="11"/>
      <c r="I9" s="11"/>
      <c r="J9" s="11">
        <f t="shared" ref="J9:J35" si="5">I9-H9</f>
        <v>0</v>
      </c>
      <c r="K9" s="27">
        <f t="shared" ref="K9:K35" si="6">J9/24</f>
        <v>0</v>
      </c>
      <c r="L9" s="28"/>
    </row>
    <row r="10" spans="1:12">
      <c r="A10" s="12">
        <f t="shared" si="2"/>
        <v>4</v>
      </c>
      <c r="B10" s="8">
        <f t="shared" si="2"/>
        <v>46238</v>
      </c>
      <c r="C10" s="8">
        <f t="shared" si="3"/>
        <v>46238</v>
      </c>
      <c r="D10" s="9">
        <v>0</v>
      </c>
      <c r="E10" s="8">
        <f t="shared" si="4"/>
        <v>46239</v>
      </c>
      <c r="F10" s="9">
        <v>0</v>
      </c>
      <c r="G10" s="10">
        <f t="shared" ref="G10:G35" si="7">IFERROR(((E10-C10)+(F10-D10)),"")</f>
        <v>1</v>
      </c>
      <c r="H10" s="11"/>
      <c r="I10" s="11"/>
      <c r="J10" s="11">
        <f t="shared" si="5"/>
        <v>0</v>
      </c>
      <c r="K10" s="27">
        <f t="shared" si="6"/>
        <v>0</v>
      </c>
      <c r="L10" s="28"/>
    </row>
    <row r="11" spans="1:12">
      <c r="A11" s="12">
        <f t="shared" si="2"/>
        <v>5</v>
      </c>
      <c r="B11" s="8">
        <f t="shared" si="2"/>
        <v>46239</v>
      </c>
      <c r="C11" s="8">
        <f t="shared" si="3"/>
        <v>46239</v>
      </c>
      <c r="D11" s="9">
        <v>0</v>
      </c>
      <c r="E11" s="8">
        <f t="shared" si="4"/>
        <v>46240</v>
      </c>
      <c r="F11" s="9">
        <v>0</v>
      </c>
      <c r="G11" s="10">
        <f t="shared" si="7"/>
        <v>1</v>
      </c>
      <c r="H11" s="11"/>
      <c r="I11" s="11"/>
      <c r="J11" s="11">
        <f t="shared" si="5"/>
        <v>0</v>
      </c>
      <c r="K11" s="27">
        <f t="shared" si="6"/>
        <v>0</v>
      </c>
      <c r="L11" s="104"/>
    </row>
    <row r="12" spans="1:12">
      <c r="A12" s="12">
        <f t="shared" si="2"/>
        <v>6</v>
      </c>
      <c r="B12" s="8">
        <f t="shared" si="2"/>
        <v>46240</v>
      </c>
      <c r="C12" s="8">
        <f t="shared" si="3"/>
        <v>46240</v>
      </c>
      <c r="D12" s="9">
        <v>0</v>
      </c>
      <c r="E12" s="8">
        <f t="shared" si="4"/>
        <v>46241</v>
      </c>
      <c r="F12" s="9">
        <v>0</v>
      </c>
      <c r="G12" s="10">
        <f t="shared" si="7"/>
        <v>1</v>
      </c>
      <c r="H12" s="11"/>
      <c r="I12" s="11"/>
      <c r="J12" s="11">
        <f t="shared" si="5"/>
        <v>0</v>
      </c>
      <c r="K12" s="27">
        <f t="shared" si="6"/>
        <v>0</v>
      </c>
      <c r="L12" s="104"/>
    </row>
    <row r="13" spans="1:12">
      <c r="A13" s="12">
        <f t="shared" si="2"/>
        <v>7</v>
      </c>
      <c r="B13" s="8">
        <f t="shared" si="2"/>
        <v>46241</v>
      </c>
      <c r="C13" s="8">
        <f t="shared" si="3"/>
        <v>46241</v>
      </c>
      <c r="D13" s="9">
        <v>0</v>
      </c>
      <c r="E13" s="8">
        <f t="shared" si="4"/>
        <v>46242</v>
      </c>
      <c r="F13" s="9">
        <v>0</v>
      </c>
      <c r="G13" s="10">
        <f t="shared" si="7"/>
        <v>1</v>
      </c>
      <c r="H13" s="11"/>
      <c r="I13" s="11"/>
      <c r="J13" s="11">
        <f t="shared" si="5"/>
        <v>0</v>
      </c>
      <c r="K13" s="27">
        <f t="shared" si="6"/>
        <v>0</v>
      </c>
      <c r="L13" s="104"/>
    </row>
    <row r="14" spans="1:12">
      <c r="A14" s="12">
        <f t="shared" si="2"/>
        <v>8</v>
      </c>
      <c r="B14" s="8">
        <f t="shared" si="2"/>
        <v>46242</v>
      </c>
      <c r="C14" s="8">
        <f t="shared" si="3"/>
        <v>46242</v>
      </c>
      <c r="D14" s="9">
        <v>0</v>
      </c>
      <c r="E14" s="8">
        <f t="shared" si="4"/>
        <v>46243</v>
      </c>
      <c r="F14" s="9">
        <v>0</v>
      </c>
      <c r="G14" s="10">
        <f t="shared" si="7"/>
        <v>1</v>
      </c>
      <c r="H14" s="11"/>
      <c r="I14" s="11"/>
      <c r="J14" s="11">
        <f t="shared" si="5"/>
        <v>0</v>
      </c>
      <c r="K14" s="27">
        <f t="shared" si="6"/>
        <v>0</v>
      </c>
      <c r="L14" s="28"/>
    </row>
    <row r="15" spans="1:12">
      <c r="A15" s="12">
        <f t="shared" si="2"/>
        <v>9</v>
      </c>
      <c r="B15" s="8">
        <f t="shared" si="2"/>
        <v>46243</v>
      </c>
      <c r="C15" s="8">
        <f t="shared" si="3"/>
        <v>46243</v>
      </c>
      <c r="D15" s="9">
        <v>0</v>
      </c>
      <c r="E15" s="8">
        <f t="shared" si="4"/>
        <v>46244</v>
      </c>
      <c r="F15" s="9">
        <v>0</v>
      </c>
      <c r="G15" s="10">
        <f t="shared" si="7"/>
        <v>1</v>
      </c>
      <c r="H15" s="11"/>
      <c r="I15" s="11"/>
      <c r="J15" s="11">
        <f t="shared" si="5"/>
        <v>0</v>
      </c>
      <c r="K15" s="27">
        <f t="shared" si="6"/>
        <v>0</v>
      </c>
      <c r="L15" s="28"/>
    </row>
    <row r="16" spans="1:12">
      <c r="A16" s="12">
        <f t="shared" si="2"/>
        <v>10</v>
      </c>
      <c r="B16" s="8">
        <f t="shared" si="2"/>
        <v>46244</v>
      </c>
      <c r="C16" s="8">
        <f t="shared" si="3"/>
        <v>46244</v>
      </c>
      <c r="D16" s="9">
        <v>0</v>
      </c>
      <c r="E16" s="8">
        <f t="shared" si="4"/>
        <v>46245</v>
      </c>
      <c r="F16" s="9">
        <v>0</v>
      </c>
      <c r="G16" s="10">
        <f t="shared" si="7"/>
        <v>1</v>
      </c>
      <c r="H16" s="11"/>
      <c r="I16" s="11"/>
      <c r="J16" s="11">
        <f t="shared" si="5"/>
        <v>0</v>
      </c>
      <c r="K16" s="27">
        <f t="shared" si="6"/>
        <v>0</v>
      </c>
      <c r="L16" s="28"/>
    </row>
    <row r="17" spans="1:12">
      <c r="A17" s="12">
        <f t="shared" si="2"/>
        <v>11</v>
      </c>
      <c r="B17" s="8">
        <f t="shared" si="2"/>
        <v>46245</v>
      </c>
      <c r="C17" s="8">
        <f t="shared" si="3"/>
        <v>46245</v>
      </c>
      <c r="D17" s="9">
        <v>0</v>
      </c>
      <c r="E17" s="8">
        <f t="shared" si="4"/>
        <v>46246</v>
      </c>
      <c r="F17" s="9">
        <v>0</v>
      </c>
      <c r="G17" s="10">
        <f t="shared" si="7"/>
        <v>1</v>
      </c>
      <c r="H17" s="11"/>
      <c r="I17" s="11"/>
      <c r="J17" s="11">
        <f t="shared" ref="J17:J18" si="8">I17-H17</f>
        <v>0</v>
      </c>
      <c r="K17" s="27">
        <f t="shared" ref="K17:K18" si="9">J17/24</f>
        <v>0</v>
      </c>
      <c r="L17" s="28"/>
    </row>
    <row r="18" spans="1:12">
      <c r="A18" s="12">
        <f t="shared" si="2"/>
        <v>12</v>
      </c>
      <c r="B18" s="8">
        <f t="shared" si="2"/>
        <v>46246</v>
      </c>
      <c r="C18" s="8">
        <f t="shared" si="3"/>
        <v>46246</v>
      </c>
      <c r="D18" s="9">
        <v>0</v>
      </c>
      <c r="E18" s="8">
        <f t="shared" si="4"/>
        <v>46247</v>
      </c>
      <c r="F18" s="9">
        <v>0</v>
      </c>
      <c r="G18" s="10">
        <f t="shared" si="7"/>
        <v>1</v>
      </c>
      <c r="H18" s="11"/>
      <c r="I18" s="11"/>
      <c r="J18" s="11">
        <f t="shared" si="8"/>
        <v>0</v>
      </c>
      <c r="K18" s="27">
        <f t="shared" si="9"/>
        <v>0</v>
      </c>
      <c r="L18" s="28"/>
    </row>
    <row r="19" spans="1:12">
      <c r="A19" s="12">
        <f t="shared" si="2"/>
        <v>13</v>
      </c>
      <c r="B19" s="8">
        <f t="shared" si="2"/>
        <v>46247</v>
      </c>
      <c r="C19" s="8">
        <f t="shared" si="3"/>
        <v>46247</v>
      </c>
      <c r="D19" s="9">
        <v>0</v>
      </c>
      <c r="E19" s="8">
        <f t="shared" si="4"/>
        <v>46248</v>
      </c>
      <c r="F19" s="9">
        <v>0</v>
      </c>
      <c r="G19" s="10">
        <f t="shared" si="7"/>
        <v>1</v>
      </c>
      <c r="H19" s="11"/>
      <c r="I19" s="11"/>
      <c r="J19" s="11">
        <f t="shared" si="5"/>
        <v>0</v>
      </c>
      <c r="K19" s="27">
        <f t="shared" si="6"/>
        <v>0</v>
      </c>
      <c r="L19" s="104"/>
    </row>
    <row r="20" spans="1:12">
      <c r="A20" s="12">
        <f t="shared" si="2"/>
        <v>14</v>
      </c>
      <c r="B20" s="8">
        <f t="shared" si="2"/>
        <v>46248</v>
      </c>
      <c r="C20" s="8">
        <f t="shared" si="3"/>
        <v>46248</v>
      </c>
      <c r="D20" s="9">
        <v>0</v>
      </c>
      <c r="E20" s="8">
        <f t="shared" si="4"/>
        <v>46249</v>
      </c>
      <c r="F20" s="9">
        <v>0</v>
      </c>
      <c r="G20" s="10">
        <f t="shared" si="7"/>
        <v>1</v>
      </c>
      <c r="H20" s="11"/>
      <c r="I20" s="11"/>
      <c r="J20" s="11">
        <f t="shared" si="5"/>
        <v>0</v>
      </c>
      <c r="K20" s="27">
        <f t="shared" si="6"/>
        <v>0</v>
      </c>
      <c r="L20" s="104"/>
    </row>
    <row r="21" spans="1:12">
      <c r="A21" s="12">
        <f t="shared" si="2"/>
        <v>15</v>
      </c>
      <c r="B21" s="8">
        <f t="shared" si="2"/>
        <v>46249</v>
      </c>
      <c r="C21" s="8">
        <f t="shared" si="3"/>
        <v>46249</v>
      </c>
      <c r="D21" s="9">
        <v>0</v>
      </c>
      <c r="E21" s="8">
        <f t="shared" si="4"/>
        <v>46250</v>
      </c>
      <c r="F21" s="9">
        <v>0</v>
      </c>
      <c r="G21" s="10">
        <f t="shared" si="7"/>
        <v>1</v>
      </c>
      <c r="H21" s="11"/>
      <c r="I21" s="11"/>
      <c r="J21" s="11">
        <f t="shared" ref="J21" si="10">I21-H21</f>
        <v>0</v>
      </c>
      <c r="K21" s="27">
        <f t="shared" ref="K21" si="11">J21/24</f>
        <v>0</v>
      </c>
      <c r="L21" s="104"/>
    </row>
    <row r="22" spans="1:12">
      <c r="A22" s="12">
        <f t="shared" si="2"/>
        <v>16</v>
      </c>
      <c r="B22" s="8">
        <f t="shared" si="2"/>
        <v>46250</v>
      </c>
      <c r="C22" s="8">
        <f t="shared" si="3"/>
        <v>46250</v>
      </c>
      <c r="D22" s="9">
        <v>0</v>
      </c>
      <c r="E22" s="8">
        <f t="shared" si="4"/>
        <v>46251</v>
      </c>
      <c r="F22" s="9">
        <v>0</v>
      </c>
      <c r="G22" s="10">
        <f t="shared" si="7"/>
        <v>1</v>
      </c>
      <c r="H22" s="11"/>
      <c r="I22" s="11"/>
      <c r="J22" s="11">
        <f t="shared" si="5"/>
        <v>0</v>
      </c>
      <c r="K22" s="27">
        <f t="shared" si="6"/>
        <v>0</v>
      </c>
      <c r="L22" s="104"/>
    </row>
    <row r="23" spans="1:12">
      <c r="A23" s="12">
        <f t="shared" si="2"/>
        <v>17</v>
      </c>
      <c r="B23" s="8">
        <f t="shared" si="2"/>
        <v>46251</v>
      </c>
      <c r="C23" s="8">
        <f t="shared" si="3"/>
        <v>46251</v>
      </c>
      <c r="D23" s="9">
        <v>0</v>
      </c>
      <c r="E23" s="8">
        <f t="shared" si="4"/>
        <v>46252</v>
      </c>
      <c r="F23" s="9">
        <v>0</v>
      </c>
      <c r="G23" s="10">
        <f t="shared" si="7"/>
        <v>1</v>
      </c>
      <c r="H23" s="11"/>
      <c r="I23" s="11"/>
      <c r="J23" s="11">
        <f t="shared" si="5"/>
        <v>0</v>
      </c>
      <c r="K23" s="27">
        <f t="shared" si="6"/>
        <v>0</v>
      </c>
      <c r="L23" s="28"/>
    </row>
    <row r="24" spans="1:12">
      <c r="A24" s="12">
        <f t="shared" si="2"/>
        <v>18</v>
      </c>
      <c r="B24" s="8">
        <f t="shared" si="2"/>
        <v>46252</v>
      </c>
      <c r="C24" s="8">
        <f t="shared" si="3"/>
        <v>46252</v>
      </c>
      <c r="D24" s="9">
        <v>0</v>
      </c>
      <c r="E24" s="8">
        <f t="shared" si="4"/>
        <v>46253</v>
      </c>
      <c r="F24" s="9">
        <v>0</v>
      </c>
      <c r="G24" s="10">
        <f t="shared" si="7"/>
        <v>1</v>
      </c>
      <c r="H24" s="11"/>
      <c r="I24" s="11"/>
      <c r="J24" s="11">
        <f t="shared" si="5"/>
        <v>0</v>
      </c>
      <c r="K24" s="27">
        <f t="shared" si="6"/>
        <v>0</v>
      </c>
      <c r="L24" s="28"/>
    </row>
    <row r="25" spans="1:12">
      <c r="A25" s="12">
        <f t="shared" ref="A25:B37" si="12">A24+1</f>
        <v>19</v>
      </c>
      <c r="B25" s="8">
        <f>B24+1</f>
        <v>46253</v>
      </c>
      <c r="C25" s="8">
        <f t="shared" si="3"/>
        <v>46253</v>
      </c>
      <c r="D25" s="9">
        <v>0</v>
      </c>
      <c r="E25" s="8">
        <f t="shared" si="4"/>
        <v>46254</v>
      </c>
      <c r="F25" s="9">
        <v>0</v>
      </c>
      <c r="G25" s="10">
        <f t="shared" si="7"/>
        <v>1</v>
      </c>
      <c r="H25" s="11"/>
      <c r="I25" s="11"/>
      <c r="J25" s="11">
        <f t="shared" si="5"/>
        <v>0</v>
      </c>
      <c r="K25" s="27">
        <f t="shared" si="6"/>
        <v>0</v>
      </c>
      <c r="L25" s="28"/>
    </row>
    <row r="26" spans="1:12">
      <c r="A26" s="12">
        <f t="shared" si="12"/>
        <v>20</v>
      </c>
      <c r="B26" s="8">
        <f>B25+1</f>
        <v>46254</v>
      </c>
      <c r="C26" s="8">
        <f t="shared" si="3"/>
        <v>46254</v>
      </c>
      <c r="D26" s="9">
        <v>0</v>
      </c>
      <c r="E26" s="8">
        <f t="shared" si="4"/>
        <v>46255</v>
      </c>
      <c r="F26" s="9">
        <v>0</v>
      </c>
      <c r="G26" s="10">
        <f t="shared" si="7"/>
        <v>1</v>
      </c>
      <c r="H26" s="11"/>
      <c r="I26" s="11"/>
      <c r="J26" s="11">
        <f t="shared" si="5"/>
        <v>0</v>
      </c>
      <c r="K26" s="27">
        <f t="shared" si="6"/>
        <v>0</v>
      </c>
      <c r="L26" s="28"/>
    </row>
    <row r="27" spans="1:12">
      <c r="A27" s="12">
        <f t="shared" si="12"/>
        <v>21</v>
      </c>
      <c r="B27" s="8">
        <f>B26+1</f>
        <v>46255</v>
      </c>
      <c r="C27" s="8">
        <f t="shared" si="3"/>
        <v>46255</v>
      </c>
      <c r="D27" s="9">
        <v>0</v>
      </c>
      <c r="E27" s="8">
        <f t="shared" si="4"/>
        <v>46256</v>
      </c>
      <c r="F27" s="9">
        <v>0</v>
      </c>
      <c r="G27" s="10">
        <f t="shared" si="7"/>
        <v>1</v>
      </c>
      <c r="H27" s="11"/>
      <c r="I27" s="11"/>
      <c r="J27" s="11">
        <f t="shared" ref="J27:J32" si="13">I27-H27</f>
        <v>0</v>
      </c>
      <c r="K27" s="27">
        <f t="shared" ref="K27:K32" si="14">J27/24</f>
        <v>0</v>
      </c>
      <c r="L27" s="28"/>
    </row>
    <row r="28" spans="1:12">
      <c r="A28" s="12">
        <f t="shared" si="12"/>
        <v>22</v>
      </c>
      <c r="B28" s="8">
        <f t="shared" si="12"/>
        <v>46256</v>
      </c>
      <c r="C28" s="8">
        <f t="shared" si="3"/>
        <v>46256</v>
      </c>
      <c r="D28" s="9">
        <v>0</v>
      </c>
      <c r="E28" s="8">
        <f t="shared" si="4"/>
        <v>46257</v>
      </c>
      <c r="F28" s="9">
        <v>0</v>
      </c>
      <c r="G28" s="10">
        <f t="shared" si="7"/>
        <v>1</v>
      </c>
      <c r="H28" s="11"/>
      <c r="I28" s="11"/>
      <c r="J28" s="11">
        <f t="shared" si="13"/>
        <v>0</v>
      </c>
      <c r="K28" s="27">
        <f t="shared" si="14"/>
        <v>0</v>
      </c>
      <c r="L28" s="28"/>
    </row>
    <row r="29" spans="1:12">
      <c r="A29" s="12">
        <f t="shared" si="12"/>
        <v>23</v>
      </c>
      <c r="B29" s="8">
        <f t="shared" si="12"/>
        <v>46257</v>
      </c>
      <c r="C29" s="8">
        <f t="shared" si="3"/>
        <v>46257</v>
      </c>
      <c r="D29" s="9">
        <v>0</v>
      </c>
      <c r="E29" s="8">
        <f t="shared" si="4"/>
        <v>46258</v>
      </c>
      <c r="F29" s="9">
        <v>0</v>
      </c>
      <c r="G29" s="10">
        <f t="shared" si="7"/>
        <v>1</v>
      </c>
      <c r="H29" s="11"/>
      <c r="I29" s="11"/>
      <c r="J29" s="11">
        <f t="shared" si="13"/>
        <v>0</v>
      </c>
      <c r="K29" s="27">
        <f t="shared" si="14"/>
        <v>0</v>
      </c>
      <c r="L29" s="28"/>
    </row>
    <row r="30" spans="1:12">
      <c r="A30" s="12">
        <f t="shared" si="12"/>
        <v>24</v>
      </c>
      <c r="B30" s="8">
        <f t="shared" si="12"/>
        <v>46258</v>
      </c>
      <c r="C30" s="8">
        <f t="shared" si="3"/>
        <v>46258</v>
      </c>
      <c r="D30" s="9">
        <v>0</v>
      </c>
      <c r="E30" s="8">
        <f t="shared" si="4"/>
        <v>46259</v>
      </c>
      <c r="F30" s="9">
        <v>0</v>
      </c>
      <c r="G30" s="10">
        <f t="shared" si="7"/>
        <v>1</v>
      </c>
      <c r="H30" s="11"/>
      <c r="I30" s="11"/>
      <c r="J30" s="11">
        <f t="shared" si="13"/>
        <v>0</v>
      </c>
      <c r="K30" s="27">
        <f t="shared" si="14"/>
        <v>0</v>
      </c>
      <c r="L30" s="28"/>
    </row>
    <row r="31" spans="1:12">
      <c r="A31" s="12">
        <f t="shared" si="12"/>
        <v>25</v>
      </c>
      <c r="B31" s="8">
        <f t="shared" si="12"/>
        <v>46259</v>
      </c>
      <c r="C31" s="8">
        <f t="shared" si="3"/>
        <v>46259</v>
      </c>
      <c r="D31" s="9">
        <v>0</v>
      </c>
      <c r="E31" s="8">
        <f t="shared" si="4"/>
        <v>46260</v>
      </c>
      <c r="F31" s="9">
        <v>0</v>
      </c>
      <c r="G31" s="10">
        <f t="shared" si="7"/>
        <v>1</v>
      </c>
      <c r="H31" s="11"/>
      <c r="I31" s="11"/>
      <c r="J31" s="11">
        <f t="shared" si="13"/>
        <v>0</v>
      </c>
      <c r="K31" s="27">
        <f t="shared" si="14"/>
        <v>0</v>
      </c>
      <c r="L31" s="28"/>
    </row>
    <row r="32" spans="1:12">
      <c r="A32" s="12">
        <f t="shared" si="12"/>
        <v>26</v>
      </c>
      <c r="B32" s="8">
        <f t="shared" si="12"/>
        <v>46260</v>
      </c>
      <c r="C32" s="8">
        <f t="shared" si="3"/>
        <v>46260</v>
      </c>
      <c r="D32" s="9">
        <v>0</v>
      </c>
      <c r="E32" s="8">
        <f t="shared" si="4"/>
        <v>46261</v>
      </c>
      <c r="F32" s="9">
        <v>0</v>
      </c>
      <c r="G32" s="10">
        <f t="shared" si="7"/>
        <v>1</v>
      </c>
      <c r="H32" s="11"/>
      <c r="I32" s="11"/>
      <c r="J32" s="11">
        <f t="shared" si="13"/>
        <v>0</v>
      </c>
      <c r="K32" s="27">
        <f t="shared" si="14"/>
        <v>0</v>
      </c>
      <c r="L32" s="28"/>
    </row>
    <row r="33" spans="1:12">
      <c r="A33" s="12">
        <f t="shared" si="12"/>
        <v>27</v>
      </c>
      <c r="B33" s="8">
        <f t="shared" si="12"/>
        <v>46261</v>
      </c>
      <c r="C33" s="8">
        <f t="shared" si="3"/>
        <v>46261</v>
      </c>
      <c r="D33" s="9">
        <v>0</v>
      </c>
      <c r="E33" s="8">
        <f t="shared" si="4"/>
        <v>46262</v>
      </c>
      <c r="F33" s="9">
        <v>0</v>
      </c>
      <c r="G33" s="10">
        <f t="shared" si="7"/>
        <v>1</v>
      </c>
      <c r="H33" s="11"/>
      <c r="I33" s="11"/>
      <c r="J33" s="11">
        <f t="shared" ref="J33" si="15">I33-H33</f>
        <v>0</v>
      </c>
      <c r="K33" s="27">
        <f t="shared" ref="K33" si="16">J33/24</f>
        <v>0</v>
      </c>
      <c r="L33" s="28"/>
    </row>
    <row r="34" spans="1:12">
      <c r="A34" s="12">
        <f t="shared" si="12"/>
        <v>28</v>
      </c>
      <c r="B34" s="8">
        <f t="shared" si="12"/>
        <v>46262</v>
      </c>
      <c r="C34" s="8">
        <f t="shared" si="3"/>
        <v>46262</v>
      </c>
      <c r="D34" s="9">
        <v>0</v>
      </c>
      <c r="E34" s="8">
        <f t="shared" si="4"/>
        <v>46263</v>
      </c>
      <c r="F34" s="9">
        <v>0</v>
      </c>
      <c r="G34" s="10">
        <f t="shared" si="7"/>
        <v>1</v>
      </c>
      <c r="H34" s="11"/>
      <c r="I34" s="11"/>
      <c r="J34" s="11">
        <f t="shared" ref="J34" si="17">I34-H34</f>
        <v>0</v>
      </c>
      <c r="K34" s="27">
        <f t="shared" ref="K34" si="18">J34/24</f>
        <v>0</v>
      </c>
      <c r="L34" s="28"/>
    </row>
    <row r="35" spans="1:12">
      <c r="A35" s="12">
        <f t="shared" si="12"/>
        <v>29</v>
      </c>
      <c r="B35" s="8">
        <f t="shared" si="12"/>
        <v>46263</v>
      </c>
      <c r="C35" s="8">
        <f t="shared" si="3"/>
        <v>46263</v>
      </c>
      <c r="D35" s="9">
        <v>0</v>
      </c>
      <c r="E35" s="8">
        <f t="shared" si="4"/>
        <v>46264</v>
      </c>
      <c r="F35" s="9">
        <v>0</v>
      </c>
      <c r="G35" s="10">
        <f t="shared" si="7"/>
        <v>1</v>
      </c>
      <c r="H35" s="11"/>
      <c r="I35" s="11"/>
      <c r="J35" s="11">
        <f t="shared" si="5"/>
        <v>0</v>
      </c>
      <c r="K35" s="27">
        <f t="shared" si="6"/>
        <v>0</v>
      </c>
      <c r="L35" s="104"/>
    </row>
    <row r="36" spans="1:12" ht="15.75" customHeight="1">
      <c r="A36" s="12">
        <f t="shared" si="12"/>
        <v>30</v>
      </c>
      <c r="B36" s="8">
        <f t="shared" si="12"/>
        <v>46264</v>
      </c>
      <c r="C36" s="8">
        <f t="shared" ref="C36" si="19">B36</f>
        <v>46264</v>
      </c>
      <c r="D36" s="9">
        <v>0</v>
      </c>
      <c r="E36" s="8">
        <f t="shared" ref="E36" si="20">C36+1</f>
        <v>46265</v>
      </c>
      <c r="F36" s="9">
        <v>0</v>
      </c>
      <c r="G36" s="10">
        <f t="shared" ref="G36" si="21">IFERROR(((E36-C36)+(F36-D36)),"")</f>
        <v>1</v>
      </c>
      <c r="H36" s="11"/>
      <c r="I36" s="11"/>
      <c r="J36" s="11">
        <f t="shared" ref="J36" si="22">I36-H36</f>
        <v>0</v>
      </c>
      <c r="K36" s="27">
        <f t="shared" ref="K36" si="23">J36/24</f>
        <v>0</v>
      </c>
      <c r="L36" s="104"/>
    </row>
    <row r="37" spans="1:12" ht="15.75" customHeight="1">
      <c r="A37" s="12">
        <f t="shared" si="12"/>
        <v>31</v>
      </c>
      <c r="B37" s="8">
        <f t="shared" si="12"/>
        <v>46265</v>
      </c>
      <c r="C37" s="8">
        <f t="shared" ref="C37" si="24">B37</f>
        <v>46265</v>
      </c>
      <c r="D37" s="9">
        <v>0</v>
      </c>
      <c r="E37" s="8">
        <f t="shared" ref="E37" si="25">C37+1</f>
        <v>46266</v>
      </c>
      <c r="F37" s="9">
        <v>0</v>
      </c>
      <c r="G37" s="10">
        <f t="shared" ref="G37" si="26">IFERROR(((E37-C37)+(F37-D37)),"")</f>
        <v>1</v>
      </c>
      <c r="H37" s="11"/>
      <c r="I37" s="11"/>
      <c r="J37" s="11">
        <f t="shared" ref="J37" si="27">I37-H37</f>
        <v>0</v>
      </c>
      <c r="K37" s="27">
        <f t="shared" ref="K37" si="28">J37/24</f>
        <v>0</v>
      </c>
      <c r="L37" s="104"/>
    </row>
    <row r="38" spans="1:12">
      <c r="A38" s="13"/>
      <c r="B38" s="14"/>
      <c r="C38" s="14"/>
      <c r="D38" s="15"/>
      <c r="E38" s="14"/>
      <c r="F38" s="15"/>
      <c r="G38" s="15"/>
      <c r="H38" s="16"/>
      <c r="I38" s="16"/>
      <c r="J38" s="16"/>
      <c r="K38" s="30"/>
      <c r="L38" s="31"/>
    </row>
    <row r="39" spans="1:12">
      <c r="A39" s="17" t="s">
        <v>3</v>
      </c>
      <c r="B39" s="18"/>
      <c r="C39" s="18"/>
      <c r="D39" s="18"/>
      <c r="E39" s="18"/>
      <c r="F39" s="18"/>
      <c r="G39" s="19">
        <f>SUM(G7:G37)</f>
        <v>31</v>
      </c>
      <c r="H39" s="20"/>
      <c r="I39" s="20"/>
      <c r="J39" s="32">
        <f>SUM(J7:J38)</f>
        <v>0</v>
      </c>
      <c r="K39" s="32">
        <f>AVERAGE(K7:K37)</f>
        <v>0</v>
      </c>
      <c r="L39" s="33"/>
    </row>
    <row r="40" spans="1:12">
      <c r="A40" s="21" t="s">
        <v>117</v>
      </c>
      <c r="B40" s="22"/>
      <c r="C40" s="22"/>
      <c r="D40" s="22"/>
      <c r="E40" s="22"/>
      <c r="F40" s="22"/>
      <c r="G40" s="23">
        <f>G39/SUMPRODUCT((G7:G37&gt;0)*1)</f>
        <v>1</v>
      </c>
      <c r="H40" s="24"/>
      <c r="I40" s="24"/>
      <c r="J40" s="24"/>
      <c r="K40" s="24" t="e">
        <f>K39/SUMPRODUCT((K7:K37&gt;0)*1)</f>
        <v>#DIV/0!</v>
      </c>
      <c r="L40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pageSetup orientation="portrait"/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1"/>
  <sheetViews>
    <sheetView zoomScaleNormal="100" workbookViewId="0">
      <pane xSplit="2" ySplit="6" topLeftCell="C17" activePane="bottomRight" state="frozen"/>
      <selection pane="topRight"/>
      <selection pane="bottomLeft"/>
      <selection pane="bottomRight" activeCell="I38" sqref="I38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0.140625" style="1" customWidth="1"/>
    <col min="9" max="9" width="11.28515625" style="1" customWidth="1"/>
    <col min="10" max="10" width="11.5703125" style="1" customWidth="1"/>
    <col min="11" max="11" width="9.140625" style="1"/>
    <col min="12" max="12" width="28.42578125" style="1" customWidth="1"/>
    <col min="13" max="16384" width="9.140625" style="1"/>
  </cols>
  <sheetData>
    <row r="1" spans="1:12">
      <c r="B1" s="2"/>
      <c r="C1" s="3" t="s">
        <v>131</v>
      </c>
      <c r="D1" s="2"/>
      <c r="E1" s="2"/>
      <c r="F1" s="2"/>
      <c r="G1" s="2"/>
      <c r="H1" s="2"/>
      <c r="I1" s="2"/>
      <c r="J1" s="2"/>
      <c r="K1" s="2"/>
      <c r="L1" s="2"/>
    </row>
    <row r="2" spans="1:12">
      <c r="B2" s="2"/>
      <c r="C2" s="3" t="s">
        <v>209</v>
      </c>
      <c r="D2" s="2"/>
      <c r="E2" s="2"/>
      <c r="F2" s="2"/>
      <c r="G2" s="2"/>
      <c r="H2" s="2"/>
      <c r="I2" s="2"/>
      <c r="J2" s="2"/>
      <c r="K2" s="2"/>
      <c r="L2" s="25" t="s">
        <v>133</v>
      </c>
    </row>
    <row r="3" spans="1:12">
      <c r="B3" s="2"/>
      <c r="C3" s="3" t="str">
        <f>SCI!C3</f>
        <v>Bulan Agustus 2026</v>
      </c>
      <c r="D3" s="2"/>
      <c r="E3" s="2"/>
      <c r="F3" s="2"/>
      <c r="G3" s="2"/>
      <c r="H3" s="2"/>
      <c r="I3" s="2"/>
      <c r="J3" s="2"/>
      <c r="K3" s="2"/>
      <c r="L3" s="2"/>
    </row>
    <row r="4" spans="1:12">
      <c r="B4" s="4"/>
      <c r="C4" s="4">
        <f>SCI!C4</f>
        <v>46235</v>
      </c>
      <c r="D4" s="2"/>
      <c r="E4" s="2"/>
      <c r="F4" s="2"/>
      <c r="G4" s="2"/>
      <c r="H4" s="2"/>
      <c r="I4" s="2"/>
      <c r="J4" s="2" t="s">
        <v>134</v>
      </c>
      <c r="K4" s="26">
        <f>MAX(K8:K39)</f>
        <v>121.87708333333406</v>
      </c>
      <c r="L4" s="2"/>
    </row>
    <row r="5" spans="1:12">
      <c r="A5" s="934" t="s">
        <v>111</v>
      </c>
      <c r="B5" s="933" t="s">
        <v>112</v>
      </c>
      <c r="C5" s="933" t="s">
        <v>135</v>
      </c>
      <c r="D5" s="933"/>
      <c r="E5" s="933" t="s">
        <v>136</v>
      </c>
      <c r="F5" s="933"/>
      <c r="G5" s="937" t="s">
        <v>137</v>
      </c>
      <c r="H5" s="933" t="s">
        <v>138</v>
      </c>
      <c r="I5" s="933"/>
      <c r="J5" s="933" t="s">
        <v>139</v>
      </c>
      <c r="K5" s="937" t="s">
        <v>140</v>
      </c>
      <c r="L5" s="931" t="s">
        <v>141</v>
      </c>
    </row>
    <row r="6" spans="1:12">
      <c r="A6" s="935"/>
      <c r="B6" s="936"/>
      <c r="C6" s="5" t="s">
        <v>112</v>
      </c>
      <c r="D6" s="5" t="s">
        <v>142</v>
      </c>
      <c r="E6" s="5" t="s">
        <v>112</v>
      </c>
      <c r="F6" s="5" t="s">
        <v>142</v>
      </c>
      <c r="G6" s="938"/>
      <c r="H6" s="5" t="s">
        <v>135</v>
      </c>
      <c r="I6" s="5" t="s">
        <v>136</v>
      </c>
      <c r="J6" s="936"/>
      <c r="K6" s="938"/>
      <c r="L6" s="932"/>
    </row>
    <row r="7" spans="1:12" hidden="1">
      <c r="A7" s="77"/>
      <c r="B7" s="78"/>
      <c r="C7" s="78"/>
      <c r="D7" s="78"/>
      <c r="E7" s="78"/>
      <c r="F7" s="78"/>
      <c r="G7" s="244"/>
      <c r="H7" s="78"/>
      <c r="I7" s="78"/>
      <c r="J7" s="78"/>
      <c r="K7" s="244"/>
      <c r="L7" s="88"/>
    </row>
    <row r="8" spans="1:12">
      <c r="A8" s="6">
        <v>1</v>
      </c>
      <c r="B8" s="7">
        <f>C4</f>
        <v>46235</v>
      </c>
      <c r="C8" s="8">
        <f>B8</f>
        <v>46235</v>
      </c>
      <c r="D8" s="9">
        <v>0</v>
      </c>
      <c r="E8" s="8">
        <f>C8+1</f>
        <v>46236</v>
      </c>
      <c r="F8" s="9">
        <v>0</v>
      </c>
      <c r="G8" s="10">
        <f>IFERROR(((E8-C8)+(F8-D8)),"")</f>
        <v>1</v>
      </c>
      <c r="H8" s="11">
        <v>165410.20000000001</v>
      </c>
      <c r="I8" s="11">
        <v>167989.02</v>
      </c>
      <c r="J8" s="245">
        <f t="shared" ref="J8:J33" si="0">I8-H8</f>
        <v>2578.8199999999779</v>
      </c>
      <c r="K8" s="27">
        <f t="shared" ref="K8:K10" si="1">J8/24</f>
        <v>107.45083333333241</v>
      </c>
      <c r="L8" s="28"/>
    </row>
    <row r="9" spans="1:12">
      <c r="A9" s="12">
        <f>A8+1</f>
        <v>2</v>
      </c>
      <c r="B9" s="8">
        <f>B8+1</f>
        <v>46236</v>
      </c>
      <c r="C9" s="8">
        <f>B9</f>
        <v>46236</v>
      </c>
      <c r="D9" s="9">
        <f>D8</f>
        <v>0</v>
      </c>
      <c r="E9" s="8">
        <f>C9+1</f>
        <v>46237</v>
      </c>
      <c r="F9" s="9">
        <f>F8</f>
        <v>0</v>
      </c>
      <c r="G9" s="10">
        <f>IFERROR(((E9-C9)+(F9-D9)),"")</f>
        <v>1</v>
      </c>
      <c r="H9" s="11">
        <f t="shared" ref="H9:H38" si="2">I8</f>
        <v>167989.02</v>
      </c>
      <c r="I9" s="11">
        <v>170652.02</v>
      </c>
      <c r="J9" s="245">
        <f t="shared" si="0"/>
        <v>2663</v>
      </c>
      <c r="K9" s="27">
        <f t="shared" si="1"/>
        <v>110.95833333333333</v>
      </c>
      <c r="L9" s="28"/>
    </row>
    <row r="10" spans="1:12">
      <c r="A10" s="12">
        <f t="shared" ref="A10:B25" si="3">A9+1</f>
        <v>3</v>
      </c>
      <c r="B10" s="8">
        <f t="shared" si="3"/>
        <v>46237</v>
      </c>
      <c r="C10" s="8">
        <f t="shared" ref="C10:C33" si="4">B10</f>
        <v>46237</v>
      </c>
      <c r="D10" s="9">
        <f t="shared" ref="D10:D38" si="5">D9</f>
        <v>0</v>
      </c>
      <c r="E10" s="8">
        <f t="shared" ref="E10:E33" si="6">C10+1</f>
        <v>46238</v>
      </c>
      <c r="F10" s="9">
        <f t="shared" ref="F10:F38" si="7">F9</f>
        <v>0</v>
      </c>
      <c r="G10" s="10">
        <f t="shared" ref="G10:G33" si="8">IFERROR(((E10-C10)+(F10-D10)),"")</f>
        <v>1</v>
      </c>
      <c r="H10" s="11">
        <f t="shared" si="2"/>
        <v>170652.02</v>
      </c>
      <c r="I10" s="11">
        <v>173430.15</v>
      </c>
      <c r="J10" s="245">
        <f t="shared" si="0"/>
        <v>2778.1300000000047</v>
      </c>
      <c r="K10" s="27">
        <f t="shared" si="1"/>
        <v>115.75541666666686</v>
      </c>
      <c r="L10" s="28"/>
    </row>
    <row r="11" spans="1:12">
      <c r="A11" s="12">
        <f t="shared" si="3"/>
        <v>4</v>
      </c>
      <c r="B11" s="8">
        <f t="shared" si="3"/>
        <v>46238</v>
      </c>
      <c r="C11" s="8">
        <f t="shared" si="4"/>
        <v>46238</v>
      </c>
      <c r="D11" s="9">
        <f t="shared" si="5"/>
        <v>0</v>
      </c>
      <c r="E11" s="8">
        <f t="shared" si="6"/>
        <v>46239</v>
      </c>
      <c r="F11" s="9">
        <f t="shared" si="7"/>
        <v>0</v>
      </c>
      <c r="G11" s="10">
        <f t="shared" si="8"/>
        <v>1</v>
      </c>
      <c r="H11" s="11">
        <f t="shared" si="2"/>
        <v>173430.15</v>
      </c>
      <c r="I11" s="11">
        <v>176300.29</v>
      </c>
      <c r="J11" s="245">
        <f t="shared" si="0"/>
        <v>2870.140000000014</v>
      </c>
      <c r="K11" s="27">
        <f t="shared" ref="K11" si="9">J11/24</f>
        <v>119.58916666666725</v>
      </c>
      <c r="L11" s="28"/>
    </row>
    <row r="12" spans="1:12">
      <c r="A12" s="12">
        <f t="shared" si="3"/>
        <v>5</v>
      </c>
      <c r="B12" s="8">
        <f t="shared" si="3"/>
        <v>46239</v>
      </c>
      <c r="C12" s="8">
        <f t="shared" si="4"/>
        <v>46239</v>
      </c>
      <c r="D12" s="9">
        <f t="shared" si="5"/>
        <v>0</v>
      </c>
      <c r="E12" s="8">
        <f t="shared" si="6"/>
        <v>46240</v>
      </c>
      <c r="F12" s="9">
        <f t="shared" si="7"/>
        <v>0</v>
      </c>
      <c r="G12" s="10">
        <f t="shared" si="8"/>
        <v>1</v>
      </c>
      <c r="H12" s="11">
        <f t="shared" si="2"/>
        <v>176300.29</v>
      </c>
      <c r="I12" s="11">
        <v>179097.43</v>
      </c>
      <c r="J12" s="245">
        <f t="shared" si="0"/>
        <v>2797.1399999999849</v>
      </c>
      <c r="K12" s="27">
        <f t="shared" ref="K12" si="10">J12/24</f>
        <v>116.54749999999937</v>
      </c>
      <c r="L12" s="28"/>
    </row>
    <row r="13" spans="1:12">
      <c r="A13" s="12">
        <f t="shared" si="3"/>
        <v>6</v>
      </c>
      <c r="B13" s="8">
        <f t="shared" si="3"/>
        <v>46240</v>
      </c>
      <c r="C13" s="8">
        <f t="shared" si="4"/>
        <v>46240</v>
      </c>
      <c r="D13" s="9">
        <f t="shared" si="5"/>
        <v>0</v>
      </c>
      <c r="E13" s="8">
        <f t="shared" si="6"/>
        <v>46241</v>
      </c>
      <c r="F13" s="9">
        <f t="shared" si="7"/>
        <v>0</v>
      </c>
      <c r="G13" s="10">
        <f t="shared" si="8"/>
        <v>1</v>
      </c>
      <c r="H13" s="11">
        <f t="shared" si="2"/>
        <v>179097.43</v>
      </c>
      <c r="I13" s="11">
        <v>182022.48</v>
      </c>
      <c r="J13" s="245">
        <f t="shared" si="0"/>
        <v>2925.0500000000175</v>
      </c>
      <c r="K13" s="27">
        <f t="shared" ref="K13:K14" si="11">J13/24</f>
        <v>121.87708333333406</v>
      </c>
      <c r="L13" s="28"/>
    </row>
    <row r="14" spans="1:12">
      <c r="A14" s="12">
        <f t="shared" si="3"/>
        <v>7</v>
      </c>
      <c r="B14" s="8">
        <f t="shared" si="3"/>
        <v>46241</v>
      </c>
      <c r="C14" s="8">
        <f t="shared" si="4"/>
        <v>46241</v>
      </c>
      <c r="D14" s="9">
        <f t="shared" si="5"/>
        <v>0</v>
      </c>
      <c r="E14" s="8">
        <f t="shared" si="6"/>
        <v>46242</v>
      </c>
      <c r="F14" s="9">
        <f t="shared" si="7"/>
        <v>0</v>
      </c>
      <c r="G14" s="10">
        <f t="shared" si="8"/>
        <v>1</v>
      </c>
      <c r="H14" s="11">
        <f t="shared" si="2"/>
        <v>182022.48</v>
      </c>
      <c r="I14" s="11">
        <v>184909.56</v>
      </c>
      <c r="J14" s="11">
        <f t="shared" ref="J14" si="12">I14-H14</f>
        <v>2887.0799999999872</v>
      </c>
      <c r="K14" s="27">
        <f t="shared" si="11"/>
        <v>120.29499999999946</v>
      </c>
      <c r="L14" s="28"/>
    </row>
    <row r="15" spans="1:12">
      <c r="A15" s="12">
        <f t="shared" si="3"/>
        <v>8</v>
      </c>
      <c r="B15" s="8">
        <f t="shared" si="3"/>
        <v>46242</v>
      </c>
      <c r="C15" s="8">
        <f t="shared" si="4"/>
        <v>46242</v>
      </c>
      <c r="D15" s="9">
        <f t="shared" si="5"/>
        <v>0</v>
      </c>
      <c r="E15" s="8">
        <f t="shared" si="6"/>
        <v>46243</v>
      </c>
      <c r="F15" s="9">
        <f t="shared" si="7"/>
        <v>0</v>
      </c>
      <c r="G15" s="10">
        <f t="shared" si="8"/>
        <v>1</v>
      </c>
      <c r="H15" s="11">
        <f t="shared" si="2"/>
        <v>184909.56</v>
      </c>
      <c r="I15" s="11">
        <v>187568.78</v>
      </c>
      <c r="J15" s="11">
        <f t="shared" si="0"/>
        <v>2659.2200000000012</v>
      </c>
      <c r="K15" s="27">
        <f t="shared" ref="K15:K33" si="13">J15/24</f>
        <v>110.80083333333339</v>
      </c>
      <c r="L15" s="28"/>
    </row>
    <row r="16" spans="1:12">
      <c r="A16" s="12">
        <f t="shared" si="3"/>
        <v>9</v>
      </c>
      <c r="B16" s="8">
        <f t="shared" si="3"/>
        <v>46243</v>
      </c>
      <c r="C16" s="8">
        <f t="shared" si="4"/>
        <v>46243</v>
      </c>
      <c r="D16" s="9">
        <f t="shared" si="5"/>
        <v>0</v>
      </c>
      <c r="E16" s="8">
        <f t="shared" si="6"/>
        <v>46244</v>
      </c>
      <c r="F16" s="9">
        <f t="shared" si="7"/>
        <v>0</v>
      </c>
      <c r="G16" s="10">
        <f t="shared" si="8"/>
        <v>1</v>
      </c>
      <c r="H16" s="11">
        <f t="shared" si="2"/>
        <v>187568.78</v>
      </c>
      <c r="I16" s="11">
        <v>190235.51999999999</v>
      </c>
      <c r="J16" s="11">
        <f t="shared" ref="J16" si="14">I16-H16</f>
        <v>2666.7399999999907</v>
      </c>
      <c r="K16" s="27">
        <f t="shared" ref="K16" si="15">J16/24</f>
        <v>111.11416666666628</v>
      </c>
      <c r="L16" s="28"/>
    </row>
    <row r="17" spans="1:14">
      <c r="A17" s="12">
        <f t="shared" si="3"/>
        <v>10</v>
      </c>
      <c r="B17" s="8">
        <f t="shared" si="3"/>
        <v>46244</v>
      </c>
      <c r="C17" s="8">
        <f t="shared" si="4"/>
        <v>46244</v>
      </c>
      <c r="D17" s="9">
        <f t="shared" si="5"/>
        <v>0</v>
      </c>
      <c r="E17" s="8">
        <f t="shared" si="6"/>
        <v>46245</v>
      </c>
      <c r="F17" s="9">
        <f t="shared" si="7"/>
        <v>0</v>
      </c>
      <c r="G17" s="10">
        <f t="shared" si="8"/>
        <v>1</v>
      </c>
      <c r="H17" s="11">
        <f t="shared" si="2"/>
        <v>190235.51999999999</v>
      </c>
      <c r="I17" s="11">
        <v>193094.34</v>
      </c>
      <c r="J17" s="11">
        <f t="shared" ref="J17" si="16">I17-H17</f>
        <v>2858.820000000007</v>
      </c>
      <c r="K17" s="27">
        <f t="shared" ref="K17" si="17">J17/24</f>
        <v>119.11750000000029</v>
      </c>
      <c r="L17" s="28"/>
    </row>
    <row r="18" spans="1:14">
      <c r="A18" s="12">
        <f t="shared" si="3"/>
        <v>11</v>
      </c>
      <c r="B18" s="8">
        <f t="shared" si="3"/>
        <v>46245</v>
      </c>
      <c r="C18" s="8">
        <f t="shared" si="4"/>
        <v>46245</v>
      </c>
      <c r="D18" s="9">
        <f t="shared" si="5"/>
        <v>0</v>
      </c>
      <c r="E18" s="8">
        <f t="shared" si="6"/>
        <v>46246</v>
      </c>
      <c r="F18" s="9">
        <f t="shared" si="7"/>
        <v>0</v>
      </c>
      <c r="G18" s="10">
        <f t="shared" si="8"/>
        <v>1</v>
      </c>
      <c r="H18" s="11">
        <f t="shared" si="2"/>
        <v>193094.34</v>
      </c>
      <c r="I18" s="11">
        <v>195787.2</v>
      </c>
      <c r="J18" s="11">
        <f t="shared" si="0"/>
        <v>2692.8600000000151</v>
      </c>
      <c r="K18" s="27">
        <f t="shared" si="13"/>
        <v>112.20250000000063</v>
      </c>
      <c r="L18" s="28"/>
    </row>
    <row r="19" spans="1:14">
      <c r="A19" s="12">
        <f t="shared" si="3"/>
        <v>12</v>
      </c>
      <c r="B19" s="8">
        <f t="shared" si="3"/>
        <v>46246</v>
      </c>
      <c r="C19" s="8">
        <f t="shared" si="4"/>
        <v>46246</v>
      </c>
      <c r="D19" s="9">
        <f t="shared" si="5"/>
        <v>0</v>
      </c>
      <c r="E19" s="8">
        <f t="shared" si="6"/>
        <v>46247</v>
      </c>
      <c r="F19" s="9">
        <f t="shared" si="7"/>
        <v>0</v>
      </c>
      <c r="G19" s="10">
        <f t="shared" si="8"/>
        <v>1</v>
      </c>
      <c r="H19" s="11">
        <f t="shared" si="2"/>
        <v>195787.2</v>
      </c>
      <c r="I19" s="11">
        <v>198637.68</v>
      </c>
      <c r="J19" s="11">
        <f t="shared" si="0"/>
        <v>2850.4799999999814</v>
      </c>
      <c r="K19" s="27">
        <f t="shared" si="13"/>
        <v>118.76999999999923</v>
      </c>
      <c r="L19" s="28"/>
      <c r="N19" s="29"/>
    </row>
    <row r="20" spans="1:14">
      <c r="A20" s="12">
        <f t="shared" si="3"/>
        <v>13</v>
      </c>
      <c r="B20" s="8">
        <f t="shared" si="3"/>
        <v>46247</v>
      </c>
      <c r="C20" s="8">
        <f t="shared" si="4"/>
        <v>46247</v>
      </c>
      <c r="D20" s="9">
        <f t="shared" si="5"/>
        <v>0</v>
      </c>
      <c r="E20" s="8">
        <f t="shared" si="6"/>
        <v>46248</v>
      </c>
      <c r="F20" s="9">
        <f t="shared" si="7"/>
        <v>0</v>
      </c>
      <c r="G20" s="10">
        <f t="shared" si="8"/>
        <v>1</v>
      </c>
      <c r="H20" s="11">
        <f t="shared" si="2"/>
        <v>198637.68</v>
      </c>
      <c r="I20" s="11">
        <v>201453.05</v>
      </c>
      <c r="J20" s="11">
        <f t="shared" si="0"/>
        <v>2815.3699999999953</v>
      </c>
      <c r="K20" s="27">
        <f t="shared" si="13"/>
        <v>117.30708333333314</v>
      </c>
      <c r="L20" s="28"/>
    </row>
    <row r="21" spans="1:14">
      <c r="A21" s="12">
        <f t="shared" si="3"/>
        <v>14</v>
      </c>
      <c r="B21" s="8">
        <f t="shared" si="3"/>
        <v>46248</v>
      </c>
      <c r="C21" s="8">
        <f t="shared" si="4"/>
        <v>46248</v>
      </c>
      <c r="D21" s="9">
        <f t="shared" si="5"/>
        <v>0</v>
      </c>
      <c r="E21" s="8">
        <f t="shared" si="6"/>
        <v>46249</v>
      </c>
      <c r="F21" s="9">
        <f t="shared" si="7"/>
        <v>0</v>
      </c>
      <c r="G21" s="10">
        <f t="shared" si="8"/>
        <v>1</v>
      </c>
      <c r="H21" s="11">
        <f t="shared" si="2"/>
        <v>201453.05</v>
      </c>
      <c r="I21" s="11">
        <v>204202.29</v>
      </c>
      <c r="J21" s="11">
        <f t="shared" si="0"/>
        <v>2749.2400000000198</v>
      </c>
      <c r="K21" s="27">
        <f t="shared" si="13"/>
        <v>114.55166666666749</v>
      </c>
      <c r="L21" s="28"/>
    </row>
    <row r="22" spans="1:14">
      <c r="A22" s="12">
        <f t="shared" si="3"/>
        <v>15</v>
      </c>
      <c r="B22" s="8">
        <f t="shared" si="3"/>
        <v>46249</v>
      </c>
      <c r="C22" s="8">
        <f t="shared" si="4"/>
        <v>46249</v>
      </c>
      <c r="D22" s="9">
        <f t="shared" si="5"/>
        <v>0</v>
      </c>
      <c r="E22" s="8">
        <f t="shared" si="6"/>
        <v>46250</v>
      </c>
      <c r="F22" s="9">
        <f t="shared" si="7"/>
        <v>0</v>
      </c>
      <c r="G22" s="10">
        <f t="shared" si="8"/>
        <v>1</v>
      </c>
      <c r="H22" s="11">
        <f t="shared" si="2"/>
        <v>204202.29</v>
      </c>
      <c r="I22" s="11">
        <v>207004.08</v>
      </c>
      <c r="J22" s="11">
        <f t="shared" si="0"/>
        <v>2801.789999999979</v>
      </c>
      <c r="K22" s="27">
        <f t="shared" si="13"/>
        <v>116.74124999999913</v>
      </c>
      <c r="L22" s="28"/>
    </row>
    <row r="23" spans="1:14">
      <c r="A23" s="12">
        <f t="shared" si="3"/>
        <v>16</v>
      </c>
      <c r="B23" s="8">
        <f t="shared" si="3"/>
        <v>46250</v>
      </c>
      <c r="C23" s="8">
        <f t="shared" si="4"/>
        <v>46250</v>
      </c>
      <c r="D23" s="9">
        <f t="shared" si="5"/>
        <v>0</v>
      </c>
      <c r="E23" s="8">
        <f t="shared" si="6"/>
        <v>46251</v>
      </c>
      <c r="F23" s="9">
        <f t="shared" si="7"/>
        <v>0</v>
      </c>
      <c r="G23" s="10">
        <f t="shared" si="8"/>
        <v>1</v>
      </c>
      <c r="H23" s="11">
        <f t="shared" si="2"/>
        <v>207004.08</v>
      </c>
      <c r="I23" s="11">
        <v>209630.78</v>
      </c>
      <c r="J23" s="11">
        <f t="shared" si="0"/>
        <v>2626.7000000000116</v>
      </c>
      <c r="K23" s="27">
        <f t="shared" si="13"/>
        <v>109.44583333333382</v>
      </c>
      <c r="L23" s="28"/>
    </row>
    <row r="24" spans="1:14">
      <c r="A24" s="12">
        <f t="shared" si="3"/>
        <v>17</v>
      </c>
      <c r="B24" s="8">
        <f t="shared" si="3"/>
        <v>46251</v>
      </c>
      <c r="C24" s="8">
        <f t="shared" si="4"/>
        <v>46251</v>
      </c>
      <c r="D24" s="9">
        <f t="shared" si="5"/>
        <v>0</v>
      </c>
      <c r="E24" s="8">
        <f t="shared" si="6"/>
        <v>46252</v>
      </c>
      <c r="F24" s="9">
        <f t="shared" si="7"/>
        <v>0</v>
      </c>
      <c r="G24" s="10">
        <f t="shared" si="8"/>
        <v>1</v>
      </c>
      <c r="H24" s="11">
        <f t="shared" si="2"/>
        <v>209630.78</v>
      </c>
      <c r="I24" s="11">
        <v>212153.38</v>
      </c>
      <c r="J24" s="11">
        <f t="shared" si="0"/>
        <v>2522.6000000000058</v>
      </c>
      <c r="K24" s="27">
        <f t="shared" si="13"/>
        <v>105.10833333333358</v>
      </c>
      <c r="L24" s="28"/>
    </row>
    <row r="25" spans="1:14">
      <c r="A25" s="12">
        <f t="shared" si="3"/>
        <v>18</v>
      </c>
      <c r="B25" s="8">
        <f t="shared" si="3"/>
        <v>46252</v>
      </c>
      <c r="C25" s="8">
        <f t="shared" si="4"/>
        <v>46252</v>
      </c>
      <c r="D25" s="9">
        <f t="shared" si="5"/>
        <v>0</v>
      </c>
      <c r="E25" s="8">
        <f t="shared" si="6"/>
        <v>46253</v>
      </c>
      <c r="F25" s="9">
        <f t="shared" si="7"/>
        <v>0</v>
      </c>
      <c r="G25" s="10">
        <f t="shared" si="8"/>
        <v>1</v>
      </c>
      <c r="H25" s="11">
        <f t="shared" si="2"/>
        <v>212153.38</v>
      </c>
      <c r="I25" s="11">
        <v>214781.75</v>
      </c>
      <c r="J25" s="11">
        <f t="shared" si="0"/>
        <v>2628.3699999999953</v>
      </c>
      <c r="K25" s="27">
        <f t="shared" si="13"/>
        <v>109.51541666666647</v>
      </c>
      <c r="L25" s="28"/>
    </row>
    <row r="26" spans="1:14">
      <c r="A26" s="12">
        <f t="shared" ref="A26:B33" si="18">A25+1</f>
        <v>19</v>
      </c>
      <c r="B26" s="8">
        <f>B25+1</f>
        <v>46253</v>
      </c>
      <c r="C26" s="8">
        <f t="shared" si="4"/>
        <v>46253</v>
      </c>
      <c r="D26" s="9">
        <f t="shared" si="5"/>
        <v>0</v>
      </c>
      <c r="E26" s="8">
        <f t="shared" si="6"/>
        <v>46254</v>
      </c>
      <c r="F26" s="9">
        <f t="shared" si="7"/>
        <v>0</v>
      </c>
      <c r="G26" s="10">
        <f t="shared" si="8"/>
        <v>1</v>
      </c>
      <c r="H26" s="11">
        <f t="shared" si="2"/>
        <v>214781.75</v>
      </c>
      <c r="I26" s="11">
        <v>217608.89</v>
      </c>
      <c r="J26" s="11">
        <f t="shared" si="0"/>
        <v>2827.140000000014</v>
      </c>
      <c r="K26" s="27">
        <f t="shared" si="13"/>
        <v>117.79750000000058</v>
      </c>
      <c r="L26" s="28"/>
    </row>
    <row r="27" spans="1:14">
      <c r="A27" s="12">
        <f t="shared" si="18"/>
        <v>20</v>
      </c>
      <c r="B27" s="8">
        <f>B26+1</f>
        <v>46254</v>
      </c>
      <c r="C27" s="8">
        <f t="shared" si="4"/>
        <v>46254</v>
      </c>
      <c r="D27" s="9">
        <f t="shared" si="5"/>
        <v>0</v>
      </c>
      <c r="E27" s="8">
        <f t="shared" si="6"/>
        <v>46255</v>
      </c>
      <c r="F27" s="9">
        <f t="shared" si="7"/>
        <v>0</v>
      </c>
      <c r="G27" s="10">
        <f t="shared" si="8"/>
        <v>1</v>
      </c>
      <c r="H27" s="11">
        <f t="shared" si="2"/>
        <v>217608.89</v>
      </c>
      <c r="I27" s="11">
        <v>220330.75</v>
      </c>
      <c r="J27" s="11">
        <f t="shared" si="0"/>
        <v>2721.859999999986</v>
      </c>
      <c r="K27" s="27">
        <f t="shared" si="13"/>
        <v>113.41083333333275</v>
      </c>
      <c r="L27" s="28"/>
    </row>
    <row r="28" spans="1:14">
      <c r="A28" s="12">
        <f t="shared" si="18"/>
        <v>21</v>
      </c>
      <c r="B28" s="8">
        <f>B27+1</f>
        <v>46255</v>
      </c>
      <c r="C28" s="8">
        <f t="shared" si="4"/>
        <v>46255</v>
      </c>
      <c r="D28" s="9">
        <f t="shared" si="5"/>
        <v>0</v>
      </c>
      <c r="E28" s="8">
        <f t="shared" si="6"/>
        <v>46256</v>
      </c>
      <c r="F28" s="9">
        <f t="shared" si="7"/>
        <v>0</v>
      </c>
      <c r="G28" s="10">
        <f t="shared" si="8"/>
        <v>1</v>
      </c>
      <c r="H28" s="11">
        <f t="shared" si="2"/>
        <v>220330.75</v>
      </c>
      <c r="I28" s="11">
        <v>223109.82</v>
      </c>
      <c r="J28" s="11">
        <f t="shared" si="0"/>
        <v>2779.070000000007</v>
      </c>
      <c r="K28" s="27">
        <f t="shared" si="13"/>
        <v>115.79458333333362</v>
      </c>
      <c r="L28" s="28"/>
    </row>
    <row r="29" spans="1:14">
      <c r="A29" s="12">
        <f t="shared" si="18"/>
        <v>22</v>
      </c>
      <c r="B29" s="8">
        <f t="shared" si="18"/>
        <v>46256</v>
      </c>
      <c r="C29" s="8">
        <f t="shared" si="4"/>
        <v>46256</v>
      </c>
      <c r="D29" s="9">
        <f t="shared" si="5"/>
        <v>0</v>
      </c>
      <c r="E29" s="8">
        <f t="shared" si="6"/>
        <v>46257</v>
      </c>
      <c r="F29" s="9">
        <f t="shared" si="7"/>
        <v>0</v>
      </c>
      <c r="G29" s="10">
        <f t="shared" si="8"/>
        <v>1</v>
      </c>
      <c r="H29" s="11">
        <f t="shared" si="2"/>
        <v>223109.82</v>
      </c>
      <c r="I29" s="11">
        <v>225817.06</v>
      </c>
      <c r="J29" s="11">
        <f t="shared" si="0"/>
        <v>2707.2399999999907</v>
      </c>
      <c r="K29" s="27">
        <f t="shared" si="13"/>
        <v>112.80166666666628</v>
      </c>
      <c r="L29" s="28"/>
    </row>
    <row r="30" spans="1:14">
      <c r="A30" s="12">
        <f t="shared" si="18"/>
        <v>23</v>
      </c>
      <c r="B30" s="8">
        <f t="shared" si="18"/>
        <v>46257</v>
      </c>
      <c r="C30" s="8">
        <f t="shared" si="4"/>
        <v>46257</v>
      </c>
      <c r="D30" s="9">
        <f t="shared" si="5"/>
        <v>0</v>
      </c>
      <c r="E30" s="8">
        <f t="shared" si="6"/>
        <v>46258</v>
      </c>
      <c r="F30" s="9">
        <f t="shared" si="7"/>
        <v>0</v>
      </c>
      <c r="G30" s="10">
        <f t="shared" si="8"/>
        <v>1</v>
      </c>
      <c r="H30" s="11">
        <f t="shared" si="2"/>
        <v>225817.06</v>
      </c>
      <c r="I30" s="11">
        <v>228274.75</v>
      </c>
      <c r="J30" s="11">
        <f t="shared" si="0"/>
        <v>2457.6900000000023</v>
      </c>
      <c r="K30" s="27">
        <f t="shared" si="13"/>
        <v>102.4037500000001</v>
      </c>
      <c r="L30" s="28"/>
    </row>
    <row r="31" spans="1:14">
      <c r="A31" s="12">
        <f t="shared" si="18"/>
        <v>24</v>
      </c>
      <c r="B31" s="8">
        <f t="shared" si="18"/>
        <v>46258</v>
      </c>
      <c r="C31" s="8">
        <f t="shared" si="4"/>
        <v>46258</v>
      </c>
      <c r="D31" s="9">
        <f t="shared" si="5"/>
        <v>0</v>
      </c>
      <c r="E31" s="8">
        <f t="shared" si="6"/>
        <v>46259</v>
      </c>
      <c r="F31" s="9">
        <f t="shared" si="7"/>
        <v>0</v>
      </c>
      <c r="G31" s="10">
        <f t="shared" si="8"/>
        <v>1</v>
      </c>
      <c r="H31" s="11">
        <f t="shared" si="2"/>
        <v>228274.75</v>
      </c>
      <c r="I31" s="11">
        <v>230892.19</v>
      </c>
      <c r="J31" s="11">
        <f t="shared" si="0"/>
        <v>2617.4400000000023</v>
      </c>
      <c r="K31" s="27">
        <f t="shared" si="13"/>
        <v>109.0600000000001</v>
      </c>
      <c r="L31" s="28"/>
    </row>
    <row r="32" spans="1:14">
      <c r="A32" s="12">
        <f t="shared" si="18"/>
        <v>25</v>
      </c>
      <c r="B32" s="8">
        <f t="shared" si="18"/>
        <v>46259</v>
      </c>
      <c r="C32" s="8">
        <f t="shared" si="4"/>
        <v>46259</v>
      </c>
      <c r="D32" s="9">
        <f t="shared" si="5"/>
        <v>0</v>
      </c>
      <c r="E32" s="8">
        <f t="shared" si="6"/>
        <v>46260</v>
      </c>
      <c r="F32" s="9">
        <f t="shared" si="7"/>
        <v>0</v>
      </c>
      <c r="G32" s="10">
        <f t="shared" si="8"/>
        <v>1</v>
      </c>
      <c r="H32" s="11">
        <f t="shared" si="2"/>
        <v>230892.19</v>
      </c>
      <c r="I32" s="11">
        <v>233452.7</v>
      </c>
      <c r="J32" s="11">
        <f t="shared" si="0"/>
        <v>2560.5100000000093</v>
      </c>
      <c r="K32" s="27">
        <f t="shared" si="13"/>
        <v>106.68791666666705</v>
      </c>
      <c r="L32" s="28"/>
    </row>
    <row r="33" spans="1:12">
      <c r="A33" s="12">
        <f t="shared" si="18"/>
        <v>26</v>
      </c>
      <c r="B33" s="8">
        <f t="shared" si="18"/>
        <v>46260</v>
      </c>
      <c r="C33" s="8">
        <f t="shared" si="4"/>
        <v>46260</v>
      </c>
      <c r="D33" s="9">
        <f t="shared" si="5"/>
        <v>0</v>
      </c>
      <c r="E33" s="8">
        <f t="shared" si="6"/>
        <v>46261</v>
      </c>
      <c r="F33" s="9">
        <f t="shared" si="7"/>
        <v>0</v>
      </c>
      <c r="G33" s="10">
        <f t="shared" si="8"/>
        <v>1</v>
      </c>
      <c r="H33" s="11">
        <f t="shared" si="2"/>
        <v>233452.7</v>
      </c>
      <c r="I33" s="11">
        <v>236092.21</v>
      </c>
      <c r="J33" s="11">
        <f t="shared" si="0"/>
        <v>2639.5099999999802</v>
      </c>
      <c r="K33" s="27">
        <f t="shared" si="13"/>
        <v>109.97958333333251</v>
      </c>
      <c r="L33" s="28"/>
    </row>
    <row r="34" spans="1:12">
      <c r="A34" s="12">
        <f t="shared" ref="A34:B34" si="19">A33+1</f>
        <v>27</v>
      </c>
      <c r="B34" s="8">
        <f t="shared" si="19"/>
        <v>46261</v>
      </c>
      <c r="C34" s="8">
        <f t="shared" ref="C34:C38" si="20">B34</f>
        <v>46261</v>
      </c>
      <c r="D34" s="9">
        <f t="shared" si="5"/>
        <v>0</v>
      </c>
      <c r="E34" s="8">
        <f t="shared" ref="E34:E38" si="21">C34+1</f>
        <v>46262</v>
      </c>
      <c r="F34" s="9">
        <f t="shared" si="7"/>
        <v>0</v>
      </c>
      <c r="G34" s="10">
        <f t="shared" ref="G34:G38" si="22">IFERROR(((E34-C34)+(F34-D34)),"")</f>
        <v>1</v>
      </c>
      <c r="H34" s="11">
        <f t="shared" si="2"/>
        <v>236092.21</v>
      </c>
      <c r="I34" s="11">
        <v>238779.44</v>
      </c>
      <c r="J34" s="11">
        <f t="shared" ref="J34:J38" si="23">I34-H34</f>
        <v>2687.2300000000105</v>
      </c>
      <c r="K34" s="27">
        <f t="shared" ref="K34:K38" si="24">J34/24</f>
        <v>111.96791666666711</v>
      </c>
      <c r="L34" s="28"/>
    </row>
    <row r="35" spans="1:12">
      <c r="A35" s="12">
        <f t="shared" ref="A35:B35" si="25">A34+1</f>
        <v>28</v>
      </c>
      <c r="B35" s="8">
        <f t="shared" si="25"/>
        <v>46262</v>
      </c>
      <c r="C35" s="8">
        <f t="shared" si="20"/>
        <v>46262</v>
      </c>
      <c r="D35" s="9">
        <f t="shared" si="5"/>
        <v>0</v>
      </c>
      <c r="E35" s="8">
        <f t="shared" si="21"/>
        <v>46263</v>
      </c>
      <c r="F35" s="9">
        <f t="shared" si="7"/>
        <v>0</v>
      </c>
      <c r="G35" s="10">
        <f t="shared" si="22"/>
        <v>1</v>
      </c>
      <c r="H35" s="11">
        <f t="shared" si="2"/>
        <v>238779.44</v>
      </c>
      <c r="I35" s="11">
        <v>241415.03</v>
      </c>
      <c r="J35" s="11">
        <f t="shared" si="23"/>
        <v>2635.5899999999965</v>
      </c>
      <c r="K35" s="27">
        <f t="shared" si="24"/>
        <v>109.81624999999985</v>
      </c>
      <c r="L35" s="28"/>
    </row>
    <row r="36" spans="1:12">
      <c r="A36" s="12">
        <f t="shared" ref="A36:B36" si="26">A35+1</f>
        <v>29</v>
      </c>
      <c r="B36" s="8">
        <f t="shared" si="26"/>
        <v>46263</v>
      </c>
      <c r="C36" s="8">
        <f t="shared" si="20"/>
        <v>46263</v>
      </c>
      <c r="D36" s="9">
        <f t="shared" si="5"/>
        <v>0</v>
      </c>
      <c r="E36" s="8">
        <f t="shared" si="21"/>
        <v>46264</v>
      </c>
      <c r="F36" s="9">
        <f t="shared" si="7"/>
        <v>0</v>
      </c>
      <c r="G36" s="10">
        <f t="shared" si="22"/>
        <v>1</v>
      </c>
      <c r="H36" s="11">
        <f t="shared" si="2"/>
        <v>241415.03</v>
      </c>
      <c r="I36" s="11">
        <v>244094.63</v>
      </c>
      <c r="J36" s="11">
        <f t="shared" si="23"/>
        <v>2679.6000000000058</v>
      </c>
      <c r="K36" s="27">
        <f t="shared" si="24"/>
        <v>111.65000000000025</v>
      </c>
      <c r="L36" s="28"/>
    </row>
    <row r="37" spans="1:12">
      <c r="A37" s="12">
        <f t="shared" ref="A37:B37" si="27">A36+1</f>
        <v>30</v>
      </c>
      <c r="B37" s="8">
        <f t="shared" si="27"/>
        <v>46264</v>
      </c>
      <c r="C37" s="8">
        <f t="shared" si="20"/>
        <v>46264</v>
      </c>
      <c r="D37" s="9">
        <f t="shared" si="5"/>
        <v>0</v>
      </c>
      <c r="E37" s="8">
        <f t="shared" si="21"/>
        <v>46265</v>
      </c>
      <c r="F37" s="9">
        <f t="shared" si="7"/>
        <v>0</v>
      </c>
      <c r="G37" s="10">
        <f t="shared" si="22"/>
        <v>1</v>
      </c>
      <c r="H37" s="11">
        <f t="shared" si="2"/>
        <v>244094.63</v>
      </c>
      <c r="I37" s="11">
        <v>246647.11</v>
      </c>
      <c r="J37" s="11">
        <f t="shared" si="23"/>
        <v>2552.4799999999814</v>
      </c>
      <c r="K37" s="27">
        <f t="shared" si="24"/>
        <v>106.35333333333256</v>
      </c>
      <c r="L37" s="28"/>
    </row>
    <row r="38" spans="1:12">
      <c r="A38" s="12">
        <f t="shared" ref="A38:B38" si="28">A37+1</f>
        <v>31</v>
      </c>
      <c r="B38" s="8">
        <f t="shared" si="28"/>
        <v>46265</v>
      </c>
      <c r="C38" s="8">
        <f t="shared" si="20"/>
        <v>46265</v>
      </c>
      <c r="D38" s="9">
        <f t="shared" si="5"/>
        <v>0</v>
      </c>
      <c r="E38" s="8">
        <f t="shared" si="21"/>
        <v>46266</v>
      </c>
      <c r="F38" s="9">
        <f t="shared" si="7"/>
        <v>0</v>
      </c>
      <c r="G38" s="10">
        <f t="shared" si="22"/>
        <v>1</v>
      </c>
      <c r="H38" s="11">
        <f t="shared" si="2"/>
        <v>246647.11</v>
      </c>
      <c r="I38" s="11">
        <v>249254.35</v>
      </c>
      <c r="J38" s="11">
        <f t="shared" si="23"/>
        <v>2607.2400000000198</v>
      </c>
      <c r="K38" s="27">
        <f t="shared" si="24"/>
        <v>108.63500000000083</v>
      </c>
      <c r="L38" s="28"/>
    </row>
    <row r="39" spans="1:12">
      <c r="A39" s="12"/>
      <c r="B39" s="8"/>
      <c r="C39" s="8"/>
      <c r="D39" s="9"/>
      <c r="E39" s="8"/>
      <c r="F39" s="9"/>
      <c r="G39" s="10"/>
      <c r="H39" s="11"/>
      <c r="I39" s="11"/>
      <c r="J39" s="11"/>
      <c r="K39" s="27"/>
      <c r="L39" s="28"/>
    </row>
    <row r="40" spans="1:12">
      <c r="A40" s="17" t="s">
        <v>3</v>
      </c>
      <c r="B40" s="18"/>
      <c r="C40" s="18"/>
      <c r="D40" s="18"/>
      <c r="E40" s="18"/>
      <c r="F40" s="18"/>
      <c r="G40" s="19">
        <f>SUM(G8:G39)</f>
        <v>31</v>
      </c>
      <c r="H40" s="20"/>
      <c r="I40" s="20"/>
      <c r="J40" s="32">
        <f>SUM(J8:J39)</f>
        <v>83844.149999999994</v>
      </c>
      <c r="K40" s="32">
        <f>AVERAGE(K8:K39)</f>
        <v>112.69374999999998</v>
      </c>
      <c r="L40" s="33"/>
    </row>
    <row r="41" spans="1:12">
      <c r="A41" s="21" t="s">
        <v>117</v>
      </c>
      <c r="B41" s="22"/>
      <c r="C41" s="22"/>
      <c r="D41" s="22"/>
      <c r="E41" s="22"/>
      <c r="F41" s="22"/>
      <c r="G41" s="23">
        <f>G40/SUMPRODUCT((G8:G39&gt;0)*1)</f>
        <v>1</v>
      </c>
      <c r="H41" s="24"/>
      <c r="I41" s="24"/>
      <c r="J41" s="24"/>
      <c r="K41" s="24">
        <f>K40/SUMPRODUCT((K8:K39&gt;0)*1)</f>
        <v>3.6352822580645157</v>
      </c>
      <c r="L41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workbookViewId="0">
      <pane xSplit="2" ySplit="6" topLeftCell="C20" activePane="bottomRight" state="frozen"/>
      <selection pane="topRight"/>
      <selection pane="bottomLeft"/>
      <selection pane="bottomRight" activeCell="I37" sqref="I37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2.140625" style="1" customWidth="1"/>
    <col min="9" max="9" width="11.85546875" style="1" customWidth="1"/>
    <col min="10" max="10" width="14.28515625" style="1" customWidth="1"/>
    <col min="11" max="11" width="9.140625" style="1"/>
    <col min="12" max="12" width="28.42578125" style="1" customWidth="1"/>
    <col min="13" max="16384" width="9.140625" style="1"/>
  </cols>
  <sheetData>
    <row r="1" spans="1:12">
      <c r="B1" s="2"/>
      <c r="C1" s="3" t="s">
        <v>131</v>
      </c>
      <c r="D1" s="2"/>
      <c r="E1" s="2"/>
      <c r="F1" s="2"/>
      <c r="G1" s="2"/>
      <c r="H1" s="2"/>
      <c r="I1" s="2"/>
      <c r="J1" s="2"/>
      <c r="K1" s="2"/>
      <c r="L1" s="2"/>
    </row>
    <row r="2" spans="1:12">
      <c r="B2" s="2"/>
      <c r="C2" s="3" t="s">
        <v>210</v>
      </c>
      <c r="D2" s="2"/>
      <c r="E2" s="2"/>
      <c r="F2" s="2"/>
      <c r="G2" s="2"/>
      <c r="H2" s="2"/>
      <c r="I2" s="2"/>
      <c r="J2" s="2"/>
      <c r="K2" s="2"/>
      <c r="L2" s="25" t="s">
        <v>133</v>
      </c>
    </row>
    <row r="3" spans="1:12">
      <c r="B3" s="2"/>
      <c r="C3" s="3" t="str">
        <f>SCI!C3</f>
        <v>Bulan Agustus 2026</v>
      </c>
      <c r="D3" s="2"/>
      <c r="E3" s="2"/>
      <c r="F3" s="2"/>
      <c r="G3" s="2"/>
      <c r="H3" s="2"/>
      <c r="I3" s="2"/>
      <c r="J3" s="2"/>
      <c r="K3" s="2"/>
      <c r="L3" s="2"/>
    </row>
    <row r="4" spans="1:12">
      <c r="B4" s="4"/>
      <c r="C4" s="4">
        <f>SCI!C4</f>
        <v>46235</v>
      </c>
      <c r="D4" s="2"/>
      <c r="E4" s="2"/>
      <c r="F4" s="2"/>
      <c r="G4" s="2"/>
      <c r="H4" s="2"/>
      <c r="I4" s="2"/>
      <c r="J4" s="2" t="s">
        <v>134</v>
      </c>
      <c r="K4" s="26">
        <f>MAX(K7:K36)</f>
        <v>255.78625000000466</v>
      </c>
      <c r="L4" s="2"/>
    </row>
    <row r="5" spans="1:12">
      <c r="A5" s="934" t="s">
        <v>111</v>
      </c>
      <c r="B5" s="933" t="s">
        <v>112</v>
      </c>
      <c r="C5" s="933" t="s">
        <v>135</v>
      </c>
      <c r="D5" s="933"/>
      <c r="E5" s="933" t="s">
        <v>136</v>
      </c>
      <c r="F5" s="933"/>
      <c r="G5" s="937" t="s">
        <v>137</v>
      </c>
      <c r="H5" s="933" t="s">
        <v>138</v>
      </c>
      <c r="I5" s="933"/>
      <c r="J5" s="933" t="s">
        <v>139</v>
      </c>
      <c r="K5" s="937" t="s">
        <v>140</v>
      </c>
      <c r="L5" s="931" t="s">
        <v>141</v>
      </c>
    </row>
    <row r="6" spans="1:12">
      <c r="A6" s="935"/>
      <c r="B6" s="936"/>
      <c r="C6" s="5" t="s">
        <v>112</v>
      </c>
      <c r="D6" s="5" t="s">
        <v>142</v>
      </c>
      <c r="E6" s="5" t="s">
        <v>112</v>
      </c>
      <c r="F6" s="5" t="s">
        <v>142</v>
      </c>
      <c r="G6" s="938"/>
      <c r="H6" s="5" t="s">
        <v>135</v>
      </c>
      <c r="I6" s="5" t="s">
        <v>136</v>
      </c>
      <c r="J6" s="936"/>
      <c r="K6" s="938"/>
      <c r="L6" s="932"/>
    </row>
    <row r="7" spans="1:12">
      <c r="A7" s="6">
        <v>1</v>
      </c>
      <c r="B7" s="7">
        <f>C4</f>
        <v>46235</v>
      </c>
      <c r="C7" s="8">
        <f>B7</f>
        <v>46235</v>
      </c>
      <c r="D7" s="130">
        <v>0</v>
      </c>
      <c r="E7" s="8">
        <f>C7+1</f>
        <v>46236</v>
      </c>
      <c r="F7" s="130">
        <v>0</v>
      </c>
      <c r="G7" s="10">
        <f>IFERROR(((E7-C7)+(F7-D7)),"")</f>
        <v>1</v>
      </c>
      <c r="H7" s="11">
        <v>3216521.85</v>
      </c>
      <c r="I7" s="11">
        <v>3217607.23</v>
      </c>
      <c r="J7" s="11">
        <f>I7-H7</f>
        <v>1085.3799999998882</v>
      </c>
      <c r="K7" s="27">
        <f>J7/24</f>
        <v>45.224166666662008</v>
      </c>
      <c r="L7" s="243"/>
    </row>
    <row r="8" spans="1:12">
      <c r="A8" s="12">
        <f>A7+1</f>
        <v>2</v>
      </c>
      <c r="B8" s="8">
        <f>B7+1</f>
        <v>46236</v>
      </c>
      <c r="C8" s="8">
        <f>B8</f>
        <v>46236</v>
      </c>
      <c r="D8" s="130">
        <f>D7</f>
        <v>0</v>
      </c>
      <c r="E8" s="8">
        <f>C8+1</f>
        <v>46237</v>
      </c>
      <c r="F8" s="130">
        <f>F7</f>
        <v>0</v>
      </c>
      <c r="G8" s="10">
        <f>IFERROR(((E8-C8)+(F8-D8)),"")</f>
        <v>1</v>
      </c>
      <c r="H8" s="11">
        <f t="shared" ref="H8:H37" si="0">I7</f>
        <v>3217607.23</v>
      </c>
      <c r="I8" s="11">
        <v>3217840.32</v>
      </c>
      <c r="J8" s="11">
        <f t="shared" ref="J8:J34" si="1">I8-H8</f>
        <v>233.08999999985099</v>
      </c>
      <c r="K8" s="27">
        <f t="shared" ref="K8:K34" si="2">J8/24</f>
        <v>9.7120833333271239</v>
      </c>
      <c r="L8" s="28"/>
    </row>
    <row r="9" spans="1:12">
      <c r="A9" s="12">
        <f t="shared" ref="A9:B24" si="3">A8+1</f>
        <v>3</v>
      </c>
      <c r="B9" s="8">
        <f t="shared" si="3"/>
        <v>46237</v>
      </c>
      <c r="C9" s="8">
        <f t="shared" ref="C9:C34" si="4">B9</f>
        <v>46237</v>
      </c>
      <c r="D9" s="130">
        <f t="shared" ref="D9:D37" si="5">D8</f>
        <v>0</v>
      </c>
      <c r="E9" s="8">
        <f t="shared" ref="E9:E34" si="6">C9+1</f>
        <v>46238</v>
      </c>
      <c r="F9" s="130">
        <f t="shared" ref="F9:F37" si="7">F8</f>
        <v>0</v>
      </c>
      <c r="G9" s="10">
        <f t="shared" ref="G9:G34" si="8">IFERROR(((E9-C9)+(F9-D9)),"")</f>
        <v>1</v>
      </c>
      <c r="H9" s="11">
        <f t="shared" si="0"/>
        <v>3217840.32</v>
      </c>
      <c r="I9" s="11">
        <v>3218006.03</v>
      </c>
      <c r="J9" s="11">
        <f t="shared" ref="J9" si="9">I9-H9</f>
        <v>165.70999999996275</v>
      </c>
      <c r="K9" s="27">
        <f t="shared" ref="K9" si="10">J9/24</f>
        <v>6.9045833333317814</v>
      </c>
      <c r="L9" s="28"/>
    </row>
    <row r="10" spans="1:12">
      <c r="A10" s="12">
        <f t="shared" si="3"/>
        <v>4</v>
      </c>
      <c r="B10" s="8">
        <f t="shared" si="3"/>
        <v>46238</v>
      </c>
      <c r="C10" s="8">
        <f t="shared" si="4"/>
        <v>46238</v>
      </c>
      <c r="D10" s="130">
        <f t="shared" si="5"/>
        <v>0</v>
      </c>
      <c r="E10" s="8">
        <f t="shared" si="6"/>
        <v>46239</v>
      </c>
      <c r="F10" s="130">
        <f t="shared" si="7"/>
        <v>0</v>
      </c>
      <c r="G10" s="10">
        <f t="shared" si="8"/>
        <v>1</v>
      </c>
      <c r="H10" s="11">
        <f t="shared" si="0"/>
        <v>3218006.03</v>
      </c>
      <c r="I10" s="11">
        <v>3218873.33</v>
      </c>
      <c r="J10" s="11">
        <f t="shared" ref="J10" si="11">I10-H10</f>
        <v>867.3000000002794</v>
      </c>
      <c r="K10" s="27">
        <f t="shared" ref="K10" si="12">J10/24</f>
        <v>36.137500000011642</v>
      </c>
      <c r="L10" s="28"/>
    </row>
    <row r="11" spans="1:12">
      <c r="A11" s="12">
        <f t="shared" si="3"/>
        <v>5</v>
      </c>
      <c r="B11" s="8">
        <f t="shared" si="3"/>
        <v>46239</v>
      </c>
      <c r="C11" s="8">
        <f t="shared" si="4"/>
        <v>46239</v>
      </c>
      <c r="D11" s="130">
        <f t="shared" si="5"/>
        <v>0</v>
      </c>
      <c r="E11" s="8">
        <f t="shared" si="6"/>
        <v>46240</v>
      </c>
      <c r="F11" s="130">
        <f t="shared" si="7"/>
        <v>0</v>
      </c>
      <c r="G11" s="10">
        <f t="shared" si="8"/>
        <v>1</v>
      </c>
      <c r="H11" s="11">
        <f t="shared" si="0"/>
        <v>3218873.33</v>
      </c>
      <c r="I11" s="11">
        <v>3222087.3</v>
      </c>
      <c r="J11" s="11">
        <f t="shared" ref="J11" si="13">I11-H11</f>
        <v>3213.9699999997392</v>
      </c>
      <c r="K11" s="27">
        <f t="shared" ref="K11" si="14">J11/24</f>
        <v>133.9154166666558</v>
      </c>
      <c r="L11" s="28"/>
    </row>
    <row r="12" spans="1:12">
      <c r="A12" s="12">
        <f t="shared" si="3"/>
        <v>6</v>
      </c>
      <c r="B12" s="8">
        <f t="shared" si="3"/>
        <v>46240</v>
      </c>
      <c r="C12" s="8">
        <f t="shared" si="4"/>
        <v>46240</v>
      </c>
      <c r="D12" s="130">
        <f t="shared" si="5"/>
        <v>0</v>
      </c>
      <c r="E12" s="8">
        <f t="shared" si="6"/>
        <v>46241</v>
      </c>
      <c r="F12" s="130">
        <f t="shared" si="7"/>
        <v>0</v>
      </c>
      <c r="G12" s="10">
        <f t="shared" si="8"/>
        <v>1</v>
      </c>
      <c r="H12" s="11">
        <f t="shared" si="0"/>
        <v>3222087.3</v>
      </c>
      <c r="I12" s="11">
        <v>3223656.58</v>
      </c>
      <c r="J12" s="11">
        <f t="shared" ref="J12" si="15">I12-H12</f>
        <v>1569.2800000002608</v>
      </c>
      <c r="K12" s="27">
        <f t="shared" ref="K12" si="16">J12/24</f>
        <v>65.386666666677527</v>
      </c>
      <c r="L12" s="28"/>
    </row>
    <row r="13" spans="1:12">
      <c r="A13" s="12">
        <f t="shared" si="3"/>
        <v>7</v>
      </c>
      <c r="B13" s="8">
        <f t="shared" si="3"/>
        <v>46241</v>
      </c>
      <c r="C13" s="8">
        <f t="shared" si="4"/>
        <v>46241</v>
      </c>
      <c r="D13" s="130">
        <f t="shared" si="5"/>
        <v>0</v>
      </c>
      <c r="E13" s="8">
        <f t="shared" si="6"/>
        <v>46242</v>
      </c>
      <c r="F13" s="130">
        <f t="shared" si="7"/>
        <v>0</v>
      </c>
      <c r="G13" s="10">
        <f t="shared" si="8"/>
        <v>1</v>
      </c>
      <c r="H13" s="11">
        <f t="shared" si="0"/>
        <v>3223656.58</v>
      </c>
      <c r="I13" s="11">
        <v>3224852.17</v>
      </c>
      <c r="J13" s="11">
        <f t="shared" si="1"/>
        <v>1195.589999999851</v>
      </c>
      <c r="K13" s="27">
        <f t="shared" si="2"/>
        <v>49.816249999993794</v>
      </c>
      <c r="L13" s="28"/>
    </row>
    <row r="14" spans="1:12">
      <c r="A14" s="12">
        <f t="shared" si="3"/>
        <v>8</v>
      </c>
      <c r="B14" s="8">
        <f t="shared" si="3"/>
        <v>46242</v>
      </c>
      <c r="C14" s="8">
        <f t="shared" si="4"/>
        <v>46242</v>
      </c>
      <c r="D14" s="130">
        <f t="shared" si="5"/>
        <v>0</v>
      </c>
      <c r="E14" s="8">
        <f t="shared" si="6"/>
        <v>46243</v>
      </c>
      <c r="F14" s="130">
        <f t="shared" si="7"/>
        <v>0</v>
      </c>
      <c r="G14" s="10">
        <f t="shared" si="8"/>
        <v>1</v>
      </c>
      <c r="H14" s="11">
        <f t="shared" si="0"/>
        <v>3224852.17</v>
      </c>
      <c r="I14" s="11">
        <v>3226591.03</v>
      </c>
      <c r="J14" s="11">
        <f t="shared" si="1"/>
        <v>1738.8599999998696</v>
      </c>
      <c r="K14" s="27">
        <f t="shared" si="2"/>
        <v>72.452499999994572</v>
      </c>
      <c r="L14" s="28"/>
    </row>
    <row r="15" spans="1:12">
      <c r="A15" s="12">
        <f t="shared" si="3"/>
        <v>9</v>
      </c>
      <c r="B15" s="8">
        <f t="shared" si="3"/>
        <v>46243</v>
      </c>
      <c r="C15" s="8">
        <f t="shared" si="4"/>
        <v>46243</v>
      </c>
      <c r="D15" s="130">
        <f t="shared" si="5"/>
        <v>0</v>
      </c>
      <c r="E15" s="8">
        <f t="shared" si="6"/>
        <v>46244</v>
      </c>
      <c r="F15" s="130">
        <f t="shared" si="7"/>
        <v>0</v>
      </c>
      <c r="G15" s="10">
        <f t="shared" si="8"/>
        <v>1</v>
      </c>
      <c r="H15" s="11">
        <f t="shared" si="0"/>
        <v>3226591.03</v>
      </c>
      <c r="I15" s="11">
        <v>3226591.03</v>
      </c>
      <c r="J15" s="11">
        <f t="shared" ref="J15" si="17">I15-H15</f>
        <v>0</v>
      </c>
      <c r="K15" s="27">
        <f t="shared" ref="K15" si="18">J15/24</f>
        <v>0</v>
      </c>
      <c r="L15" s="795" t="s">
        <v>379</v>
      </c>
    </row>
    <row r="16" spans="1:12">
      <c r="A16" s="12">
        <f t="shared" si="3"/>
        <v>10</v>
      </c>
      <c r="B16" s="8">
        <f t="shared" si="3"/>
        <v>46244</v>
      </c>
      <c r="C16" s="8">
        <f t="shared" si="4"/>
        <v>46244</v>
      </c>
      <c r="D16" s="130">
        <f t="shared" si="5"/>
        <v>0</v>
      </c>
      <c r="E16" s="8">
        <f t="shared" si="6"/>
        <v>46245</v>
      </c>
      <c r="F16" s="130">
        <f t="shared" si="7"/>
        <v>0</v>
      </c>
      <c r="G16" s="10">
        <f t="shared" si="8"/>
        <v>1</v>
      </c>
      <c r="H16" s="11">
        <f t="shared" si="0"/>
        <v>3226591.03</v>
      </c>
      <c r="I16" s="11">
        <v>3230687.18</v>
      </c>
      <c r="J16" s="11">
        <f t="shared" ref="J16" si="19">I16-H16</f>
        <v>4096.1500000003725</v>
      </c>
      <c r="K16" s="27">
        <f t="shared" ref="K16" si="20">J16/24</f>
        <v>170.6729166666822</v>
      </c>
      <c r="L16" s="28"/>
    </row>
    <row r="17" spans="1:14">
      <c r="A17" s="12">
        <f t="shared" si="3"/>
        <v>11</v>
      </c>
      <c r="B17" s="8">
        <f t="shared" si="3"/>
        <v>46245</v>
      </c>
      <c r="C17" s="8">
        <f t="shared" si="4"/>
        <v>46245</v>
      </c>
      <c r="D17" s="130">
        <f t="shared" si="5"/>
        <v>0</v>
      </c>
      <c r="E17" s="8">
        <f t="shared" si="6"/>
        <v>46246</v>
      </c>
      <c r="F17" s="130">
        <f t="shared" si="7"/>
        <v>0</v>
      </c>
      <c r="G17" s="10">
        <f t="shared" si="8"/>
        <v>1</v>
      </c>
      <c r="H17" s="11">
        <f t="shared" si="0"/>
        <v>3230687.18</v>
      </c>
      <c r="I17" s="11">
        <v>3231648.76</v>
      </c>
      <c r="J17" s="11">
        <f t="shared" ref="J17" si="21">I17-H17</f>
        <v>961.57999999960884</v>
      </c>
      <c r="K17" s="27">
        <f t="shared" ref="K17" si="22">J17/24</f>
        <v>40.065833333317038</v>
      </c>
      <c r="L17" s="679"/>
    </row>
    <row r="18" spans="1:14">
      <c r="A18" s="12">
        <f t="shared" si="3"/>
        <v>12</v>
      </c>
      <c r="B18" s="8">
        <f t="shared" si="3"/>
        <v>46246</v>
      </c>
      <c r="C18" s="8">
        <f t="shared" si="4"/>
        <v>46246</v>
      </c>
      <c r="D18" s="130">
        <f t="shared" si="5"/>
        <v>0</v>
      </c>
      <c r="E18" s="8">
        <f t="shared" si="6"/>
        <v>46247</v>
      </c>
      <c r="F18" s="130">
        <f t="shared" si="7"/>
        <v>0</v>
      </c>
      <c r="G18" s="10">
        <f t="shared" si="8"/>
        <v>1</v>
      </c>
      <c r="H18" s="11">
        <f t="shared" si="0"/>
        <v>3231648.76</v>
      </c>
      <c r="I18" s="11">
        <v>3232879.79</v>
      </c>
      <c r="J18" s="11">
        <f t="shared" ref="J18" si="23">I18-H18</f>
        <v>1231.0300000002608</v>
      </c>
      <c r="K18" s="27">
        <f t="shared" ref="K18" si="24">J18/24</f>
        <v>51.292916666677534</v>
      </c>
      <c r="L18" s="28"/>
      <c r="N18" s="29"/>
    </row>
    <row r="19" spans="1:14">
      <c r="A19" s="12">
        <f t="shared" si="3"/>
        <v>13</v>
      </c>
      <c r="B19" s="8">
        <f t="shared" si="3"/>
        <v>46247</v>
      </c>
      <c r="C19" s="8">
        <f t="shared" si="4"/>
        <v>46247</v>
      </c>
      <c r="D19" s="130">
        <f t="shared" si="5"/>
        <v>0</v>
      </c>
      <c r="E19" s="8">
        <f t="shared" si="6"/>
        <v>46248</v>
      </c>
      <c r="F19" s="130">
        <f t="shared" si="7"/>
        <v>0</v>
      </c>
      <c r="G19" s="10">
        <f t="shared" si="8"/>
        <v>1</v>
      </c>
      <c r="H19" s="11">
        <f t="shared" si="0"/>
        <v>3232879.79</v>
      </c>
      <c r="I19" s="11">
        <v>3235804.91</v>
      </c>
      <c r="J19" s="11">
        <f t="shared" si="1"/>
        <v>2925.1200000001118</v>
      </c>
      <c r="K19" s="27">
        <f t="shared" si="2"/>
        <v>121.88000000000466</v>
      </c>
      <c r="L19" s="28"/>
    </row>
    <row r="20" spans="1:14">
      <c r="A20" s="12">
        <f t="shared" si="3"/>
        <v>14</v>
      </c>
      <c r="B20" s="8">
        <f t="shared" si="3"/>
        <v>46248</v>
      </c>
      <c r="C20" s="8">
        <f t="shared" si="4"/>
        <v>46248</v>
      </c>
      <c r="D20" s="130">
        <f t="shared" si="5"/>
        <v>0</v>
      </c>
      <c r="E20" s="8">
        <f t="shared" si="6"/>
        <v>46249</v>
      </c>
      <c r="F20" s="130">
        <f t="shared" si="7"/>
        <v>0</v>
      </c>
      <c r="G20" s="10">
        <f t="shared" si="8"/>
        <v>1</v>
      </c>
      <c r="H20" s="11">
        <f t="shared" si="0"/>
        <v>3235804.91</v>
      </c>
      <c r="I20" s="11">
        <v>3235834.05</v>
      </c>
      <c r="J20" s="11">
        <f t="shared" ref="J20" si="25">I20-H20</f>
        <v>29.139999999664724</v>
      </c>
      <c r="K20" s="27">
        <f t="shared" ref="K20" si="26">J20/24</f>
        <v>1.2141666666526969</v>
      </c>
      <c r="L20" s="28"/>
    </row>
    <row r="21" spans="1:14">
      <c r="A21" s="12">
        <f t="shared" si="3"/>
        <v>15</v>
      </c>
      <c r="B21" s="8">
        <f t="shared" si="3"/>
        <v>46249</v>
      </c>
      <c r="C21" s="8">
        <f t="shared" si="4"/>
        <v>46249</v>
      </c>
      <c r="D21" s="130">
        <f t="shared" si="5"/>
        <v>0</v>
      </c>
      <c r="E21" s="8">
        <f t="shared" si="6"/>
        <v>46250</v>
      </c>
      <c r="F21" s="130">
        <f t="shared" si="7"/>
        <v>0</v>
      </c>
      <c r="G21" s="10">
        <f t="shared" si="8"/>
        <v>1</v>
      </c>
      <c r="H21" s="11">
        <f t="shared" si="0"/>
        <v>3235834.05</v>
      </c>
      <c r="I21" s="11">
        <v>3239133.39</v>
      </c>
      <c r="J21" s="11">
        <f t="shared" si="1"/>
        <v>3299.3400000003166</v>
      </c>
      <c r="K21" s="27">
        <f t="shared" si="2"/>
        <v>137.47250000001318</v>
      </c>
      <c r="L21" s="28"/>
    </row>
    <row r="22" spans="1:14">
      <c r="A22" s="12">
        <f t="shared" si="3"/>
        <v>16</v>
      </c>
      <c r="B22" s="8">
        <f t="shared" si="3"/>
        <v>46250</v>
      </c>
      <c r="C22" s="8">
        <f t="shared" si="4"/>
        <v>46250</v>
      </c>
      <c r="D22" s="130">
        <f t="shared" si="5"/>
        <v>0</v>
      </c>
      <c r="E22" s="8">
        <f t="shared" si="6"/>
        <v>46251</v>
      </c>
      <c r="F22" s="130">
        <f t="shared" si="7"/>
        <v>0</v>
      </c>
      <c r="G22" s="10">
        <f t="shared" si="8"/>
        <v>1</v>
      </c>
      <c r="H22" s="11">
        <f t="shared" si="0"/>
        <v>3239133.39</v>
      </c>
      <c r="I22" s="11">
        <v>3243883.74</v>
      </c>
      <c r="J22" s="11">
        <f t="shared" si="1"/>
        <v>4750.3500000000931</v>
      </c>
      <c r="K22" s="27">
        <f t="shared" si="2"/>
        <v>197.93125000000387</v>
      </c>
      <c r="L22" s="28"/>
    </row>
    <row r="23" spans="1:14">
      <c r="A23" s="12">
        <f t="shared" si="3"/>
        <v>17</v>
      </c>
      <c r="B23" s="8">
        <f t="shared" si="3"/>
        <v>46251</v>
      </c>
      <c r="C23" s="8">
        <f t="shared" si="4"/>
        <v>46251</v>
      </c>
      <c r="D23" s="130">
        <f t="shared" si="5"/>
        <v>0</v>
      </c>
      <c r="E23" s="8">
        <f t="shared" si="6"/>
        <v>46252</v>
      </c>
      <c r="F23" s="130">
        <f t="shared" si="7"/>
        <v>0</v>
      </c>
      <c r="G23" s="10">
        <f t="shared" si="8"/>
        <v>1</v>
      </c>
      <c r="H23" s="11">
        <f t="shared" si="0"/>
        <v>3243883.74</v>
      </c>
      <c r="I23" s="11">
        <v>3245148.92</v>
      </c>
      <c r="J23" s="11">
        <f t="shared" si="1"/>
        <v>1265.179999999702</v>
      </c>
      <c r="K23" s="27">
        <f t="shared" si="2"/>
        <v>52.715833333320916</v>
      </c>
      <c r="L23" s="692"/>
    </row>
    <row r="24" spans="1:14">
      <c r="A24" s="12">
        <f t="shared" si="3"/>
        <v>18</v>
      </c>
      <c r="B24" s="8">
        <f t="shared" si="3"/>
        <v>46252</v>
      </c>
      <c r="C24" s="8">
        <f t="shared" si="4"/>
        <v>46252</v>
      </c>
      <c r="D24" s="130">
        <f t="shared" si="5"/>
        <v>0</v>
      </c>
      <c r="E24" s="8">
        <f t="shared" si="6"/>
        <v>46253</v>
      </c>
      <c r="F24" s="130">
        <f t="shared" si="7"/>
        <v>0</v>
      </c>
      <c r="G24" s="10">
        <f t="shared" si="8"/>
        <v>1</v>
      </c>
      <c r="H24" s="11">
        <f t="shared" si="0"/>
        <v>3245148.92</v>
      </c>
      <c r="I24" s="11">
        <v>3246919.23</v>
      </c>
      <c r="J24" s="11">
        <f t="shared" si="1"/>
        <v>1770.3100000000559</v>
      </c>
      <c r="K24" s="27">
        <f t="shared" si="2"/>
        <v>73.762916666669</v>
      </c>
      <c r="L24" s="28"/>
    </row>
    <row r="25" spans="1:14">
      <c r="A25" s="12">
        <f t="shared" ref="A25:B34" si="27">A24+1</f>
        <v>19</v>
      </c>
      <c r="B25" s="8">
        <f>B24+1</f>
        <v>46253</v>
      </c>
      <c r="C25" s="8">
        <f t="shared" si="4"/>
        <v>46253</v>
      </c>
      <c r="D25" s="130">
        <f t="shared" si="5"/>
        <v>0</v>
      </c>
      <c r="E25" s="8">
        <f t="shared" si="6"/>
        <v>46254</v>
      </c>
      <c r="F25" s="130">
        <f t="shared" si="7"/>
        <v>0</v>
      </c>
      <c r="G25" s="10">
        <f t="shared" si="8"/>
        <v>1</v>
      </c>
      <c r="H25" s="11">
        <f t="shared" si="0"/>
        <v>3246919.23</v>
      </c>
      <c r="I25" s="11">
        <v>3252319.81</v>
      </c>
      <c r="J25" s="11">
        <f t="shared" si="1"/>
        <v>5400.5800000000745</v>
      </c>
      <c r="K25" s="27">
        <f t="shared" si="2"/>
        <v>225.02416666666977</v>
      </c>
      <c r="L25" s="692"/>
    </row>
    <row r="26" spans="1:14">
      <c r="A26" s="12">
        <f t="shared" si="27"/>
        <v>20</v>
      </c>
      <c r="B26" s="8">
        <f>B25+1</f>
        <v>46254</v>
      </c>
      <c r="C26" s="8">
        <f t="shared" si="4"/>
        <v>46254</v>
      </c>
      <c r="D26" s="130">
        <f t="shared" si="5"/>
        <v>0</v>
      </c>
      <c r="E26" s="8">
        <f t="shared" si="6"/>
        <v>46255</v>
      </c>
      <c r="F26" s="130">
        <f t="shared" si="7"/>
        <v>0</v>
      </c>
      <c r="G26" s="10">
        <f t="shared" si="8"/>
        <v>1</v>
      </c>
      <c r="H26" s="11">
        <f t="shared" si="0"/>
        <v>3252319.81</v>
      </c>
      <c r="I26" s="11">
        <v>3252611.44</v>
      </c>
      <c r="J26" s="11">
        <f t="shared" si="1"/>
        <v>291.62999999988824</v>
      </c>
      <c r="K26" s="27">
        <f t="shared" si="2"/>
        <v>12.151249999995343</v>
      </c>
      <c r="L26" s="28"/>
    </row>
    <row r="27" spans="1:14">
      <c r="A27" s="12">
        <f t="shared" si="27"/>
        <v>21</v>
      </c>
      <c r="B27" s="8">
        <f>B26+1</f>
        <v>46255</v>
      </c>
      <c r="C27" s="8">
        <f t="shared" si="4"/>
        <v>46255</v>
      </c>
      <c r="D27" s="130">
        <f t="shared" si="5"/>
        <v>0</v>
      </c>
      <c r="E27" s="8">
        <f t="shared" si="6"/>
        <v>46256</v>
      </c>
      <c r="F27" s="130">
        <f t="shared" si="7"/>
        <v>0</v>
      </c>
      <c r="G27" s="10">
        <f t="shared" si="8"/>
        <v>1</v>
      </c>
      <c r="H27" s="11">
        <f t="shared" si="0"/>
        <v>3252611.44</v>
      </c>
      <c r="I27" s="11">
        <v>3255426.7</v>
      </c>
      <c r="J27" s="11">
        <f t="shared" si="1"/>
        <v>2815.2600000002421</v>
      </c>
      <c r="K27" s="27">
        <f t="shared" si="2"/>
        <v>117.30250000001008</v>
      </c>
      <c r="L27" s="28"/>
    </row>
    <row r="28" spans="1:14">
      <c r="A28" s="12">
        <f t="shared" si="27"/>
        <v>22</v>
      </c>
      <c r="B28" s="8">
        <f t="shared" si="27"/>
        <v>46256</v>
      </c>
      <c r="C28" s="8">
        <f t="shared" si="4"/>
        <v>46256</v>
      </c>
      <c r="D28" s="130">
        <f t="shared" si="5"/>
        <v>0</v>
      </c>
      <c r="E28" s="8">
        <f t="shared" si="6"/>
        <v>46257</v>
      </c>
      <c r="F28" s="130">
        <f t="shared" si="7"/>
        <v>0</v>
      </c>
      <c r="G28" s="10">
        <f t="shared" si="8"/>
        <v>1</v>
      </c>
      <c r="H28" s="11">
        <f t="shared" si="0"/>
        <v>3255426.7</v>
      </c>
      <c r="I28" s="11">
        <v>3258675.94</v>
      </c>
      <c r="J28" s="11">
        <f t="shared" si="1"/>
        <v>3249.2399999997579</v>
      </c>
      <c r="K28" s="27">
        <f t="shared" si="2"/>
        <v>135.3849999999899</v>
      </c>
      <c r="L28" s="28"/>
    </row>
    <row r="29" spans="1:14">
      <c r="A29" s="12">
        <f t="shared" si="27"/>
        <v>23</v>
      </c>
      <c r="B29" s="8">
        <f t="shared" si="27"/>
        <v>46257</v>
      </c>
      <c r="C29" s="8">
        <f t="shared" si="4"/>
        <v>46257</v>
      </c>
      <c r="D29" s="130">
        <f t="shared" si="5"/>
        <v>0</v>
      </c>
      <c r="E29" s="8">
        <f t="shared" si="6"/>
        <v>46258</v>
      </c>
      <c r="F29" s="130">
        <f t="shared" si="7"/>
        <v>0</v>
      </c>
      <c r="G29" s="10">
        <f t="shared" si="8"/>
        <v>1</v>
      </c>
      <c r="H29" s="11">
        <f t="shared" si="0"/>
        <v>3258675.94</v>
      </c>
      <c r="I29" s="11">
        <v>3260611.42</v>
      </c>
      <c r="J29" s="11">
        <f t="shared" si="1"/>
        <v>1935.4799999999814</v>
      </c>
      <c r="K29" s="27">
        <f t="shared" si="2"/>
        <v>80.644999999999229</v>
      </c>
      <c r="L29" s="28"/>
    </row>
    <row r="30" spans="1:14">
      <c r="A30" s="12">
        <f t="shared" si="27"/>
        <v>24</v>
      </c>
      <c r="B30" s="8">
        <f t="shared" si="27"/>
        <v>46258</v>
      </c>
      <c r="C30" s="8">
        <f t="shared" si="4"/>
        <v>46258</v>
      </c>
      <c r="D30" s="130">
        <f t="shared" si="5"/>
        <v>0</v>
      </c>
      <c r="E30" s="8">
        <f t="shared" si="6"/>
        <v>46259</v>
      </c>
      <c r="F30" s="130">
        <f t="shared" si="7"/>
        <v>0</v>
      </c>
      <c r="G30" s="10">
        <f t="shared" si="8"/>
        <v>1</v>
      </c>
      <c r="H30" s="11">
        <f t="shared" si="0"/>
        <v>3260611.42</v>
      </c>
      <c r="I30" s="11">
        <v>3265470.11</v>
      </c>
      <c r="J30" s="11">
        <f t="shared" si="1"/>
        <v>4858.6899999999441</v>
      </c>
      <c r="K30" s="27">
        <f t="shared" si="2"/>
        <v>202.44541666666433</v>
      </c>
      <c r="L30" s="28"/>
    </row>
    <row r="31" spans="1:14">
      <c r="A31" s="12">
        <f t="shared" si="27"/>
        <v>25</v>
      </c>
      <c r="B31" s="8">
        <f t="shared" si="27"/>
        <v>46259</v>
      </c>
      <c r="C31" s="8">
        <f t="shared" si="4"/>
        <v>46259</v>
      </c>
      <c r="D31" s="130">
        <f t="shared" si="5"/>
        <v>0</v>
      </c>
      <c r="E31" s="8">
        <f t="shared" si="6"/>
        <v>46260</v>
      </c>
      <c r="F31" s="130">
        <f t="shared" si="7"/>
        <v>0</v>
      </c>
      <c r="G31" s="10">
        <f t="shared" si="8"/>
        <v>1</v>
      </c>
      <c r="H31" s="11">
        <f t="shared" si="0"/>
        <v>3265470.11</v>
      </c>
      <c r="I31" s="11">
        <v>3269004.09</v>
      </c>
      <c r="J31" s="11">
        <f t="shared" si="1"/>
        <v>3533.9799999999814</v>
      </c>
      <c r="K31" s="27">
        <f t="shared" si="2"/>
        <v>147.2491666666659</v>
      </c>
      <c r="L31" s="28"/>
    </row>
    <row r="32" spans="1:14">
      <c r="A32" s="12">
        <f t="shared" si="27"/>
        <v>26</v>
      </c>
      <c r="B32" s="8">
        <f t="shared" si="27"/>
        <v>46260</v>
      </c>
      <c r="C32" s="8">
        <f t="shared" si="4"/>
        <v>46260</v>
      </c>
      <c r="D32" s="130">
        <f t="shared" si="5"/>
        <v>0</v>
      </c>
      <c r="E32" s="8">
        <f t="shared" si="6"/>
        <v>46261</v>
      </c>
      <c r="F32" s="130">
        <f t="shared" si="7"/>
        <v>0</v>
      </c>
      <c r="G32" s="10">
        <f t="shared" si="8"/>
        <v>1</v>
      </c>
      <c r="H32" s="11">
        <f t="shared" si="0"/>
        <v>3269004.09</v>
      </c>
      <c r="I32" s="11">
        <v>3269409.87</v>
      </c>
      <c r="J32" s="11">
        <f t="shared" si="1"/>
        <v>405.78000000026077</v>
      </c>
      <c r="K32" s="27">
        <f t="shared" si="2"/>
        <v>16.907500000010867</v>
      </c>
      <c r="L32" s="28"/>
    </row>
    <row r="33" spans="1:12">
      <c r="A33" s="12">
        <f t="shared" si="27"/>
        <v>27</v>
      </c>
      <c r="B33" s="8">
        <f t="shared" si="27"/>
        <v>46261</v>
      </c>
      <c r="C33" s="8">
        <f t="shared" si="4"/>
        <v>46261</v>
      </c>
      <c r="D33" s="130">
        <f t="shared" si="5"/>
        <v>0</v>
      </c>
      <c r="E33" s="8">
        <f t="shared" si="6"/>
        <v>46262</v>
      </c>
      <c r="F33" s="130">
        <f t="shared" si="7"/>
        <v>0</v>
      </c>
      <c r="G33" s="10">
        <f t="shared" si="8"/>
        <v>1</v>
      </c>
      <c r="H33" s="11">
        <f t="shared" si="0"/>
        <v>3269409.87</v>
      </c>
      <c r="I33" s="11">
        <v>3275548.74</v>
      </c>
      <c r="J33" s="11">
        <f t="shared" si="1"/>
        <v>6138.8700000001118</v>
      </c>
      <c r="K33" s="27">
        <f t="shared" si="2"/>
        <v>255.78625000000466</v>
      </c>
      <c r="L33" s="28"/>
    </row>
    <row r="34" spans="1:12">
      <c r="A34" s="12">
        <f t="shared" si="27"/>
        <v>28</v>
      </c>
      <c r="B34" s="8">
        <f t="shared" si="27"/>
        <v>46262</v>
      </c>
      <c r="C34" s="8">
        <f t="shared" si="4"/>
        <v>46262</v>
      </c>
      <c r="D34" s="130">
        <f t="shared" si="5"/>
        <v>0</v>
      </c>
      <c r="E34" s="8">
        <f t="shared" si="6"/>
        <v>46263</v>
      </c>
      <c r="F34" s="130">
        <f t="shared" si="7"/>
        <v>0</v>
      </c>
      <c r="G34" s="10">
        <f t="shared" si="8"/>
        <v>1</v>
      </c>
      <c r="H34" s="11">
        <f t="shared" si="0"/>
        <v>3275548.74</v>
      </c>
      <c r="I34" s="11">
        <v>3275548.74</v>
      </c>
      <c r="J34" s="11">
        <f t="shared" si="1"/>
        <v>0</v>
      </c>
      <c r="K34" s="27">
        <f t="shared" si="2"/>
        <v>0</v>
      </c>
      <c r="L34" s="826" t="s">
        <v>156</v>
      </c>
    </row>
    <row r="35" spans="1:12">
      <c r="A35" s="12">
        <f t="shared" ref="A35:B35" si="28">A34+1</f>
        <v>29</v>
      </c>
      <c r="B35" s="8">
        <f t="shared" si="28"/>
        <v>46263</v>
      </c>
      <c r="C35" s="8">
        <f t="shared" ref="C35:C36" si="29">B35</f>
        <v>46263</v>
      </c>
      <c r="D35" s="130">
        <f t="shared" si="5"/>
        <v>0</v>
      </c>
      <c r="E35" s="8">
        <f t="shared" ref="E35:E36" si="30">C35+1</f>
        <v>46264</v>
      </c>
      <c r="F35" s="130">
        <f t="shared" si="7"/>
        <v>0</v>
      </c>
      <c r="G35" s="10">
        <f t="shared" ref="G35:G36" si="31">IFERROR(((E35-C35)+(F35-D35)),"")</f>
        <v>1</v>
      </c>
      <c r="H35" s="11">
        <f t="shared" si="0"/>
        <v>3275548.74</v>
      </c>
      <c r="I35" s="11">
        <v>3276740.79</v>
      </c>
      <c r="J35" s="11">
        <f t="shared" ref="J35:J36" si="32">I35-H35</f>
        <v>1192.0499999998137</v>
      </c>
      <c r="K35" s="27">
        <f t="shared" ref="K35:K36" si="33">J35/24</f>
        <v>49.668749999992237</v>
      </c>
      <c r="L35" s="28"/>
    </row>
    <row r="36" spans="1:12">
      <c r="A36" s="12">
        <f t="shared" ref="A36:B37" si="34">A35+1</f>
        <v>30</v>
      </c>
      <c r="B36" s="8">
        <f t="shared" si="34"/>
        <v>46264</v>
      </c>
      <c r="C36" s="8">
        <f t="shared" si="29"/>
        <v>46264</v>
      </c>
      <c r="D36" s="130">
        <f t="shared" si="5"/>
        <v>0</v>
      </c>
      <c r="E36" s="8">
        <f t="shared" si="30"/>
        <v>46265</v>
      </c>
      <c r="F36" s="130">
        <f t="shared" si="7"/>
        <v>0</v>
      </c>
      <c r="G36" s="10">
        <f t="shared" si="31"/>
        <v>1</v>
      </c>
      <c r="H36" s="11">
        <f t="shared" si="0"/>
        <v>3276740.79</v>
      </c>
      <c r="I36" s="11">
        <v>3280336.07</v>
      </c>
      <c r="J36" s="11">
        <f t="shared" si="32"/>
        <v>3595.2799999997951</v>
      </c>
      <c r="K36" s="27">
        <f t="shared" si="33"/>
        <v>149.80333333332479</v>
      </c>
      <c r="L36" s="28"/>
    </row>
    <row r="37" spans="1:12">
      <c r="A37" s="12">
        <f t="shared" si="34"/>
        <v>31</v>
      </c>
      <c r="B37" s="8">
        <f t="shared" si="34"/>
        <v>46265</v>
      </c>
      <c r="C37" s="8">
        <f t="shared" ref="C37" si="35">B37</f>
        <v>46265</v>
      </c>
      <c r="D37" s="130">
        <f t="shared" si="5"/>
        <v>0</v>
      </c>
      <c r="E37" s="8">
        <f t="shared" ref="E37" si="36">C37+1</f>
        <v>46266</v>
      </c>
      <c r="F37" s="130">
        <f t="shared" si="7"/>
        <v>0</v>
      </c>
      <c r="G37" s="10">
        <f t="shared" ref="G37" si="37">IFERROR(((E37-C37)+(F37-D37)),"")</f>
        <v>1</v>
      </c>
      <c r="H37" s="11">
        <f t="shared" si="0"/>
        <v>3280336.07</v>
      </c>
      <c r="I37" s="11">
        <v>3282007.21</v>
      </c>
      <c r="J37" s="11">
        <f t="shared" ref="J37" si="38">I37-H37</f>
        <v>1671.1400000001304</v>
      </c>
      <c r="K37" s="27">
        <f t="shared" ref="K37" si="39">J37/24</f>
        <v>69.630833333338771</v>
      </c>
      <c r="L37" s="28"/>
    </row>
    <row r="38" spans="1:12">
      <c r="A38" s="12"/>
      <c r="B38" s="8"/>
      <c r="C38" s="8"/>
      <c r="D38" s="130"/>
      <c r="E38" s="8"/>
      <c r="F38" s="130"/>
      <c r="G38" s="10"/>
      <c r="H38" s="11"/>
      <c r="I38" s="11"/>
      <c r="J38" s="11"/>
      <c r="K38" s="27"/>
      <c r="L38" s="28"/>
    </row>
    <row r="39" spans="1:12">
      <c r="A39" s="17" t="s">
        <v>3</v>
      </c>
      <c r="B39" s="18"/>
      <c r="C39" s="18"/>
      <c r="D39" s="18"/>
      <c r="E39" s="18"/>
      <c r="F39" s="18"/>
      <c r="G39" s="19">
        <f>SUM(G7:G38)</f>
        <v>31</v>
      </c>
      <c r="H39" s="20"/>
      <c r="I39" s="20"/>
      <c r="J39" s="32">
        <f>SUM(J7:J38)</f>
        <v>65485.35999999987</v>
      </c>
      <c r="K39" s="32">
        <f>AVERAGE(K7:K38)</f>
        <v>88.017956989247125</v>
      </c>
      <c r="L39" s="33"/>
    </row>
    <row r="40" spans="1:12">
      <c r="A40" s="21" t="s">
        <v>117</v>
      </c>
      <c r="B40" s="22"/>
      <c r="C40" s="22"/>
      <c r="D40" s="22"/>
      <c r="E40" s="22"/>
      <c r="F40" s="22"/>
      <c r="G40" s="23">
        <f>G39/SUMPRODUCT((G7:G38&gt;0)*1)</f>
        <v>1</v>
      </c>
      <c r="H40" s="24"/>
      <c r="I40" s="24"/>
      <c r="J40" s="24"/>
      <c r="K40" s="24">
        <f>K39/SUMPRODUCT((K7:K38&gt;0)*1)</f>
        <v>3.0351019651464526</v>
      </c>
      <c r="L40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0"/>
  <sheetViews>
    <sheetView zoomScale="80" zoomScaleNormal="80" workbookViewId="0">
      <pane xSplit="3" ySplit="6" topLeftCell="D7" activePane="bottomRight" state="frozen"/>
      <selection pane="topRight"/>
      <selection pane="bottomLeft"/>
      <selection pane="bottomRight" activeCell="X42" sqref="X42"/>
    </sheetView>
  </sheetViews>
  <sheetFormatPr defaultColWidth="9.140625" defaultRowHeight="15"/>
  <cols>
    <col min="1" max="1" width="8.28515625" style="1" customWidth="1"/>
    <col min="2" max="2" width="16.42578125" style="1" customWidth="1"/>
    <col min="3" max="3" width="10.7109375" style="1" customWidth="1"/>
    <col min="4" max="4" width="9.140625" style="1"/>
    <col min="5" max="5" width="10.5703125" style="1" customWidth="1"/>
    <col min="6" max="6" width="14" style="1" customWidth="1"/>
    <col min="7" max="7" width="16.140625" style="1" customWidth="1"/>
    <col min="8" max="8" width="14.7109375" style="35" customWidth="1"/>
    <col min="9" max="9" width="15" style="35" customWidth="1"/>
    <col min="10" max="10" width="13.28515625" style="1" customWidth="1"/>
    <col min="11" max="11" width="12.85546875" style="1" customWidth="1"/>
    <col min="12" max="12" width="28.140625" style="1" customWidth="1"/>
    <col min="13" max="16384" width="9.140625" style="1"/>
  </cols>
  <sheetData>
    <row r="1" spans="1:12">
      <c r="B1" s="3"/>
      <c r="C1" s="3" t="s">
        <v>131</v>
      </c>
      <c r="D1" s="2"/>
      <c r="E1" s="2"/>
      <c r="F1" s="2"/>
      <c r="G1" s="2"/>
      <c r="H1" s="36"/>
      <c r="I1" s="36"/>
      <c r="J1" s="2"/>
      <c r="K1" s="2"/>
      <c r="L1" s="2"/>
    </row>
    <row r="2" spans="1:12">
      <c r="B2" s="3"/>
      <c r="C2" s="3" t="s">
        <v>211</v>
      </c>
      <c r="D2" s="2"/>
      <c r="E2" s="2"/>
      <c r="F2" s="2"/>
      <c r="G2" s="2"/>
      <c r="H2" s="36"/>
      <c r="I2" s="36"/>
      <c r="J2" s="2"/>
      <c r="K2" s="2"/>
      <c r="L2" s="25" t="s">
        <v>133</v>
      </c>
    </row>
    <row r="3" spans="1:12">
      <c r="B3" s="3"/>
      <c r="C3" s="3" t="str">
        <f>'Summary sales'!A3</f>
        <v>Bulan Agustus 2026</v>
      </c>
      <c r="D3" s="3"/>
      <c r="E3" s="2"/>
      <c r="F3" s="2"/>
      <c r="G3" s="2"/>
      <c r="H3" s="36"/>
      <c r="I3" s="36"/>
      <c r="J3" s="2"/>
      <c r="K3" s="2"/>
      <c r="L3" s="2"/>
    </row>
    <row r="4" spans="1:12">
      <c r="B4" s="76"/>
      <c r="C4" s="76">
        <f>'Summary sales'!A4</f>
        <v>46235</v>
      </c>
      <c r="D4" s="2"/>
      <c r="E4" s="2"/>
      <c r="F4" s="2"/>
      <c r="G4" s="2"/>
      <c r="H4" s="36"/>
      <c r="I4" s="36"/>
      <c r="J4" s="2"/>
      <c r="K4" s="2"/>
      <c r="L4" s="2"/>
    </row>
    <row r="5" spans="1:12" ht="15" customHeight="1">
      <c r="A5" s="934" t="s">
        <v>111</v>
      </c>
      <c r="B5" s="933" t="s">
        <v>112</v>
      </c>
      <c r="C5" s="933" t="s">
        <v>135</v>
      </c>
      <c r="D5" s="933"/>
      <c r="E5" s="933" t="s">
        <v>136</v>
      </c>
      <c r="F5" s="933"/>
      <c r="G5" s="937" t="s">
        <v>137</v>
      </c>
      <c r="H5" s="998" t="s">
        <v>138</v>
      </c>
      <c r="I5" s="998"/>
      <c r="J5" s="999" t="s">
        <v>139</v>
      </c>
      <c r="K5" s="1001" t="s">
        <v>140</v>
      </c>
      <c r="L5" s="996" t="s">
        <v>141</v>
      </c>
    </row>
    <row r="6" spans="1:12" ht="33.75" customHeight="1">
      <c r="A6" s="935"/>
      <c r="B6" s="936"/>
      <c r="C6" s="5" t="s">
        <v>112</v>
      </c>
      <c r="D6" s="5" t="s">
        <v>142</v>
      </c>
      <c r="E6" s="5" t="s">
        <v>112</v>
      </c>
      <c r="F6" s="5" t="s">
        <v>142</v>
      </c>
      <c r="G6" s="938"/>
      <c r="H6" s="236" t="s">
        <v>135</v>
      </c>
      <c r="I6" s="236" t="s">
        <v>136</v>
      </c>
      <c r="J6" s="1000"/>
      <c r="K6" s="1002"/>
      <c r="L6" s="997"/>
    </row>
    <row r="7" spans="1:12">
      <c r="A7" s="6">
        <v>1</v>
      </c>
      <c r="B7" s="7">
        <f>C4</f>
        <v>46235</v>
      </c>
      <c r="C7" s="8">
        <f>B7</f>
        <v>46235</v>
      </c>
      <c r="D7" s="9">
        <v>0</v>
      </c>
      <c r="E7" s="8">
        <f>C7+1</f>
        <v>46236</v>
      </c>
      <c r="F7" s="9">
        <v>0</v>
      </c>
      <c r="G7" s="10">
        <f>IFERROR(((E7-C7)+(F7-D7)),"")</f>
        <v>1</v>
      </c>
      <c r="H7" s="38"/>
      <c r="I7" s="38"/>
      <c r="J7" s="11">
        <f t="shared" ref="J7" si="0">I7-H7</f>
        <v>0</v>
      </c>
      <c r="K7" s="27">
        <f t="shared" ref="K7" si="1">J7/24</f>
        <v>0</v>
      </c>
      <c r="L7" s="550"/>
    </row>
    <row r="8" spans="1:12">
      <c r="A8" s="12">
        <f>A7+1</f>
        <v>2</v>
      </c>
      <c r="B8" s="8">
        <f>B7+1</f>
        <v>46236</v>
      </c>
      <c r="C8" s="8">
        <f>B8</f>
        <v>46236</v>
      </c>
      <c r="D8" s="9">
        <f>D7</f>
        <v>0</v>
      </c>
      <c r="E8" s="8">
        <f t="shared" ref="E8:E34" si="2">C8+1</f>
        <v>46237</v>
      </c>
      <c r="F8" s="9">
        <v>0</v>
      </c>
      <c r="G8" s="10">
        <f>IFERROR(((E8-C8)+(F8-D8)),"")</f>
        <v>1</v>
      </c>
      <c r="H8" s="237"/>
      <c r="I8" s="38"/>
      <c r="J8" s="11">
        <f t="shared" ref="J8:J33" si="3">I8-H8</f>
        <v>0</v>
      </c>
      <c r="K8" s="27">
        <f t="shared" ref="K8:K30" si="4">J8/24</f>
        <v>0</v>
      </c>
      <c r="L8" s="238"/>
    </row>
    <row r="9" spans="1:12">
      <c r="A9" s="12">
        <f t="shared" ref="A9:B24" si="5">A8+1</f>
        <v>3</v>
      </c>
      <c r="B9" s="8">
        <f t="shared" si="5"/>
        <v>46237</v>
      </c>
      <c r="C9" s="8">
        <f t="shared" ref="C9:C34" si="6">B9</f>
        <v>46237</v>
      </c>
      <c r="D9" s="9">
        <f t="shared" ref="D9:D34" si="7">D8</f>
        <v>0</v>
      </c>
      <c r="E9" s="8">
        <f t="shared" si="2"/>
        <v>46238</v>
      </c>
      <c r="F9" s="9">
        <v>0</v>
      </c>
      <c r="G9" s="10">
        <f t="shared" ref="G9:G21" si="8">IFERROR(((E9-C9)+(F9-D9)),"")</f>
        <v>1</v>
      </c>
      <c r="H9" s="237"/>
      <c r="I9" s="38"/>
      <c r="J9" s="11">
        <f t="shared" ref="J9" si="9">I9-H9</f>
        <v>0</v>
      </c>
      <c r="K9" s="27">
        <f t="shared" ref="K9" si="10">J9/24</f>
        <v>0</v>
      </c>
      <c r="L9" s="238"/>
    </row>
    <row r="10" spans="1:12">
      <c r="A10" s="12">
        <f t="shared" si="5"/>
        <v>4</v>
      </c>
      <c r="B10" s="8">
        <f t="shared" si="5"/>
        <v>46238</v>
      </c>
      <c r="C10" s="8">
        <f t="shared" si="6"/>
        <v>46238</v>
      </c>
      <c r="D10" s="9">
        <f t="shared" si="7"/>
        <v>0</v>
      </c>
      <c r="E10" s="8">
        <f t="shared" si="2"/>
        <v>46239</v>
      </c>
      <c r="F10" s="9">
        <f t="shared" ref="F10:F34" si="11">F9</f>
        <v>0</v>
      </c>
      <c r="G10" s="10">
        <f t="shared" si="8"/>
        <v>1</v>
      </c>
      <c r="H10" s="237"/>
      <c r="I10" s="38"/>
      <c r="J10" s="11">
        <f t="shared" ref="J10" si="12">I10-H10</f>
        <v>0</v>
      </c>
      <c r="K10" s="27">
        <f t="shared" ref="K10" si="13">J10/24</f>
        <v>0</v>
      </c>
      <c r="L10" s="238"/>
    </row>
    <row r="11" spans="1:12">
      <c r="A11" s="12">
        <f t="shared" si="5"/>
        <v>5</v>
      </c>
      <c r="B11" s="8">
        <f t="shared" si="5"/>
        <v>46239</v>
      </c>
      <c r="C11" s="8">
        <f t="shared" si="6"/>
        <v>46239</v>
      </c>
      <c r="D11" s="9">
        <f t="shared" si="7"/>
        <v>0</v>
      </c>
      <c r="E11" s="8">
        <f t="shared" si="2"/>
        <v>46240</v>
      </c>
      <c r="F11" s="9">
        <f t="shared" si="11"/>
        <v>0</v>
      </c>
      <c r="G11" s="10">
        <f t="shared" si="8"/>
        <v>1</v>
      </c>
      <c r="H11" s="237"/>
      <c r="I11" s="38"/>
      <c r="J11" s="11">
        <f t="shared" ref="J11" si="14">I11-H11</f>
        <v>0</v>
      </c>
      <c r="K11" s="27">
        <f t="shared" ref="K11" si="15">J11/24</f>
        <v>0</v>
      </c>
      <c r="L11" s="238"/>
    </row>
    <row r="12" spans="1:12">
      <c r="A12" s="12">
        <f t="shared" si="5"/>
        <v>6</v>
      </c>
      <c r="B12" s="8">
        <f t="shared" si="5"/>
        <v>46240</v>
      </c>
      <c r="C12" s="8">
        <f t="shared" si="6"/>
        <v>46240</v>
      </c>
      <c r="D12" s="9">
        <f t="shared" si="7"/>
        <v>0</v>
      </c>
      <c r="E12" s="8">
        <f t="shared" si="2"/>
        <v>46241</v>
      </c>
      <c r="F12" s="9">
        <f t="shared" si="11"/>
        <v>0</v>
      </c>
      <c r="G12" s="10">
        <f t="shared" si="8"/>
        <v>1</v>
      </c>
      <c r="H12" s="237"/>
      <c r="I12" s="38"/>
      <c r="J12" s="11">
        <f t="shared" ref="J12" si="16">I12-H12</f>
        <v>0</v>
      </c>
      <c r="K12" s="27">
        <f t="shared" ref="K12" si="17">J12/24</f>
        <v>0</v>
      </c>
      <c r="L12" s="238"/>
    </row>
    <row r="13" spans="1:12">
      <c r="A13" s="12">
        <f t="shared" si="5"/>
        <v>7</v>
      </c>
      <c r="B13" s="8">
        <f t="shared" si="5"/>
        <v>46241</v>
      </c>
      <c r="C13" s="8">
        <f t="shared" si="6"/>
        <v>46241</v>
      </c>
      <c r="D13" s="9">
        <f t="shared" si="7"/>
        <v>0</v>
      </c>
      <c r="E13" s="8">
        <f t="shared" si="2"/>
        <v>46242</v>
      </c>
      <c r="F13" s="9">
        <f t="shared" si="11"/>
        <v>0</v>
      </c>
      <c r="G13" s="10">
        <f t="shared" si="8"/>
        <v>1</v>
      </c>
      <c r="H13" s="237"/>
      <c r="I13" s="38"/>
      <c r="J13" s="11">
        <f t="shared" ref="J13" si="18">I13-H13</f>
        <v>0</v>
      </c>
      <c r="K13" s="27">
        <f t="shared" ref="K13" si="19">J13/24</f>
        <v>0</v>
      </c>
      <c r="L13" s="238"/>
    </row>
    <row r="14" spans="1:12">
      <c r="A14" s="12">
        <f t="shared" si="5"/>
        <v>8</v>
      </c>
      <c r="B14" s="8">
        <f t="shared" si="5"/>
        <v>46242</v>
      </c>
      <c r="C14" s="8">
        <f t="shared" si="6"/>
        <v>46242</v>
      </c>
      <c r="D14" s="9">
        <f t="shared" si="7"/>
        <v>0</v>
      </c>
      <c r="E14" s="8">
        <f t="shared" si="2"/>
        <v>46243</v>
      </c>
      <c r="F14" s="9">
        <f t="shared" si="11"/>
        <v>0</v>
      </c>
      <c r="G14" s="10">
        <f t="shared" si="8"/>
        <v>1</v>
      </c>
      <c r="H14" s="237"/>
      <c r="I14" s="38"/>
      <c r="J14" s="11">
        <f t="shared" si="3"/>
        <v>0</v>
      </c>
      <c r="K14" s="27">
        <f t="shared" si="4"/>
        <v>0</v>
      </c>
      <c r="L14" s="238"/>
    </row>
    <row r="15" spans="1:12">
      <c r="A15" s="12">
        <f t="shared" si="5"/>
        <v>9</v>
      </c>
      <c r="B15" s="8">
        <f t="shared" si="5"/>
        <v>46243</v>
      </c>
      <c r="C15" s="8">
        <f t="shared" si="6"/>
        <v>46243</v>
      </c>
      <c r="D15" s="9">
        <f t="shared" si="7"/>
        <v>0</v>
      </c>
      <c r="E15" s="8">
        <f t="shared" si="2"/>
        <v>46244</v>
      </c>
      <c r="F15" s="9">
        <f t="shared" si="11"/>
        <v>0</v>
      </c>
      <c r="G15" s="10">
        <f t="shared" si="8"/>
        <v>1</v>
      </c>
      <c r="H15" s="237"/>
      <c r="I15" s="38"/>
      <c r="J15" s="11">
        <f t="shared" ref="J15" si="20">I15-H15</f>
        <v>0</v>
      </c>
      <c r="K15" s="27">
        <f t="shared" ref="K15" si="21">J15/24</f>
        <v>0</v>
      </c>
      <c r="L15" s="238"/>
    </row>
    <row r="16" spans="1:12">
      <c r="A16" s="12">
        <f t="shared" si="5"/>
        <v>10</v>
      </c>
      <c r="B16" s="8">
        <f t="shared" si="5"/>
        <v>46244</v>
      </c>
      <c r="C16" s="8">
        <f t="shared" si="6"/>
        <v>46244</v>
      </c>
      <c r="D16" s="9">
        <f t="shared" si="7"/>
        <v>0</v>
      </c>
      <c r="E16" s="8">
        <f t="shared" si="2"/>
        <v>46245</v>
      </c>
      <c r="F16" s="9">
        <f t="shared" si="11"/>
        <v>0</v>
      </c>
      <c r="G16" s="10">
        <f t="shared" si="8"/>
        <v>1</v>
      </c>
      <c r="H16" s="237"/>
      <c r="I16" s="38"/>
      <c r="J16" s="11">
        <f t="shared" ref="J16" si="22">I16-H16</f>
        <v>0</v>
      </c>
      <c r="K16" s="27">
        <f t="shared" ref="K16" si="23">J16/24</f>
        <v>0</v>
      </c>
      <c r="L16" s="238"/>
    </row>
    <row r="17" spans="1:12">
      <c r="A17" s="12">
        <f t="shared" si="5"/>
        <v>11</v>
      </c>
      <c r="B17" s="8">
        <f t="shared" si="5"/>
        <v>46245</v>
      </c>
      <c r="C17" s="8">
        <f t="shared" si="6"/>
        <v>46245</v>
      </c>
      <c r="D17" s="9">
        <f t="shared" si="7"/>
        <v>0</v>
      </c>
      <c r="E17" s="8">
        <f t="shared" si="2"/>
        <v>46246</v>
      </c>
      <c r="F17" s="9">
        <f t="shared" si="11"/>
        <v>0</v>
      </c>
      <c r="G17" s="10">
        <f t="shared" si="8"/>
        <v>1</v>
      </c>
      <c r="H17" s="237"/>
      <c r="I17" s="38"/>
      <c r="J17" s="11">
        <f t="shared" ref="J17" si="24">I17-H17</f>
        <v>0</v>
      </c>
      <c r="K17" s="27">
        <f t="shared" ref="K17" si="25">J17/24</f>
        <v>0</v>
      </c>
      <c r="L17" s="541"/>
    </row>
    <row r="18" spans="1:12">
      <c r="A18" s="12">
        <f t="shared" si="5"/>
        <v>12</v>
      </c>
      <c r="B18" s="8">
        <f t="shared" si="5"/>
        <v>46246</v>
      </c>
      <c r="C18" s="8">
        <f t="shared" si="6"/>
        <v>46246</v>
      </c>
      <c r="D18" s="9">
        <f t="shared" si="7"/>
        <v>0</v>
      </c>
      <c r="E18" s="8">
        <f t="shared" si="2"/>
        <v>46247</v>
      </c>
      <c r="F18" s="9">
        <f t="shared" si="11"/>
        <v>0</v>
      </c>
      <c r="G18" s="10">
        <f t="shared" si="8"/>
        <v>1</v>
      </c>
      <c r="H18" s="237"/>
      <c r="I18" s="38"/>
      <c r="J18" s="11">
        <f t="shared" ref="J18" si="26">I18-H18</f>
        <v>0</v>
      </c>
      <c r="K18" s="27">
        <f t="shared" ref="K18" si="27">J18/24</f>
        <v>0</v>
      </c>
      <c r="L18" s="238"/>
    </row>
    <row r="19" spans="1:12">
      <c r="A19" s="12">
        <f t="shared" si="5"/>
        <v>13</v>
      </c>
      <c r="B19" s="8">
        <f t="shared" si="5"/>
        <v>46247</v>
      </c>
      <c r="C19" s="8">
        <f t="shared" si="6"/>
        <v>46247</v>
      </c>
      <c r="D19" s="9">
        <f t="shared" si="7"/>
        <v>0</v>
      </c>
      <c r="E19" s="8">
        <f t="shared" si="2"/>
        <v>46248</v>
      </c>
      <c r="F19" s="9">
        <f t="shared" si="11"/>
        <v>0</v>
      </c>
      <c r="G19" s="10">
        <f t="shared" si="8"/>
        <v>1</v>
      </c>
      <c r="H19" s="237"/>
      <c r="I19" s="38"/>
      <c r="J19" s="11">
        <f t="shared" si="3"/>
        <v>0</v>
      </c>
      <c r="K19" s="27">
        <f t="shared" si="4"/>
        <v>0</v>
      </c>
      <c r="L19" s="238"/>
    </row>
    <row r="20" spans="1:12">
      <c r="A20" s="12">
        <f t="shared" si="5"/>
        <v>14</v>
      </c>
      <c r="B20" s="8">
        <f t="shared" si="5"/>
        <v>46248</v>
      </c>
      <c r="C20" s="8">
        <f t="shared" si="6"/>
        <v>46248</v>
      </c>
      <c r="D20" s="9">
        <f t="shared" si="7"/>
        <v>0</v>
      </c>
      <c r="E20" s="8">
        <f t="shared" si="2"/>
        <v>46249</v>
      </c>
      <c r="F20" s="9">
        <f t="shared" si="11"/>
        <v>0</v>
      </c>
      <c r="G20" s="10">
        <f t="shared" si="8"/>
        <v>1</v>
      </c>
      <c r="H20" s="237"/>
      <c r="I20" s="38"/>
      <c r="J20" s="11">
        <f t="shared" ref="J20" si="28">I20-H20</f>
        <v>0</v>
      </c>
      <c r="K20" s="27">
        <f t="shared" ref="K20" si="29">J20/24</f>
        <v>0</v>
      </c>
      <c r="L20" s="238"/>
    </row>
    <row r="21" spans="1:12">
      <c r="A21" s="12">
        <f t="shared" si="5"/>
        <v>15</v>
      </c>
      <c r="B21" s="8">
        <f t="shared" si="5"/>
        <v>46249</v>
      </c>
      <c r="C21" s="8">
        <f t="shared" si="6"/>
        <v>46249</v>
      </c>
      <c r="D21" s="9">
        <f t="shared" si="7"/>
        <v>0</v>
      </c>
      <c r="E21" s="8">
        <f t="shared" si="2"/>
        <v>46250</v>
      </c>
      <c r="F21" s="9">
        <f t="shared" si="11"/>
        <v>0</v>
      </c>
      <c r="G21" s="10">
        <f t="shared" si="8"/>
        <v>1</v>
      </c>
      <c r="H21" s="237"/>
      <c r="I21" s="38"/>
      <c r="J21" s="11">
        <f t="shared" si="3"/>
        <v>0</v>
      </c>
      <c r="K21" s="27">
        <f t="shared" si="4"/>
        <v>0</v>
      </c>
      <c r="L21" s="238"/>
    </row>
    <row r="22" spans="1:12">
      <c r="A22" s="12">
        <f t="shared" si="5"/>
        <v>16</v>
      </c>
      <c r="B22" s="8">
        <f t="shared" si="5"/>
        <v>46250</v>
      </c>
      <c r="C22" s="8">
        <f t="shared" si="6"/>
        <v>46250</v>
      </c>
      <c r="D22" s="9">
        <f t="shared" si="7"/>
        <v>0</v>
      </c>
      <c r="E22" s="8">
        <f t="shared" si="2"/>
        <v>46251</v>
      </c>
      <c r="F22" s="9">
        <f t="shared" si="11"/>
        <v>0</v>
      </c>
      <c r="G22" s="10">
        <f t="shared" ref="G22:G34" si="30">IFERROR(((E22-C22)+(F22-D22)),"")</f>
        <v>1</v>
      </c>
      <c r="H22" s="237"/>
      <c r="I22" s="38"/>
      <c r="J22" s="11">
        <f t="shared" si="3"/>
        <v>0</v>
      </c>
      <c r="K22" s="27">
        <f t="shared" si="4"/>
        <v>0</v>
      </c>
      <c r="L22" s="238"/>
    </row>
    <row r="23" spans="1:12">
      <c r="A23" s="12">
        <f t="shared" si="5"/>
        <v>17</v>
      </c>
      <c r="B23" s="8">
        <f t="shared" si="5"/>
        <v>46251</v>
      </c>
      <c r="C23" s="8">
        <f t="shared" si="6"/>
        <v>46251</v>
      </c>
      <c r="D23" s="9">
        <f t="shared" si="7"/>
        <v>0</v>
      </c>
      <c r="E23" s="8">
        <f t="shared" si="2"/>
        <v>46252</v>
      </c>
      <c r="F23" s="9">
        <f t="shared" si="11"/>
        <v>0</v>
      </c>
      <c r="G23" s="10">
        <f t="shared" si="30"/>
        <v>1</v>
      </c>
      <c r="H23" s="237"/>
      <c r="I23" s="38"/>
      <c r="J23" s="11">
        <f t="shared" ref="J23" si="31">I23-H23</f>
        <v>0</v>
      </c>
      <c r="K23" s="27">
        <f t="shared" ref="K23" si="32">J23/24</f>
        <v>0</v>
      </c>
      <c r="L23" s="238"/>
    </row>
    <row r="24" spans="1:12">
      <c r="A24" s="12">
        <f t="shared" si="5"/>
        <v>18</v>
      </c>
      <c r="B24" s="8">
        <f t="shared" si="5"/>
        <v>46252</v>
      </c>
      <c r="C24" s="8">
        <f t="shared" si="6"/>
        <v>46252</v>
      </c>
      <c r="D24" s="9">
        <f t="shared" si="7"/>
        <v>0</v>
      </c>
      <c r="E24" s="8">
        <f t="shared" si="2"/>
        <v>46253</v>
      </c>
      <c r="F24" s="9">
        <f t="shared" si="11"/>
        <v>0</v>
      </c>
      <c r="G24" s="10">
        <f t="shared" si="30"/>
        <v>1</v>
      </c>
      <c r="H24" s="237"/>
      <c r="I24" s="38"/>
      <c r="J24" s="11">
        <f t="shared" ref="J24" si="33">I24-H24</f>
        <v>0</v>
      </c>
      <c r="K24" s="27">
        <f t="shared" ref="K24" si="34">J24/24</f>
        <v>0</v>
      </c>
      <c r="L24" s="541"/>
    </row>
    <row r="25" spans="1:12">
      <c r="A25" s="12">
        <f t="shared" ref="A25:B34" si="35">A24+1</f>
        <v>19</v>
      </c>
      <c r="B25" s="8">
        <f>B24+1</f>
        <v>46253</v>
      </c>
      <c r="C25" s="8">
        <f t="shared" si="6"/>
        <v>46253</v>
      </c>
      <c r="D25" s="9">
        <f t="shared" si="7"/>
        <v>0</v>
      </c>
      <c r="E25" s="8">
        <f t="shared" si="2"/>
        <v>46254</v>
      </c>
      <c r="F25" s="9">
        <f t="shared" si="11"/>
        <v>0</v>
      </c>
      <c r="G25" s="10">
        <f t="shared" si="30"/>
        <v>1</v>
      </c>
      <c r="H25" s="237"/>
      <c r="I25" s="38"/>
      <c r="J25" s="11">
        <f t="shared" si="3"/>
        <v>0</v>
      </c>
      <c r="K25" s="27">
        <f t="shared" si="4"/>
        <v>0</v>
      </c>
      <c r="L25" s="239"/>
    </row>
    <row r="26" spans="1:12">
      <c r="A26" s="12">
        <f t="shared" si="35"/>
        <v>20</v>
      </c>
      <c r="B26" s="8">
        <f>B25+1</f>
        <v>46254</v>
      </c>
      <c r="C26" s="8">
        <f t="shared" si="6"/>
        <v>46254</v>
      </c>
      <c r="D26" s="9">
        <f t="shared" si="7"/>
        <v>0</v>
      </c>
      <c r="E26" s="8">
        <f t="shared" si="2"/>
        <v>46255</v>
      </c>
      <c r="F26" s="9">
        <f t="shared" si="11"/>
        <v>0</v>
      </c>
      <c r="G26" s="10">
        <f t="shared" si="30"/>
        <v>1</v>
      </c>
      <c r="H26" s="237"/>
      <c r="I26" s="38"/>
      <c r="J26" s="11">
        <f t="shared" si="3"/>
        <v>0</v>
      </c>
      <c r="K26" s="27">
        <f t="shared" si="4"/>
        <v>0</v>
      </c>
      <c r="L26" s="239"/>
    </row>
    <row r="27" spans="1:12">
      <c r="A27" s="12">
        <f t="shared" si="35"/>
        <v>21</v>
      </c>
      <c r="B27" s="8">
        <f>B26+1</f>
        <v>46255</v>
      </c>
      <c r="C27" s="8">
        <f t="shared" si="6"/>
        <v>46255</v>
      </c>
      <c r="D27" s="9">
        <f t="shared" si="7"/>
        <v>0</v>
      </c>
      <c r="E27" s="8">
        <f t="shared" si="2"/>
        <v>46256</v>
      </c>
      <c r="F27" s="9">
        <f t="shared" si="11"/>
        <v>0</v>
      </c>
      <c r="G27" s="10">
        <f t="shared" si="30"/>
        <v>1</v>
      </c>
      <c r="H27" s="237"/>
      <c r="I27" s="38"/>
      <c r="J27" s="11">
        <f t="shared" ref="J27" si="36">I27-H27</f>
        <v>0</v>
      </c>
      <c r="K27" s="27">
        <f t="shared" ref="K27" si="37">J27/24</f>
        <v>0</v>
      </c>
      <c r="L27" s="238"/>
    </row>
    <row r="28" spans="1:12">
      <c r="A28" s="12">
        <f t="shared" si="35"/>
        <v>22</v>
      </c>
      <c r="B28" s="8">
        <f t="shared" si="35"/>
        <v>46256</v>
      </c>
      <c r="C28" s="8">
        <f t="shared" si="6"/>
        <v>46256</v>
      </c>
      <c r="D28" s="9">
        <f t="shared" si="7"/>
        <v>0</v>
      </c>
      <c r="E28" s="8">
        <f t="shared" si="2"/>
        <v>46257</v>
      </c>
      <c r="F28" s="9">
        <f t="shared" si="11"/>
        <v>0</v>
      </c>
      <c r="G28" s="10">
        <f t="shared" si="30"/>
        <v>1</v>
      </c>
      <c r="H28" s="237"/>
      <c r="I28" s="38"/>
      <c r="J28" s="11">
        <f t="shared" si="3"/>
        <v>0</v>
      </c>
      <c r="K28" s="27">
        <f t="shared" si="4"/>
        <v>0</v>
      </c>
      <c r="L28" s="239"/>
    </row>
    <row r="29" spans="1:12">
      <c r="A29" s="12">
        <f t="shared" si="35"/>
        <v>23</v>
      </c>
      <c r="B29" s="8">
        <f t="shared" si="35"/>
        <v>46257</v>
      </c>
      <c r="C29" s="8">
        <f t="shared" si="6"/>
        <v>46257</v>
      </c>
      <c r="D29" s="9">
        <f t="shared" si="7"/>
        <v>0</v>
      </c>
      <c r="E29" s="8">
        <f t="shared" si="2"/>
        <v>46258</v>
      </c>
      <c r="F29" s="9">
        <f t="shared" si="11"/>
        <v>0</v>
      </c>
      <c r="G29" s="10">
        <f t="shared" si="30"/>
        <v>1</v>
      </c>
      <c r="H29" s="237"/>
      <c r="I29" s="38"/>
      <c r="J29" s="11">
        <f t="shared" si="3"/>
        <v>0</v>
      </c>
      <c r="K29" s="27">
        <f t="shared" si="4"/>
        <v>0</v>
      </c>
      <c r="L29" s="239"/>
    </row>
    <row r="30" spans="1:12">
      <c r="A30" s="12">
        <f t="shared" si="35"/>
        <v>24</v>
      </c>
      <c r="B30" s="8">
        <f t="shared" si="35"/>
        <v>46258</v>
      </c>
      <c r="C30" s="8">
        <f t="shared" si="6"/>
        <v>46258</v>
      </c>
      <c r="D30" s="9">
        <f t="shared" si="7"/>
        <v>0</v>
      </c>
      <c r="E30" s="8">
        <f t="shared" si="2"/>
        <v>46259</v>
      </c>
      <c r="F30" s="9">
        <f t="shared" si="11"/>
        <v>0</v>
      </c>
      <c r="G30" s="10">
        <f t="shared" si="30"/>
        <v>1</v>
      </c>
      <c r="H30" s="237"/>
      <c r="I30" s="240"/>
      <c r="J30" s="11">
        <f t="shared" si="3"/>
        <v>0</v>
      </c>
      <c r="K30" s="27">
        <f t="shared" si="4"/>
        <v>0</v>
      </c>
      <c r="L30" s="238"/>
    </row>
    <row r="31" spans="1:12">
      <c r="A31" s="12">
        <f t="shared" si="35"/>
        <v>25</v>
      </c>
      <c r="B31" s="8">
        <f t="shared" si="35"/>
        <v>46259</v>
      </c>
      <c r="C31" s="8">
        <f t="shared" si="6"/>
        <v>46259</v>
      </c>
      <c r="D31" s="9">
        <f t="shared" si="7"/>
        <v>0</v>
      </c>
      <c r="E31" s="8">
        <f t="shared" si="2"/>
        <v>46260</v>
      </c>
      <c r="F31" s="9">
        <f t="shared" si="11"/>
        <v>0</v>
      </c>
      <c r="G31" s="10">
        <f t="shared" si="30"/>
        <v>1</v>
      </c>
      <c r="H31" s="237"/>
      <c r="I31" s="38"/>
      <c r="J31" s="11">
        <f t="shared" si="3"/>
        <v>0</v>
      </c>
      <c r="K31" s="27">
        <f t="shared" ref="K31:K33" si="38">J31/24</f>
        <v>0</v>
      </c>
      <c r="L31" s="238"/>
    </row>
    <row r="32" spans="1:12">
      <c r="A32" s="12">
        <f t="shared" si="35"/>
        <v>26</v>
      </c>
      <c r="B32" s="8">
        <f t="shared" si="35"/>
        <v>46260</v>
      </c>
      <c r="C32" s="8">
        <f t="shared" si="6"/>
        <v>46260</v>
      </c>
      <c r="D32" s="9">
        <f t="shared" si="7"/>
        <v>0</v>
      </c>
      <c r="E32" s="8">
        <f t="shared" si="2"/>
        <v>46261</v>
      </c>
      <c r="F32" s="9">
        <f t="shared" si="11"/>
        <v>0</v>
      </c>
      <c r="G32" s="10">
        <f t="shared" si="30"/>
        <v>1</v>
      </c>
      <c r="H32" s="237"/>
      <c r="I32" s="38"/>
      <c r="J32" s="11">
        <f t="shared" si="3"/>
        <v>0</v>
      </c>
      <c r="K32" s="27">
        <f t="shared" si="38"/>
        <v>0</v>
      </c>
      <c r="L32" s="238"/>
    </row>
    <row r="33" spans="1:12">
      <c r="A33" s="12">
        <f t="shared" si="35"/>
        <v>27</v>
      </c>
      <c r="B33" s="8">
        <f t="shared" si="35"/>
        <v>46261</v>
      </c>
      <c r="C33" s="8">
        <f t="shared" si="6"/>
        <v>46261</v>
      </c>
      <c r="D33" s="9">
        <f t="shared" si="7"/>
        <v>0</v>
      </c>
      <c r="E33" s="8">
        <f t="shared" si="2"/>
        <v>46262</v>
      </c>
      <c r="F33" s="9">
        <f t="shared" si="11"/>
        <v>0</v>
      </c>
      <c r="G33" s="10">
        <f t="shared" si="30"/>
        <v>1</v>
      </c>
      <c r="H33" s="237"/>
      <c r="I33" s="38"/>
      <c r="J33" s="11">
        <f t="shared" si="3"/>
        <v>0</v>
      </c>
      <c r="K33" s="27">
        <f t="shared" si="38"/>
        <v>0</v>
      </c>
      <c r="L33" s="238"/>
    </row>
    <row r="34" spans="1:12">
      <c r="A34" s="12">
        <f t="shared" si="35"/>
        <v>28</v>
      </c>
      <c r="B34" s="8">
        <f t="shared" si="35"/>
        <v>46262</v>
      </c>
      <c r="C34" s="8">
        <f t="shared" si="6"/>
        <v>46262</v>
      </c>
      <c r="D34" s="9">
        <f t="shared" si="7"/>
        <v>0</v>
      </c>
      <c r="E34" s="8">
        <f t="shared" si="2"/>
        <v>46263</v>
      </c>
      <c r="F34" s="9">
        <f t="shared" si="11"/>
        <v>0</v>
      </c>
      <c r="G34" s="10">
        <f t="shared" si="30"/>
        <v>1</v>
      </c>
      <c r="H34" s="237"/>
      <c r="I34" s="38"/>
      <c r="J34" s="11">
        <f t="shared" ref="J34" si="39">I34-H34</f>
        <v>0</v>
      </c>
      <c r="K34" s="27">
        <f t="shared" ref="K34" si="40">J34/24</f>
        <v>0</v>
      </c>
      <c r="L34" s="238"/>
    </row>
    <row r="35" spans="1:12">
      <c r="A35" s="12"/>
      <c r="B35" s="8"/>
      <c r="C35" s="8"/>
      <c r="D35" s="9"/>
      <c r="E35" s="8"/>
      <c r="F35" s="9"/>
      <c r="G35" s="10"/>
      <c r="H35" s="237"/>
      <c r="I35" s="38"/>
      <c r="J35" s="11"/>
      <c r="K35" s="27"/>
      <c r="L35" s="238"/>
    </row>
    <row r="36" spans="1:12">
      <c r="A36" s="12"/>
      <c r="B36" s="8"/>
      <c r="C36" s="8"/>
      <c r="D36" s="9"/>
      <c r="E36" s="8"/>
      <c r="F36" s="9"/>
      <c r="G36" s="10"/>
      <c r="H36" s="237"/>
      <c r="I36" s="38"/>
      <c r="J36" s="11"/>
      <c r="K36" s="27"/>
      <c r="L36" s="238"/>
    </row>
    <row r="37" spans="1:12">
      <c r="A37" s="12"/>
      <c r="B37" s="8"/>
      <c r="C37" s="8"/>
      <c r="D37" s="9"/>
      <c r="E37" s="8"/>
      <c r="F37" s="9"/>
      <c r="G37" s="10"/>
      <c r="H37" s="237"/>
      <c r="I37" s="38"/>
      <c r="J37" s="11"/>
      <c r="K37" s="27"/>
      <c r="L37" s="238"/>
    </row>
    <row r="38" spans="1:12">
      <c r="A38" s="12"/>
      <c r="B38" s="8"/>
      <c r="C38" s="8"/>
      <c r="D38" s="9"/>
      <c r="E38" s="8"/>
      <c r="F38" s="9"/>
      <c r="G38" s="10"/>
      <c r="H38" s="237"/>
      <c r="I38" s="38"/>
      <c r="J38" s="11"/>
      <c r="K38" s="27"/>
      <c r="L38" s="238"/>
    </row>
    <row r="39" spans="1:12">
      <c r="A39" s="17" t="s">
        <v>3</v>
      </c>
      <c r="B39" s="18"/>
      <c r="C39" s="18"/>
      <c r="D39" s="18"/>
      <c r="E39" s="18"/>
      <c r="F39" s="18"/>
      <c r="G39" s="19">
        <f>SUM(G7:G38)</f>
        <v>28</v>
      </c>
      <c r="H39" s="20"/>
      <c r="I39" s="20"/>
      <c r="J39" s="32">
        <f>SUM(J7:J38)</f>
        <v>0</v>
      </c>
      <c r="K39" s="32">
        <f>AVERAGE(K7:K38)</f>
        <v>0</v>
      </c>
      <c r="L39" s="241"/>
    </row>
    <row r="40" spans="1:12">
      <c r="A40" s="21" t="s">
        <v>117</v>
      </c>
      <c r="B40" s="22"/>
      <c r="C40" s="22"/>
      <c r="D40" s="22"/>
      <c r="E40" s="22"/>
      <c r="F40" s="22"/>
      <c r="G40" s="23">
        <f>G39/SUMPRODUCT((G7:G38&gt;0)*1)</f>
        <v>1</v>
      </c>
      <c r="H40" s="24"/>
      <c r="I40" s="24"/>
      <c r="J40" s="24"/>
      <c r="K40" s="24" t="e">
        <f>K39/SUMPRODUCT((K7:K38&gt;0)*1)</f>
        <v>#DIV/0!</v>
      </c>
      <c r="L40" s="242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pageSetup orientation="portrait" horizontalDpi="360" verticalDpi="360"/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workbookViewId="0">
      <pane xSplit="3" ySplit="6" topLeftCell="D19" activePane="bottomRight" state="frozen"/>
      <selection pane="topRight"/>
      <selection pane="bottomLeft"/>
      <selection pane="bottomRight" activeCell="L41" sqref="L41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3.7109375" style="1" customWidth="1"/>
    <col min="8" max="8" width="10.140625" style="1" customWidth="1"/>
    <col min="9" max="9" width="10.42578125" style="1" customWidth="1"/>
    <col min="10" max="10" width="11.5703125" style="1" customWidth="1"/>
    <col min="11" max="11" width="9.140625" style="1"/>
    <col min="12" max="12" width="28.42578125" style="1" customWidth="1"/>
    <col min="13" max="16384" width="9.140625" style="1"/>
  </cols>
  <sheetData>
    <row r="1" spans="1:12">
      <c r="B1" s="2"/>
      <c r="C1" s="3" t="s">
        <v>131</v>
      </c>
      <c r="D1" s="2"/>
      <c r="E1" s="2"/>
      <c r="F1" s="2"/>
      <c r="G1" s="2"/>
      <c r="H1" s="2"/>
      <c r="I1" s="2"/>
      <c r="J1" s="2"/>
      <c r="K1" s="2"/>
      <c r="L1" s="2"/>
    </row>
    <row r="2" spans="1:12">
      <c r="B2" s="2"/>
      <c r="C2" s="3" t="s">
        <v>212</v>
      </c>
      <c r="D2" s="2"/>
      <c r="E2" s="2"/>
      <c r="F2" s="2"/>
      <c r="G2" s="2"/>
      <c r="H2" s="2"/>
      <c r="I2" s="2"/>
      <c r="J2" s="2"/>
      <c r="K2" s="2"/>
      <c r="L2" s="25" t="s">
        <v>133</v>
      </c>
    </row>
    <row r="3" spans="1:12">
      <c r="B3" s="2"/>
      <c r="C3" s="3" t="str">
        <f>SCI!C3</f>
        <v>Bulan Agustus 2026</v>
      </c>
      <c r="D3" s="2"/>
      <c r="E3" s="2"/>
      <c r="F3" s="2"/>
      <c r="G3" s="2"/>
      <c r="H3" s="2"/>
      <c r="I3" s="2"/>
      <c r="J3" s="2"/>
      <c r="K3" s="2"/>
      <c r="L3" s="2"/>
    </row>
    <row r="4" spans="1:12">
      <c r="B4" s="4"/>
      <c r="C4" s="4">
        <f>SCI!C4</f>
        <v>46235</v>
      </c>
      <c r="D4" s="2"/>
      <c r="E4" s="2"/>
      <c r="F4" s="2"/>
      <c r="G4" s="2"/>
      <c r="H4" s="2"/>
      <c r="I4" s="2"/>
      <c r="J4" s="2" t="s">
        <v>134</v>
      </c>
      <c r="K4" s="26">
        <f>MAX(K7:K38)</f>
        <v>0</v>
      </c>
      <c r="L4" s="2"/>
    </row>
    <row r="5" spans="1:12">
      <c r="A5" s="934" t="s">
        <v>111</v>
      </c>
      <c r="B5" s="933" t="s">
        <v>112</v>
      </c>
      <c r="C5" s="933" t="s">
        <v>135</v>
      </c>
      <c r="D5" s="933"/>
      <c r="E5" s="933" t="s">
        <v>136</v>
      </c>
      <c r="F5" s="933"/>
      <c r="G5" s="937" t="s">
        <v>137</v>
      </c>
      <c r="H5" s="933" t="s">
        <v>138</v>
      </c>
      <c r="I5" s="933"/>
      <c r="J5" s="933" t="s">
        <v>139</v>
      </c>
      <c r="K5" s="937" t="s">
        <v>140</v>
      </c>
      <c r="L5" s="931" t="s">
        <v>141</v>
      </c>
    </row>
    <row r="6" spans="1:12">
      <c r="A6" s="935"/>
      <c r="B6" s="936"/>
      <c r="C6" s="5" t="s">
        <v>112</v>
      </c>
      <c r="D6" s="5" t="s">
        <v>142</v>
      </c>
      <c r="E6" s="5" t="s">
        <v>112</v>
      </c>
      <c r="F6" s="5" t="s">
        <v>142</v>
      </c>
      <c r="G6" s="938"/>
      <c r="H6" s="5" t="s">
        <v>135</v>
      </c>
      <c r="I6" s="5" t="s">
        <v>136</v>
      </c>
      <c r="J6" s="936"/>
      <c r="K6" s="938"/>
      <c r="L6" s="932"/>
    </row>
    <row r="7" spans="1:12">
      <c r="A7" s="6">
        <v>1</v>
      </c>
      <c r="B7" s="7">
        <f>C4</f>
        <v>46235</v>
      </c>
      <c r="C7" s="8">
        <f t="shared" ref="C7:C12" si="0">B7</f>
        <v>46235</v>
      </c>
      <c r="D7" s="9">
        <v>0</v>
      </c>
      <c r="E7" s="8">
        <f t="shared" ref="E7:E12" si="1">C7+1</f>
        <v>46236</v>
      </c>
      <c r="F7" s="9">
        <v>0</v>
      </c>
      <c r="G7" s="10">
        <f t="shared" ref="G7:G12" si="2">IFERROR(((E7-C7)+(F7-D7)),"")</f>
        <v>1</v>
      </c>
      <c r="H7" s="11"/>
      <c r="I7" s="11"/>
      <c r="J7" s="11">
        <f t="shared" ref="J7" si="3">I7-H7</f>
        <v>0</v>
      </c>
      <c r="K7" s="27">
        <f t="shared" ref="K7" si="4">J7/24</f>
        <v>0</v>
      </c>
      <c r="L7" s="101" t="s">
        <v>144</v>
      </c>
    </row>
    <row r="8" spans="1:12">
      <c r="A8" s="12">
        <f>A7+1</f>
        <v>2</v>
      </c>
      <c r="B8" s="8">
        <f>B7+1</f>
        <v>46236</v>
      </c>
      <c r="C8" s="8">
        <f t="shared" si="0"/>
        <v>46236</v>
      </c>
      <c r="D8" s="9">
        <v>0</v>
      </c>
      <c r="E8" s="8">
        <f t="shared" si="1"/>
        <v>46237</v>
      </c>
      <c r="F8" s="9">
        <v>0</v>
      </c>
      <c r="G8" s="10">
        <f t="shared" si="2"/>
        <v>1</v>
      </c>
      <c r="H8" s="11"/>
      <c r="I8" s="11"/>
      <c r="J8" s="11">
        <v>0</v>
      </c>
      <c r="K8" s="27">
        <v>0</v>
      </c>
      <c r="L8" s="28" t="s">
        <v>144</v>
      </c>
    </row>
    <row r="9" spans="1:12">
      <c r="A9" s="12">
        <f t="shared" ref="A9:B24" si="5">A8+1</f>
        <v>3</v>
      </c>
      <c r="B9" s="8">
        <f t="shared" si="5"/>
        <v>46237</v>
      </c>
      <c r="C9" s="8">
        <f t="shared" si="0"/>
        <v>46237</v>
      </c>
      <c r="D9" s="9">
        <v>0</v>
      </c>
      <c r="E9" s="8">
        <f t="shared" si="1"/>
        <v>46238</v>
      </c>
      <c r="F9" s="9">
        <v>0</v>
      </c>
      <c r="G9" s="10">
        <f t="shared" si="2"/>
        <v>1</v>
      </c>
      <c r="H9" s="11"/>
      <c r="I9" s="11"/>
      <c r="J9" s="11">
        <v>0</v>
      </c>
      <c r="K9" s="27">
        <v>0</v>
      </c>
      <c r="L9" s="28" t="s">
        <v>144</v>
      </c>
    </row>
    <row r="10" spans="1:12">
      <c r="A10" s="12">
        <f t="shared" si="5"/>
        <v>4</v>
      </c>
      <c r="B10" s="8">
        <f t="shared" si="5"/>
        <v>46238</v>
      </c>
      <c r="C10" s="8">
        <f t="shared" si="0"/>
        <v>46238</v>
      </c>
      <c r="D10" s="9">
        <v>0</v>
      </c>
      <c r="E10" s="8">
        <f t="shared" si="1"/>
        <v>46239</v>
      </c>
      <c r="F10" s="9">
        <v>0</v>
      </c>
      <c r="G10" s="10">
        <f t="shared" si="2"/>
        <v>1</v>
      </c>
      <c r="H10" s="11"/>
      <c r="I10" s="11"/>
      <c r="J10" s="11">
        <v>0</v>
      </c>
      <c r="K10" s="27">
        <v>0</v>
      </c>
      <c r="L10" s="28" t="s">
        <v>144</v>
      </c>
    </row>
    <row r="11" spans="1:12">
      <c r="A11" s="12">
        <f t="shared" si="5"/>
        <v>5</v>
      </c>
      <c r="B11" s="8">
        <f t="shared" si="5"/>
        <v>46239</v>
      </c>
      <c r="C11" s="8">
        <f t="shared" si="0"/>
        <v>46239</v>
      </c>
      <c r="D11" s="9">
        <v>0</v>
      </c>
      <c r="E11" s="8">
        <f t="shared" si="1"/>
        <v>46240</v>
      </c>
      <c r="F11" s="9">
        <v>0</v>
      </c>
      <c r="G11" s="10">
        <f t="shared" si="2"/>
        <v>1</v>
      </c>
      <c r="H11" s="11"/>
      <c r="I11" s="11"/>
      <c r="J11" s="11">
        <v>0</v>
      </c>
      <c r="K11" s="27">
        <v>0</v>
      </c>
      <c r="L11" s="28" t="s">
        <v>144</v>
      </c>
    </row>
    <row r="12" spans="1:12">
      <c r="A12" s="12">
        <f t="shared" si="5"/>
        <v>6</v>
      </c>
      <c r="B12" s="8">
        <f t="shared" si="5"/>
        <v>46240</v>
      </c>
      <c r="C12" s="8">
        <f t="shared" si="0"/>
        <v>46240</v>
      </c>
      <c r="D12" s="9">
        <v>0</v>
      </c>
      <c r="E12" s="8">
        <f t="shared" si="1"/>
        <v>46241</v>
      </c>
      <c r="F12" s="9">
        <v>0</v>
      </c>
      <c r="G12" s="10">
        <f t="shared" si="2"/>
        <v>1</v>
      </c>
      <c r="H12" s="11"/>
      <c r="I12" s="11"/>
      <c r="J12" s="11">
        <v>0</v>
      </c>
      <c r="K12" s="27">
        <v>0</v>
      </c>
      <c r="L12" s="28" t="s">
        <v>144</v>
      </c>
    </row>
    <row r="13" spans="1:12">
      <c r="A13" s="12">
        <f t="shared" si="5"/>
        <v>7</v>
      </c>
      <c r="B13" s="8">
        <f t="shared" si="5"/>
        <v>46241</v>
      </c>
      <c r="C13" s="8">
        <f t="shared" ref="C13" si="6">B13</f>
        <v>46241</v>
      </c>
      <c r="D13" s="9">
        <v>0</v>
      </c>
      <c r="E13" s="8">
        <f t="shared" ref="E13" si="7">C13+1</f>
        <v>46242</v>
      </c>
      <c r="F13" s="9">
        <v>0</v>
      </c>
      <c r="G13" s="10">
        <f t="shared" ref="G13:G14" si="8">IFERROR(((E13-C13)+(F13-D13)),"")</f>
        <v>1</v>
      </c>
      <c r="H13" s="11"/>
      <c r="I13" s="11"/>
      <c r="J13" s="11">
        <v>0</v>
      </c>
      <c r="K13" s="27">
        <v>0</v>
      </c>
      <c r="L13" s="28" t="s">
        <v>144</v>
      </c>
    </row>
    <row r="14" spans="1:12">
      <c r="A14" s="12">
        <f t="shared" si="5"/>
        <v>8</v>
      </c>
      <c r="B14" s="8">
        <f t="shared" si="5"/>
        <v>46242</v>
      </c>
      <c r="C14" s="8">
        <f t="shared" ref="C14:C35" si="9">B14</f>
        <v>46242</v>
      </c>
      <c r="D14" s="9">
        <v>0</v>
      </c>
      <c r="E14" s="8">
        <f t="shared" ref="E14:E35" si="10">C14+1</f>
        <v>46243</v>
      </c>
      <c r="F14" s="9">
        <v>0</v>
      </c>
      <c r="G14" s="10">
        <f t="shared" si="8"/>
        <v>1</v>
      </c>
      <c r="H14" s="11"/>
      <c r="I14" s="11"/>
      <c r="J14" s="11">
        <v>0</v>
      </c>
      <c r="K14" s="27">
        <v>0</v>
      </c>
      <c r="L14" s="28" t="s">
        <v>144</v>
      </c>
    </row>
    <row r="15" spans="1:12">
      <c r="A15" s="12">
        <f t="shared" si="5"/>
        <v>9</v>
      </c>
      <c r="B15" s="8">
        <f t="shared" si="5"/>
        <v>46243</v>
      </c>
      <c r="C15" s="8">
        <f t="shared" si="9"/>
        <v>46243</v>
      </c>
      <c r="D15" s="9">
        <v>0</v>
      </c>
      <c r="E15" s="8">
        <f t="shared" si="10"/>
        <v>46244</v>
      </c>
      <c r="F15" s="9">
        <v>0</v>
      </c>
      <c r="G15" s="10">
        <f t="shared" ref="G15:G34" si="11">IFERROR(((E15-C15)+(F15-D15)),"")</f>
        <v>1</v>
      </c>
      <c r="H15" s="11"/>
      <c r="I15" s="11"/>
      <c r="J15" s="11">
        <v>0</v>
      </c>
      <c r="K15" s="27">
        <v>0</v>
      </c>
      <c r="L15" s="28" t="s">
        <v>144</v>
      </c>
    </row>
    <row r="16" spans="1:12">
      <c r="A16" s="12">
        <f t="shared" si="5"/>
        <v>10</v>
      </c>
      <c r="B16" s="8">
        <f t="shared" si="5"/>
        <v>46244</v>
      </c>
      <c r="C16" s="8">
        <f t="shared" si="9"/>
        <v>46244</v>
      </c>
      <c r="D16" s="9">
        <v>0</v>
      </c>
      <c r="E16" s="8">
        <f t="shared" si="10"/>
        <v>46245</v>
      </c>
      <c r="F16" s="9">
        <v>0</v>
      </c>
      <c r="G16" s="10">
        <f t="shared" si="11"/>
        <v>1</v>
      </c>
      <c r="H16" s="11"/>
      <c r="I16" s="11"/>
      <c r="J16" s="11">
        <v>0</v>
      </c>
      <c r="K16" s="27">
        <v>0</v>
      </c>
      <c r="L16" s="28" t="s">
        <v>144</v>
      </c>
    </row>
    <row r="17" spans="1:14">
      <c r="A17" s="12">
        <f t="shared" si="5"/>
        <v>11</v>
      </c>
      <c r="B17" s="8">
        <f t="shared" si="5"/>
        <v>46245</v>
      </c>
      <c r="C17" s="8">
        <f t="shared" si="9"/>
        <v>46245</v>
      </c>
      <c r="D17" s="9">
        <v>0</v>
      </c>
      <c r="E17" s="8">
        <f t="shared" si="10"/>
        <v>46246</v>
      </c>
      <c r="F17" s="9">
        <v>0</v>
      </c>
      <c r="G17" s="10">
        <f t="shared" si="11"/>
        <v>1</v>
      </c>
      <c r="H17" s="11"/>
      <c r="I17" s="11"/>
      <c r="J17" s="11">
        <v>0</v>
      </c>
      <c r="K17" s="27">
        <v>0</v>
      </c>
      <c r="L17" s="28" t="s">
        <v>144</v>
      </c>
    </row>
    <row r="18" spans="1:14">
      <c r="A18" s="12">
        <f t="shared" si="5"/>
        <v>12</v>
      </c>
      <c r="B18" s="8">
        <f t="shared" si="5"/>
        <v>46246</v>
      </c>
      <c r="C18" s="8">
        <f t="shared" si="9"/>
        <v>46246</v>
      </c>
      <c r="D18" s="9">
        <v>0</v>
      </c>
      <c r="E18" s="8">
        <f t="shared" si="10"/>
        <v>46247</v>
      </c>
      <c r="F18" s="9">
        <v>0</v>
      </c>
      <c r="G18" s="10">
        <f t="shared" si="11"/>
        <v>1</v>
      </c>
      <c r="H18" s="11"/>
      <c r="I18" s="11"/>
      <c r="J18" s="11">
        <v>0</v>
      </c>
      <c r="K18" s="27">
        <v>0</v>
      </c>
      <c r="L18" s="28" t="s">
        <v>144</v>
      </c>
      <c r="N18" s="29"/>
    </row>
    <row r="19" spans="1:14">
      <c r="A19" s="12">
        <f t="shared" si="5"/>
        <v>13</v>
      </c>
      <c r="B19" s="8">
        <f t="shared" si="5"/>
        <v>46247</v>
      </c>
      <c r="C19" s="8">
        <f t="shared" si="9"/>
        <v>46247</v>
      </c>
      <c r="D19" s="9">
        <v>0</v>
      </c>
      <c r="E19" s="8">
        <f t="shared" si="10"/>
        <v>46248</v>
      </c>
      <c r="F19" s="9">
        <v>0</v>
      </c>
      <c r="G19" s="10">
        <f t="shared" si="11"/>
        <v>1</v>
      </c>
      <c r="H19" s="11"/>
      <c r="I19" s="11"/>
      <c r="J19" s="11">
        <v>0</v>
      </c>
      <c r="K19" s="27">
        <v>0</v>
      </c>
      <c r="L19" s="28" t="s">
        <v>144</v>
      </c>
    </row>
    <row r="20" spans="1:14">
      <c r="A20" s="12">
        <f t="shared" si="5"/>
        <v>14</v>
      </c>
      <c r="B20" s="8">
        <f t="shared" si="5"/>
        <v>46248</v>
      </c>
      <c r="C20" s="8">
        <f t="shared" si="9"/>
        <v>46248</v>
      </c>
      <c r="D20" s="9">
        <v>0</v>
      </c>
      <c r="E20" s="8">
        <f t="shared" si="10"/>
        <v>46249</v>
      </c>
      <c r="F20" s="9">
        <v>0</v>
      </c>
      <c r="G20" s="10">
        <f t="shared" si="11"/>
        <v>1</v>
      </c>
      <c r="H20" s="11"/>
      <c r="I20" s="11"/>
      <c r="J20" s="11">
        <v>0</v>
      </c>
      <c r="K20" s="27">
        <v>0</v>
      </c>
      <c r="L20" s="28" t="s">
        <v>144</v>
      </c>
    </row>
    <row r="21" spans="1:14">
      <c r="A21" s="12">
        <f t="shared" si="5"/>
        <v>15</v>
      </c>
      <c r="B21" s="8">
        <f t="shared" si="5"/>
        <v>46249</v>
      </c>
      <c r="C21" s="8">
        <f t="shared" si="9"/>
        <v>46249</v>
      </c>
      <c r="D21" s="9">
        <v>0</v>
      </c>
      <c r="E21" s="8">
        <f t="shared" si="10"/>
        <v>46250</v>
      </c>
      <c r="F21" s="9">
        <v>0</v>
      </c>
      <c r="G21" s="10">
        <f t="shared" si="11"/>
        <v>1</v>
      </c>
      <c r="H21" s="11"/>
      <c r="I21" s="11"/>
      <c r="J21" s="11">
        <v>0</v>
      </c>
      <c r="K21" s="27">
        <v>0</v>
      </c>
      <c r="L21" s="28" t="s">
        <v>144</v>
      </c>
    </row>
    <row r="22" spans="1:14">
      <c r="A22" s="12">
        <f t="shared" si="5"/>
        <v>16</v>
      </c>
      <c r="B22" s="8">
        <f t="shared" si="5"/>
        <v>46250</v>
      </c>
      <c r="C22" s="8">
        <f t="shared" si="9"/>
        <v>46250</v>
      </c>
      <c r="D22" s="9">
        <v>0</v>
      </c>
      <c r="E22" s="8">
        <f t="shared" si="10"/>
        <v>46251</v>
      </c>
      <c r="F22" s="9">
        <v>0</v>
      </c>
      <c r="G22" s="10">
        <f t="shared" si="11"/>
        <v>1</v>
      </c>
      <c r="H22" s="11"/>
      <c r="I22" s="11"/>
      <c r="J22" s="11">
        <v>0</v>
      </c>
      <c r="K22" s="27">
        <v>0</v>
      </c>
      <c r="L22" s="28" t="s">
        <v>144</v>
      </c>
    </row>
    <row r="23" spans="1:14">
      <c r="A23" s="12">
        <f t="shared" si="5"/>
        <v>17</v>
      </c>
      <c r="B23" s="8">
        <f t="shared" si="5"/>
        <v>46251</v>
      </c>
      <c r="C23" s="8">
        <f t="shared" si="9"/>
        <v>46251</v>
      </c>
      <c r="D23" s="9">
        <v>0</v>
      </c>
      <c r="E23" s="8">
        <f t="shared" si="10"/>
        <v>46252</v>
      </c>
      <c r="F23" s="9">
        <v>0</v>
      </c>
      <c r="G23" s="10">
        <f t="shared" si="11"/>
        <v>1</v>
      </c>
      <c r="H23" s="11"/>
      <c r="I23" s="11"/>
      <c r="J23" s="11">
        <v>0</v>
      </c>
      <c r="K23" s="27">
        <v>0</v>
      </c>
      <c r="L23" s="28" t="s">
        <v>144</v>
      </c>
    </row>
    <row r="24" spans="1:14">
      <c r="A24" s="12">
        <f t="shared" si="5"/>
        <v>18</v>
      </c>
      <c r="B24" s="8">
        <f t="shared" si="5"/>
        <v>46252</v>
      </c>
      <c r="C24" s="8">
        <f t="shared" si="9"/>
        <v>46252</v>
      </c>
      <c r="D24" s="9">
        <v>0</v>
      </c>
      <c r="E24" s="8">
        <f t="shared" si="10"/>
        <v>46253</v>
      </c>
      <c r="F24" s="9">
        <v>0</v>
      </c>
      <c r="G24" s="10">
        <f t="shared" si="11"/>
        <v>1</v>
      </c>
      <c r="H24" s="11"/>
      <c r="I24" s="11"/>
      <c r="J24" s="11">
        <v>0</v>
      </c>
      <c r="K24" s="27">
        <v>0</v>
      </c>
      <c r="L24" s="28" t="s">
        <v>144</v>
      </c>
    </row>
    <row r="25" spans="1:14">
      <c r="A25" s="12">
        <f t="shared" ref="A25:B34" si="12">A24+1</f>
        <v>19</v>
      </c>
      <c r="B25" s="8">
        <f>B24+1</f>
        <v>46253</v>
      </c>
      <c r="C25" s="8">
        <f t="shared" si="9"/>
        <v>46253</v>
      </c>
      <c r="D25" s="9">
        <v>0</v>
      </c>
      <c r="E25" s="8">
        <f t="shared" si="10"/>
        <v>46254</v>
      </c>
      <c r="F25" s="9">
        <v>0</v>
      </c>
      <c r="G25" s="10">
        <f t="shared" si="11"/>
        <v>1</v>
      </c>
      <c r="H25" s="11"/>
      <c r="I25" s="11"/>
      <c r="J25" s="11">
        <v>0</v>
      </c>
      <c r="K25" s="27">
        <v>0</v>
      </c>
      <c r="L25" s="28" t="s">
        <v>144</v>
      </c>
    </row>
    <row r="26" spans="1:14">
      <c r="A26" s="12">
        <f t="shared" si="12"/>
        <v>20</v>
      </c>
      <c r="B26" s="8">
        <f>B25+1</f>
        <v>46254</v>
      </c>
      <c r="C26" s="8">
        <f t="shared" si="9"/>
        <v>46254</v>
      </c>
      <c r="D26" s="9">
        <v>0</v>
      </c>
      <c r="E26" s="8">
        <f t="shared" si="10"/>
        <v>46255</v>
      </c>
      <c r="F26" s="9">
        <v>0</v>
      </c>
      <c r="G26" s="10">
        <f t="shared" si="11"/>
        <v>1</v>
      </c>
      <c r="H26" s="11"/>
      <c r="I26" s="11"/>
      <c r="J26" s="11">
        <v>0</v>
      </c>
      <c r="K26" s="27">
        <v>0</v>
      </c>
      <c r="L26" s="28" t="s">
        <v>144</v>
      </c>
    </row>
    <row r="27" spans="1:14">
      <c r="A27" s="12">
        <f t="shared" si="12"/>
        <v>21</v>
      </c>
      <c r="B27" s="8">
        <f>B26+1</f>
        <v>46255</v>
      </c>
      <c r="C27" s="8">
        <f t="shared" si="9"/>
        <v>46255</v>
      </c>
      <c r="D27" s="9">
        <v>0</v>
      </c>
      <c r="E27" s="8">
        <f t="shared" si="10"/>
        <v>46256</v>
      </c>
      <c r="F27" s="9">
        <v>0</v>
      </c>
      <c r="G27" s="10">
        <f t="shared" si="11"/>
        <v>1</v>
      </c>
      <c r="H27" s="11"/>
      <c r="I27" s="11"/>
      <c r="J27" s="11">
        <v>0</v>
      </c>
      <c r="K27" s="27">
        <v>0</v>
      </c>
      <c r="L27" s="28" t="s">
        <v>144</v>
      </c>
    </row>
    <row r="28" spans="1:14">
      <c r="A28" s="12">
        <f t="shared" si="12"/>
        <v>22</v>
      </c>
      <c r="B28" s="8">
        <f t="shared" si="12"/>
        <v>46256</v>
      </c>
      <c r="C28" s="8">
        <f t="shared" si="9"/>
        <v>46256</v>
      </c>
      <c r="D28" s="9">
        <v>0</v>
      </c>
      <c r="E28" s="8">
        <f t="shared" si="10"/>
        <v>46257</v>
      </c>
      <c r="F28" s="9">
        <v>0</v>
      </c>
      <c r="G28" s="10">
        <f t="shared" si="11"/>
        <v>1</v>
      </c>
      <c r="H28" s="11"/>
      <c r="I28" s="11"/>
      <c r="J28" s="11">
        <v>0</v>
      </c>
      <c r="K28" s="27">
        <v>0</v>
      </c>
      <c r="L28" s="28" t="s">
        <v>144</v>
      </c>
    </row>
    <row r="29" spans="1:14">
      <c r="A29" s="12">
        <f t="shared" si="12"/>
        <v>23</v>
      </c>
      <c r="B29" s="8">
        <f t="shared" ref="B29" si="13">B28+1</f>
        <v>46257</v>
      </c>
      <c r="C29" s="8">
        <f t="shared" ref="C29:C31" si="14">B29</f>
        <v>46257</v>
      </c>
      <c r="D29" s="9">
        <v>0</v>
      </c>
      <c r="E29" s="8">
        <f t="shared" ref="E29:E31" si="15">C29+1</f>
        <v>46258</v>
      </c>
      <c r="F29" s="9">
        <v>0</v>
      </c>
      <c r="G29" s="10">
        <f t="shared" ref="G29:G31" si="16">IFERROR(((E29-C29)+(F29-D29)),"")</f>
        <v>1</v>
      </c>
      <c r="H29" s="11"/>
      <c r="I29" s="11"/>
      <c r="J29" s="11">
        <v>0</v>
      </c>
      <c r="K29" s="27">
        <v>0</v>
      </c>
      <c r="L29" s="28" t="s">
        <v>144</v>
      </c>
    </row>
    <row r="30" spans="1:14">
      <c r="A30" s="12">
        <f t="shared" si="12"/>
        <v>24</v>
      </c>
      <c r="B30" s="8">
        <f t="shared" ref="B30" si="17">B29+1</f>
        <v>46258</v>
      </c>
      <c r="C30" s="8">
        <f t="shared" si="14"/>
        <v>46258</v>
      </c>
      <c r="D30" s="9">
        <v>0</v>
      </c>
      <c r="E30" s="8">
        <f t="shared" si="15"/>
        <v>46259</v>
      </c>
      <c r="F30" s="9">
        <v>0</v>
      </c>
      <c r="G30" s="10">
        <f t="shared" si="16"/>
        <v>1</v>
      </c>
      <c r="H30" s="11"/>
      <c r="I30" s="11"/>
      <c r="J30" s="11">
        <v>0</v>
      </c>
      <c r="K30" s="27">
        <v>0</v>
      </c>
      <c r="L30" s="28" t="s">
        <v>144</v>
      </c>
    </row>
    <row r="31" spans="1:14">
      <c r="A31" s="12">
        <f t="shared" si="12"/>
        <v>25</v>
      </c>
      <c r="B31" s="8">
        <f t="shared" ref="B31" si="18">B30+1</f>
        <v>46259</v>
      </c>
      <c r="C31" s="8">
        <f t="shared" si="14"/>
        <v>46259</v>
      </c>
      <c r="D31" s="9">
        <v>0</v>
      </c>
      <c r="E31" s="8">
        <f t="shared" si="15"/>
        <v>46260</v>
      </c>
      <c r="F31" s="9">
        <v>0</v>
      </c>
      <c r="G31" s="10">
        <f t="shared" si="16"/>
        <v>1</v>
      </c>
      <c r="H31" s="11"/>
      <c r="I31" s="11"/>
      <c r="J31" s="11">
        <v>0</v>
      </c>
      <c r="K31" s="27">
        <v>0</v>
      </c>
      <c r="L31" s="28" t="s">
        <v>144</v>
      </c>
    </row>
    <row r="32" spans="1:14">
      <c r="A32" s="12">
        <f t="shared" si="12"/>
        <v>26</v>
      </c>
      <c r="B32" s="8">
        <f t="shared" si="12"/>
        <v>46260</v>
      </c>
      <c r="C32" s="8">
        <f t="shared" si="9"/>
        <v>46260</v>
      </c>
      <c r="D32" s="9">
        <v>0</v>
      </c>
      <c r="E32" s="8">
        <f t="shared" si="10"/>
        <v>46261</v>
      </c>
      <c r="F32" s="9">
        <v>0</v>
      </c>
      <c r="G32" s="10">
        <f t="shared" si="11"/>
        <v>1</v>
      </c>
      <c r="H32" s="11"/>
      <c r="I32" s="11"/>
      <c r="J32" s="11">
        <v>0</v>
      </c>
      <c r="K32" s="27">
        <v>0</v>
      </c>
      <c r="L32" s="28" t="s">
        <v>144</v>
      </c>
    </row>
    <row r="33" spans="1:12">
      <c r="A33" s="12">
        <f t="shared" si="12"/>
        <v>27</v>
      </c>
      <c r="B33" s="8">
        <f t="shared" si="12"/>
        <v>46261</v>
      </c>
      <c r="C33" s="8">
        <f t="shared" si="9"/>
        <v>46261</v>
      </c>
      <c r="D33" s="9">
        <v>0</v>
      </c>
      <c r="E33" s="8">
        <f t="shared" si="10"/>
        <v>46262</v>
      </c>
      <c r="F33" s="9">
        <v>0</v>
      </c>
      <c r="G33" s="10">
        <f t="shared" si="11"/>
        <v>1</v>
      </c>
      <c r="H33" s="11"/>
      <c r="I33" s="11"/>
      <c r="J33" s="11">
        <v>0</v>
      </c>
      <c r="K33" s="27">
        <v>0</v>
      </c>
      <c r="L33" s="28" t="s">
        <v>144</v>
      </c>
    </row>
    <row r="34" spans="1:12">
      <c r="A34" s="12">
        <f t="shared" si="12"/>
        <v>28</v>
      </c>
      <c r="B34" s="8">
        <f t="shared" si="12"/>
        <v>46262</v>
      </c>
      <c r="C34" s="8">
        <f t="shared" si="9"/>
        <v>46262</v>
      </c>
      <c r="D34" s="9">
        <v>0</v>
      </c>
      <c r="E34" s="8">
        <f t="shared" si="10"/>
        <v>46263</v>
      </c>
      <c r="F34" s="9">
        <v>0</v>
      </c>
      <c r="G34" s="10">
        <f t="shared" si="11"/>
        <v>1</v>
      </c>
      <c r="H34" s="11"/>
      <c r="I34" s="11"/>
      <c r="J34" s="11">
        <v>0</v>
      </c>
      <c r="K34" s="27">
        <v>0</v>
      </c>
      <c r="L34" s="28" t="s">
        <v>144</v>
      </c>
    </row>
    <row r="35" spans="1:12">
      <c r="A35" s="12">
        <f t="shared" ref="A35:B35" si="19">A34+1</f>
        <v>29</v>
      </c>
      <c r="B35" s="8">
        <f t="shared" si="19"/>
        <v>46263</v>
      </c>
      <c r="C35" s="8">
        <f t="shared" si="9"/>
        <v>46263</v>
      </c>
      <c r="D35" s="9">
        <v>0</v>
      </c>
      <c r="E35" s="8">
        <f t="shared" si="10"/>
        <v>46264</v>
      </c>
      <c r="F35" s="9">
        <v>0</v>
      </c>
      <c r="G35" s="10">
        <f t="shared" ref="G35" si="20">IFERROR(((E35-C35)+(F35-D35)),"")</f>
        <v>1</v>
      </c>
      <c r="H35" s="11"/>
      <c r="I35" s="11"/>
      <c r="J35" s="11">
        <v>0</v>
      </c>
      <c r="K35" s="27">
        <v>0</v>
      </c>
      <c r="L35" s="28" t="s">
        <v>144</v>
      </c>
    </row>
    <row r="36" spans="1:12">
      <c r="A36" s="12">
        <f t="shared" ref="A36:B37" si="21">A35+1</f>
        <v>30</v>
      </c>
      <c r="B36" s="8">
        <f t="shared" si="21"/>
        <v>46264</v>
      </c>
      <c r="C36" s="8">
        <f t="shared" ref="C36" si="22">B36</f>
        <v>46264</v>
      </c>
      <c r="D36" s="9">
        <v>0</v>
      </c>
      <c r="E36" s="8">
        <f t="shared" ref="E36" si="23">C36+1</f>
        <v>46265</v>
      </c>
      <c r="F36" s="9">
        <v>0</v>
      </c>
      <c r="G36" s="10">
        <f t="shared" ref="G36" si="24">IFERROR(((E36-C36)+(F36-D36)),"")</f>
        <v>1</v>
      </c>
      <c r="H36" s="11"/>
      <c r="I36" s="11"/>
      <c r="J36" s="11">
        <v>0</v>
      </c>
      <c r="K36" s="27">
        <v>0</v>
      </c>
      <c r="L36" s="28" t="s">
        <v>144</v>
      </c>
    </row>
    <row r="37" spans="1:12">
      <c r="A37" s="12">
        <f t="shared" si="21"/>
        <v>31</v>
      </c>
      <c r="B37" s="8">
        <f t="shared" si="21"/>
        <v>46265</v>
      </c>
      <c r="C37" s="8">
        <f t="shared" ref="C37" si="25">B37</f>
        <v>46265</v>
      </c>
      <c r="D37" s="9">
        <v>0</v>
      </c>
      <c r="E37" s="8">
        <f t="shared" ref="E37" si="26">C37+1</f>
        <v>46266</v>
      </c>
      <c r="F37" s="9">
        <v>0</v>
      </c>
      <c r="G37" s="10">
        <f t="shared" ref="G37" si="27">IFERROR(((E37-C37)+(F37-D37)),"")</f>
        <v>1</v>
      </c>
      <c r="H37" s="11"/>
      <c r="I37" s="11"/>
      <c r="J37" s="11">
        <v>0</v>
      </c>
      <c r="K37" s="27">
        <v>0</v>
      </c>
      <c r="L37" s="28" t="s">
        <v>144</v>
      </c>
    </row>
    <row r="38" spans="1:12">
      <c r="A38" s="12"/>
      <c r="B38" s="8"/>
      <c r="C38" s="8"/>
      <c r="D38" s="9"/>
      <c r="E38" s="8"/>
      <c r="F38" s="9"/>
      <c r="G38" s="10"/>
      <c r="H38" s="11"/>
      <c r="I38" s="11"/>
      <c r="J38" s="11"/>
      <c r="K38" s="27"/>
      <c r="L38" s="28"/>
    </row>
    <row r="39" spans="1:12">
      <c r="A39" s="17" t="s">
        <v>3</v>
      </c>
      <c r="B39" s="18"/>
      <c r="C39" s="18"/>
      <c r="D39" s="18"/>
      <c r="E39" s="18"/>
      <c r="F39" s="18"/>
      <c r="G39" s="19">
        <f>SUM(G7:G38)</f>
        <v>31</v>
      </c>
      <c r="H39" s="20"/>
      <c r="I39" s="20"/>
      <c r="J39" s="32">
        <f>SUM(J7:J38)</f>
        <v>0</v>
      </c>
      <c r="K39" s="32">
        <f>AVERAGE(K7:K38)</f>
        <v>0</v>
      </c>
      <c r="L39" s="33"/>
    </row>
    <row r="40" spans="1:12">
      <c r="A40" s="21" t="s">
        <v>117</v>
      </c>
      <c r="B40" s="22"/>
      <c r="C40" s="22"/>
      <c r="D40" s="22"/>
      <c r="E40" s="22"/>
      <c r="F40" s="22"/>
      <c r="G40" s="23">
        <f>G39/SUMPRODUCT((G7:G38&gt;0)*1)</f>
        <v>1</v>
      </c>
      <c r="H40" s="24"/>
      <c r="I40" s="24"/>
      <c r="J40" s="24"/>
      <c r="K40" s="24" t="e">
        <f>K39/SUMPRODUCT((K7:K38&gt;0)*1)</f>
        <v>#DIV/0!</v>
      </c>
      <c r="L40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zoomScale="80" zoomScaleNormal="80" workbookViewId="0">
      <pane ySplit="6" topLeftCell="A7" activePane="bottomLeft" state="frozen"/>
      <selection pane="bottomLeft" activeCell="I37" sqref="I37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3.42578125" style="1" customWidth="1"/>
    <col min="8" max="8" width="13.85546875" style="75" customWidth="1"/>
    <col min="9" max="9" width="13.7109375" style="75" customWidth="1"/>
    <col min="10" max="10" width="13.5703125" style="75" customWidth="1"/>
    <col min="11" max="11" width="9.140625" style="1"/>
    <col min="12" max="12" width="33.140625" style="1" customWidth="1"/>
    <col min="13" max="16384" width="9.140625" style="1"/>
  </cols>
  <sheetData>
    <row r="1" spans="1:12">
      <c r="B1" s="2"/>
      <c r="C1" s="3" t="s">
        <v>131</v>
      </c>
      <c r="D1" s="2"/>
      <c r="E1" s="2"/>
      <c r="F1" s="2"/>
      <c r="G1" s="2"/>
      <c r="H1" s="234"/>
      <c r="I1" s="234"/>
      <c r="J1" s="234"/>
      <c r="K1" s="2"/>
      <c r="L1" s="2"/>
    </row>
    <row r="2" spans="1:12">
      <c r="B2" s="2"/>
      <c r="C2" s="3" t="s">
        <v>213</v>
      </c>
      <c r="D2" s="2"/>
      <c r="E2" s="2"/>
      <c r="F2" s="2"/>
      <c r="G2" s="2"/>
      <c r="H2" s="234"/>
      <c r="I2" s="234"/>
      <c r="J2" s="234"/>
      <c r="K2" s="2"/>
      <c r="L2" s="25" t="s">
        <v>133</v>
      </c>
    </row>
    <row r="3" spans="1:12">
      <c r="B3" s="2"/>
      <c r="C3" s="3" t="str">
        <f>SCI!C3</f>
        <v>Bulan Agustus 2026</v>
      </c>
      <c r="D3" s="2"/>
      <c r="E3" s="2"/>
      <c r="F3" s="2"/>
      <c r="G3" s="2"/>
      <c r="H3" s="234"/>
      <c r="I3" s="234"/>
      <c r="J3" s="234"/>
      <c r="K3" s="2"/>
      <c r="L3" s="2"/>
    </row>
    <row r="4" spans="1:12">
      <c r="B4" s="4"/>
      <c r="C4" s="4">
        <f>SCI!C4</f>
        <v>46235</v>
      </c>
      <c r="D4" s="2"/>
      <c r="E4" s="2"/>
      <c r="F4" s="2"/>
      <c r="G4" s="2"/>
      <c r="H4" s="234"/>
      <c r="I4" s="234"/>
      <c r="J4" s="234" t="s">
        <v>134</v>
      </c>
      <c r="K4" s="26">
        <f>MAX(K7:K36)</f>
        <v>193.70291666667131</v>
      </c>
      <c r="L4" s="2"/>
    </row>
    <row r="5" spans="1:12" ht="15" customHeight="1">
      <c r="A5" s="934" t="s">
        <v>111</v>
      </c>
      <c r="B5" s="933" t="s">
        <v>112</v>
      </c>
      <c r="C5" s="933" t="s">
        <v>135</v>
      </c>
      <c r="D5" s="933"/>
      <c r="E5" s="933" t="s">
        <v>136</v>
      </c>
      <c r="F5" s="933"/>
      <c r="G5" s="937" t="s">
        <v>137</v>
      </c>
      <c r="H5" s="933" t="s">
        <v>138</v>
      </c>
      <c r="I5" s="933"/>
      <c r="J5" s="933" t="s">
        <v>139</v>
      </c>
      <c r="K5" s="937" t="s">
        <v>140</v>
      </c>
      <c r="L5" s="931" t="s">
        <v>141</v>
      </c>
    </row>
    <row r="6" spans="1:12" ht="33.75" customHeight="1">
      <c r="A6" s="935"/>
      <c r="B6" s="936"/>
      <c r="C6" s="5" t="s">
        <v>112</v>
      </c>
      <c r="D6" s="5" t="s">
        <v>142</v>
      </c>
      <c r="E6" s="5" t="s">
        <v>112</v>
      </c>
      <c r="F6" s="5" t="s">
        <v>142</v>
      </c>
      <c r="G6" s="938"/>
      <c r="H6" s="5" t="s">
        <v>135</v>
      </c>
      <c r="I6" s="5" t="s">
        <v>136</v>
      </c>
      <c r="J6" s="936"/>
      <c r="K6" s="938"/>
      <c r="L6" s="932"/>
    </row>
    <row r="7" spans="1:12">
      <c r="A7" s="6">
        <v>1</v>
      </c>
      <c r="B7" s="7">
        <f>C4</f>
        <v>46235</v>
      </c>
      <c r="C7" s="8">
        <f>B7</f>
        <v>46235</v>
      </c>
      <c r="D7" s="9">
        <v>0.29166666666666702</v>
      </c>
      <c r="E7" s="8">
        <f>C7+1</f>
        <v>46236</v>
      </c>
      <c r="F7" s="9">
        <v>0.29166666666666702</v>
      </c>
      <c r="G7" s="10">
        <f>IFERROR(((E7-C7)+(F7-D7)),"")</f>
        <v>1</v>
      </c>
      <c r="H7" s="11">
        <v>3394292.34</v>
      </c>
      <c r="I7" s="11">
        <v>3398446.28</v>
      </c>
      <c r="J7" s="11">
        <f t="shared" ref="J7:J8" si="0">I7-H7</f>
        <v>4153.9399999999441</v>
      </c>
      <c r="K7" s="27">
        <f t="shared" ref="K7:K8" si="1">J7/24</f>
        <v>173.08083333333101</v>
      </c>
      <c r="L7" s="28"/>
    </row>
    <row r="8" spans="1:12">
      <c r="A8" s="12">
        <f>A7+1</f>
        <v>2</v>
      </c>
      <c r="B8" s="8">
        <f>B7+1</f>
        <v>46236</v>
      </c>
      <c r="C8" s="8">
        <f>B8</f>
        <v>46236</v>
      </c>
      <c r="D8" s="9">
        <v>0.29166666666666702</v>
      </c>
      <c r="E8" s="8">
        <f>C8+1</f>
        <v>46237</v>
      </c>
      <c r="F8" s="9">
        <f>F7</f>
        <v>0.29166666666666702</v>
      </c>
      <c r="G8" s="10">
        <f>IFERROR(((E8-C8)+(F8-D8)),"")</f>
        <v>1</v>
      </c>
      <c r="H8" s="11">
        <f t="shared" ref="H8:H37" si="2">I7</f>
        <v>3398446.28</v>
      </c>
      <c r="I8" s="232">
        <v>3402751.47</v>
      </c>
      <c r="J8" s="11">
        <f t="shared" si="0"/>
        <v>4305.1900000004098</v>
      </c>
      <c r="K8" s="27">
        <f t="shared" si="1"/>
        <v>179.38291666668374</v>
      </c>
      <c r="L8" s="28"/>
    </row>
    <row r="9" spans="1:12">
      <c r="A9" s="12">
        <f t="shared" ref="A9:B24" si="3">A8+1</f>
        <v>3</v>
      </c>
      <c r="B9" s="8">
        <f t="shared" si="3"/>
        <v>46237</v>
      </c>
      <c r="C9" s="8">
        <f t="shared" ref="C9:C34" si="4">B9</f>
        <v>46237</v>
      </c>
      <c r="D9" s="9">
        <v>0.29166666666666702</v>
      </c>
      <c r="E9" s="8">
        <f t="shared" ref="E9:E34" si="5">C9+1</f>
        <v>46238</v>
      </c>
      <c r="F9" s="9">
        <f t="shared" ref="F9:F37" si="6">F8</f>
        <v>0.29166666666666702</v>
      </c>
      <c r="G9" s="10">
        <f t="shared" ref="G9:G34" si="7">IFERROR(((E9-C9)+(F9-D9)),"")</f>
        <v>1</v>
      </c>
      <c r="H9" s="11">
        <f t="shared" si="2"/>
        <v>3402751.47</v>
      </c>
      <c r="I9" s="232">
        <v>3406859.83</v>
      </c>
      <c r="J9" s="11">
        <f t="shared" ref="J9" si="8">I9-H9</f>
        <v>4108.3599999998696</v>
      </c>
      <c r="K9" s="27">
        <f t="shared" ref="K9" si="9">J9/24</f>
        <v>171.18166666666124</v>
      </c>
      <c r="L9" s="28"/>
    </row>
    <row r="10" spans="1:12">
      <c r="A10" s="12">
        <f t="shared" si="3"/>
        <v>4</v>
      </c>
      <c r="B10" s="8">
        <f t="shared" si="3"/>
        <v>46238</v>
      </c>
      <c r="C10" s="8">
        <f t="shared" si="4"/>
        <v>46238</v>
      </c>
      <c r="D10" s="9">
        <v>0.29166666666666702</v>
      </c>
      <c r="E10" s="8">
        <f t="shared" si="5"/>
        <v>46239</v>
      </c>
      <c r="F10" s="9">
        <f t="shared" si="6"/>
        <v>0.29166666666666702</v>
      </c>
      <c r="G10" s="10">
        <f t="shared" si="7"/>
        <v>1</v>
      </c>
      <c r="H10" s="11">
        <f t="shared" si="2"/>
        <v>3406859.83</v>
      </c>
      <c r="I10" s="232">
        <v>3410970.44</v>
      </c>
      <c r="J10" s="11">
        <f t="shared" ref="J10" si="10">I10-H10</f>
        <v>4110.6099999998696</v>
      </c>
      <c r="K10" s="27">
        <f t="shared" ref="K10" si="11">J10/24</f>
        <v>171.27541666666124</v>
      </c>
      <c r="L10" s="28"/>
    </row>
    <row r="11" spans="1:12">
      <c r="A11" s="12">
        <f t="shared" si="3"/>
        <v>5</v>
      </c>
      <c r="B11" s="8">
        <f t="shared" si="3"/>
        <v>46239</v>
      </c>
      <c r="C11" s="8">
        <f t="shared" si="4"/>
        <v>46239</v>
      </c>
      <c r="D11" s="9">
        <v>0.29166666666666702</v>
      </c>
      <c r="E11" s="8">
        <f t="shared" si="5"/>
        <v>46240</v>
      </c>
      <c r="F11" s="9">
        <f t="shared" si="6"/>
        <v>0.29166666666666702</v>
      </c>
      <c r="G11" s="10">
        <f t="shared" si="7"/>
        <v>1</v>
      </c>
      <c r="H11" s="11">
        <f t="shared" si="2"/>
        <v>3410970.44</v>
      </c>
      <c r="I11" s="232">
        <v>3414944.92</v>
      </c>
      <c r="J11" s="11">
        <f t="shared" ref="J11:J12" si="12">I11-H11</f>
        <v>3974.4799999999814</v>
      </c>
      <c r="K11" s="27">
        <f t="shared" ref="K11:K12" si="13">J11/24</f>
        <v>165.60333333333256</v>
      </c>
      <c r="L11" s="28"/>
    </row>
    <row r="12" spans="1:12">
      <c r="A12" s="12">
        <f t="shared" si="3"/>
        <v>6</v>
      </c>
      <c r="B12" s="8">
        <f t="shared" si="3"/>
        <v>46240</v>
      </c>
      <c r="C12" s="8">
        <f t="shared" si="4"/>
        <v>46240</v>
      </c>
      <c r="D12" s="9">
        <v>0.29166666666666702</v>
      </c>
      <c r="E12" s="8">
        <f t="shared" si="5"/>
        <v>46241</v>
      </c>
      <c r="F12" s="9">
        <f t="shared" si="6"/>
        <v>0.29166666666666702</v>
      </c>
      <c r="G12" s="10">
        <f t="shared" si="7"/>
        <v>1</v>
      </c>
      <c r="H12" s="11">
        <f t="shared" si="2"/>
        <v>3414944.92</v>
      </c>
      <c r="I12" s="232">
        <v>3419014.5</v>
      </c>
      <c r="J12" s="11">
        <f t="shared" si="12"/>
        <v>4069.5800000000745</v>
      </c>
      <c r="K12" s="27">
        <f t="shared" si="13"/>
        <v>169.56583333333643</v>
      </c>
      <c r="L12" s="28"/>
    </row>
    <row r="13" spans="1:12">
      <c r="A13" s="12">
        <f t="shared" si="3"/>
        <v>7</v>
      </c>
      <c r="B13" s="8">
        <f t="shared" si="3"/>
        <v>46241</v>
      </c>
      <c r="C13" s="8">
        <f t="shared" si="4"/>
        <v>46241</v>
      </c>
      <c r="D13" s="9">
        <v>0.29166666666666702</v>
      </c>
      <c r="E13" s="8">
        <f t="shared" si="5"/>
        <v>46242</v>
      </c>
      <c r="F13" s="9">
        <f t="shared" si="6"/>
        <v>0.29166666666666702</v>
      </c>
      <c r="G13" s="10">
        <f t="shared" si="7"/>
        <v>1</v>
      </c>
      <c r="H13" s="11">
        <f t="shared" si="2"/>
        <v>3419014.5</v>
      </c>
      <c r="I13" s="232">
        <v>3422318.75</v>
      </c>
      <c r="J13" s="11">
        <f t="shared" ref="J13" si="14">I13-H13</f>
        <v>3304.25</v>
      </c>
      <c r="K13" s="27">
        <f t="shared" ref="K13:K14" si="15">J13/24</f>
        <v>137.67708333333334</v>
      </c>
      <c r="L13" s="28"/>
    </row>
    <row r="14" spans="1:12">
      <c r="A14" s="12">
        <f t="shared" si="3"/>
        <v>8</v>
      </c>
      <c r="B14" s="8">
        <f t="shared" si="3"/>
        <v>46242</v>
      </c>
      <c r="C14" s="8">
        <f t="shared" si="4"/>
        <v>46242</v>
      </c>
      <c r="D14" s="9">
        <v>0.29166666666666702</v>
      </c>
      <c r="E14" s="8">
        <f t="shared" si="5"/>
        <v>46243</v>
      </c>
      <c r="F14" s="9">
        <f t="shared" si="6"/>
        <v>0.29166666666666702</v>
      </c>
      <c r="G14" s="10">
        <f t="shared" si="7"/>
        <v>1</v>
      </c>
      <c r="H14" s="11">
        <f t="shared" si="2"/>
        <v>3422318.75</v>
      </c>
      <c r="I14" s="232">
        <v>3425653.51</v>
      </c>
      <c r="J14" s="11">
        <f t="shared" ref="J14" si="16">I14-H14</f>
        <v>3334.7599999997765</v>
      </c>
      <c r="K14" s="27">
        <f t="shared" si="15"/>
        <v>138.94833333332403</v>
      </c>
      <c r="L14" s="28"/>
    </row>
    <row r="15" spans="1:12">
      <c r="A15" s="12">
        <f t="shared" si="3"/>
        <v>9</v>
      </c>
      <c r="B15" s="8">
        <f t="shared" si="3"/>
        <v>46243</v>
      </c>
      <c r="C15" s="8">
        <f t="shared" si="4"/>
        <v>46243</v>
      </c>
      <c r="D15" s="9">
        <v>0.29166666666666702</v>
      </c>
      <c r="E15" s="8">
        <f t="shared" si="5"/>
        <v>46244</v>
      </c>
      <c r="F15" s="9">
        <f t="shared" si="6"/>
        <v>0.29166666666666702</v>
      </c>
      <c r="G15" s="10">
        <f t="shared" si="7"/>
        <v>1</v>
      </c>
      <c r="H15" s="11">
        <f t="shared" si="2"/>
        <v>3425653.51</v>
      </c>
      <c r="I15" s="232">
        <v>3429759.58</v>
      </c>
      <c r="J15" s="11">
        <f t="shared" ref="J15" si="17">I15-H15</f>
        <v>4106.070000000298</v>
      </c>
      <c r="K15" s="27">
        <f t="shared" ref="K15" si="18">J15/24</f>
        <v>171.08625000001243</v>
      </c>
      <c r="L15" s="28"/>
    </row>
    <row r="16" spans="1:12" ht="15" customHeight="1">
      <c r="A16" s="12">
        <f t="shared" si="3"/>
        <v>10</v>
      </c>
      <c r="B16" s="8">
        <f t="shared" si="3"/>
        <v>46244</v>
      </c>
      <c r="C16" s="8">
        <f t="shared" si="4"/>
        <v>46244</v>
      </c>
      <c r="D16" s="9">
        <v>0.29166666666666702</v>
      </c>
      <c r="E16" s="8">
        <f t="shared" si="5"/>
        <v>46245</v>
      </c>
      <c r="F16" s="9">
        <f t="shared" si="6"/>
        <v>0.29166666666666702</v>
      </c>
      <c r="G16" s="10">
        <f t="shared" si="7"/>
        <v>1</v>
      </c>
      <c r="H16" s="11">
        <f t="shared" si="2"/>
        <v>3429759.58</v>
      </c>
      <c r="I16" s="232">
        <v>3433610.14</v>
      </c>
      <c r="J16" s="11">
        <f t="shared" ref="J16" si="19">I16-H16</f>
        <v>3850.5600000000559</v>
      </c>
      <c r="K16" s="27">
        <f t="shared" ref="K16" si="20">J16/24</f>
        <v>160.44000000000233</v>
      </c>
      <c r="L16" s="28"/>
    </row>
    <row r="17" spans="1:14">
      <c r="A17" s="12">
        <f t="shared" si="3"/>
        <v>11</v>
      </c>
      <c r="B17" s="8">
        <f t="shared" si="3"/>
        <v>46245</v>
      </c>
      <c r="C17" s="8">
        <f t="shared" si="4"/>
        <v>46245</v>
      </c>
      <c r="D17" s="9">
        <v>0.29166666666666702</v>
      </c>
      <c r="E17" s="8">
        <f t="shared" si="5"/>
        <v>46246</v>
      </c>
      <c r="F17" s="9">
        <f t="shared" si="6"/>
        <v>0.29166666666666702</v>
      </c>
      <c r="G17" s="10">
        <f t="shared" si="7"/>
        <v>1</v>
      </c>
      <c r="H17" s="11">
        <f t="shared" si="2"/>
        <v>3433610.14</v>
      </c>
      <c r="I17" s="232">
        <v>3437606.65</v>
      </c>
      <c r="J17" s="11">
        <f t="shared" ref="J17" si="21">I17-H17</f>
        <v>3996.5099999997765</v>
      </c>
      <c r="K17" s="27">
        <f t="shared" ref="K17" si="22">J17/24</f>
        <v>166.52124999999069</v>
      </c>
      <c r="L17" s="28"/>
    </row>
    <row r="18" spans="1:14">
      <c r="A18" s="12">
        <f t="shared" si="3"/>
        <v>12</v>
      </c>
      <c r="B18" s="8">
        <f t="shared" si="3"/>
        <v>46246</v>
      </c>
      <c r="C18" s="8">
        <f t="shared" si="4"/>
        <v>46246</v>
      </c>
      <c r="D18" s="9">
        <v>0.29166666666666702</v>
      </c>
      <c r="E18" s="8">
        <f t="shared" si="5"/>
        <v>46247</v>
      </c>
      <c r="F18" s="9">
        <f t="shared" si="6"/>
        <v>0.29166666666666702</v>
      </c>
      <c r="G18" s="10">
        <f t="shared" si="7"/>
        <v>1</v>
      </c>
      <c r="H18" s="11">
        <f t="shared" si="2"/>
        <v>3437606.65</v>
      </c>
      <c r="I18" s="678">
        <v>3441639.2</v>
      </c>
      <c r="J18" s="11">
        <f t="shared" ref="J18" si="23">I18-H18</f>
        <v>4032.5500000002794</v>
      </c>
      <c r="K18" s="27">
        <f t="shared" ref="K18" si="24">J18/24</f>
        <v>168.0229166666783</v>
      </c>
      <c r="L18" s="28"/>
      <c r="N18" s="29"/>
    </row>
    <row r="19" spans="1:14">
      <c r="A19" s="12">
        <f t="shared" si="3"/>
        <v>13</v>
      </c>
      <c r="B19" s="8">
        <f t="shared" si="3"/>
        <v>46247</v>
      </c>
      <c r="C19" s="8">
        <f t="shared" si="4"/>
        <v>46247</v>
      </c>
      <c r="D19" s="9">
        <v>0.29166666666666702</v>
      </c>
      <c r="E19" s="8">
        <f t="shared" si="5"/>
        <v>46248</v>
      </c>
      <c r="F19" s="9">
        <f t="shared" si="6"/>
        <v>0.29166666666666702</v>
      </c>
      <c r="G19" s="10">
        <f t="shared" si="7"/>
        <v>1</v>
      </c>
      <c r="H19" s="11">
        <f t="shared" si="2"/>
        <v>3441639.2</v>
      </c>
      <c r="I19" s="11">
        <v>3445828.91</v>
      </c>
      <c r="J19" s="11">
        <f t="shared" ref="J19" si="25">I19-H19</f>
        <v>4189.7099999999627</v>
      </c>
      <c r="K19" s="27">
        <f t="shared" ref="K19" si="26">J19/24</f>
        <v>174.57124999999846</v>
      </c>
      <c r="L19" s="28"/>
    </row>
    <row r="20" spans="1:14">
      <c r="A20" s="12">
        <f t="shared" si="3"/>
        <v>14</v>
      </c>
      <c r="B20" s="8">
        <f t="shared" si="3"/>
        <v>46248</v>
      </c>
      <c r="C20" s="8">
        <f t="shared" si="4"/>
        <v>46248</v>
      </c>
      <c r="D20" s="9">
        <v>0.29166666666666702</v>
      </c>
      <c r="E20" s="8">
        <f t="shared" si="5"/>
        <v>46249</v>
      </c>
      <c r="F20" s="9">
        <f t="shared" si="6"/>
        <v>0.29166666666666702</v>
      </c>
      <c r="G20" s="10">
        <f t="shared" si="7"/>
        <v>1</v>
      </c>
      <c r="H20" s="11">
        <f t="shared" si="2"/>
        <v>3445828.91</v>
      </c>
      <c r="I20" s="11">
        <v>3450140.95</v>
      </c>
      <c r="J20" s="11">
        <f t="shared" ref="J20:J22" si="27">I20-H20</f>
        <v>4312.0400000000373</v>
      </c>
      <c r="K20" s="27">
        <f t="shared" ref="K20:K22" si="28">J20/24</f>
        <v>179.66833333333489</v>
      </c>
      <c r="L20" s="28"/>
    </row>
    <row r="21" spans="1:14">
      <c r="A21" s="12">
        <f t="shared" si="3"/>
        <v>15</v>
      </c>
      <c r="B21" s="8">
        <f t="shared" si="3"/>
        <v>46249</v>
      </c>
      <c r="C21" s="8">
        <f t="shared" si="4"/>
        <v>46249</v>
      </c>
      <c r="D21" s="9">
        <v>0.29166666666666702</v>
      </c>
      <c r="E21" s="8">
        <f t="shared" si="5"/>
        <v>46250</v>
      </c>
      <c r="F21" s="9">
        <f t="shared" si="6"/>
        <v>0.29166666666666702</v>
      </c>
      <c r="G21" s="10">
        <f t="shared" si="7"/>
        <v>1</v>
      </c>
      <c r="H21" s="11">
        <f t="shared" si="2"/>
        <v>3450140.95</v>
      </c>
      <c r="I21" s="11">
        <v>3454240.86</v>
      </c>
      <c r="J21" s="11">
        <f t="shared" si="27"/>
        <v>4099.9099999996834</v>
      </c>
      <c r="K21" s="27">
        <f t="shared" si="28"/>
        <v>170.82958333332013</v>
      </c>
      <c r="L21" s="28"/>
    </row>
    <row r="22" spans="1:14">
      <c r="A22" s="12">
        <f t="shared" si="3"/>
        <v>16</v>
      </c>
      <c r="B22" s="8">
        <f t="shared" si="3"/>
        <v>46250</v>
      </c>
      <c r="C22" s="8">
        <f t="shared" si="4"/>
        <v>46250</v>
      </c>
      <c r="D22" s="9">
        <v>0.29166666666666702</v>
      </c>
      <c r="E22" s="8">
        <f t="shared" si="5"/>
        <v>46251</v>
      </c>
      <c r="F22" s="9">
        <f t="shared" si="6"/>
        <v>0.29166666666666702</v>
      </c>
      <c r="G22" s="10">
        <f t="shared" si="7"/>
        <v>1</v>
      </c>
      <c r="H22" s="11">
        <f t="shared" si="2"/>
        <v>3454240.86</v>
      </c>
      <c r="I22" s="11">
        <v>3458323.78</v>
      </c>
      <c r="J22" s="11">
        <f t="shared" si="27"/>
        <v>4082.9199999999255</v>
      </c>
      <c r="K22" s="27">
        <f t="shared" si="28"/>
        <v>170.12166666666357</v>
      </c>
      <c r="L22" s="28"/>
    </row>
    <row r="23" spans="1:14">
      <c r="A23" s="12">
        <f t="shared" si="3"/>
        <v>17</v>
      </c>
      <c r="B23" s="8">
        <f t="shared" si="3"/>
        <v>46251</v>
      </c>
      <c r="C23" s="8">
        <f t="shared" si="4"/>
        <v>46251</v>
      </c>
      <c r="D23" s="9">
        <v>0.29166666666666702</v>
      </c>
      <c r="E23" s="8">
        <f t="shared" si="5"/>
        <v>46252</v>
      </c>
      <c r="F23" s="9">
        <f t="shared" si="6"/>
        <v>0.29166666666666702</v>
      </c>
      <c r="G23" s="10">
        <f t="shared" si="7"/>
        <v>1</v>
      </c>
      <c r="H23" s="11">
        <f t="shared" si="2"/>
        <v>3458323.78</v>
      </c>
      <c r="I23" s="11">
        <v>3462404.73</v>
      </c>
      <c r="J23" s="11">
        <f t="shared" ref="J23" si="29">I23-H23</f>
        <v>4080.9500000001863</v>
      </c>
      <c r="K23" s="27">
        <f t="shared" ref="K23" si="30">J23/24</f>
        <v>170.03958333334108</v>
      </c>
      <c r="L23" s="28"/>
    </row>
    <row r="24" spans="1:14">
      <c r="A24" s="12">
        <f t="shared" si="3"/>
        <v>18</v>
      </c>
      <c r="B24" s="8">
        <f t="shared" si="3"/>
        <v>46252</v>
      </c>
      <c r="C24" s="8">
        <f t="shared" si="4"/>
        <v>46252</v>
      </c>
      <c r="D24" s="9">
        <v>0.29166666666666702</v>
      </c>
      <c r="E24" s="8">
        <f t="shared" si="5"/>
        <v>46253</v>
      </c>
      <c r="F24" s="9">
        <f t="shared" si="6"/>
        <v>0.29166666666666702</v>
      </c>
      <c r="G24" s="10">
        <f t="shared" si="7"/>
        <v>1</v>
      </c>
      <c r="H24" s="11">
        <f t="shared" si="2"/>
        <v>3462404.73</v>
      </c>
      <c r="I24" s="11">
        <v>3466435.57</v>
      </c>
      <c r="J24" s="11">
        <f t="shared" ref="J24" si="31">I24-H24</f>
        <v>4030.839999999851</v>
      </c>
      <c r="K24" s="27">
        <f t="shared" ref="K24" si="32">J24/24</f>
        <v>167.95166666666046</v>
      </c>
      <c r="L24" s="28"/>
    </row>
    <row r="25" spans="1:14">
      <c r="A25" s="12">
        <f t="shared" ref="A25:B34" si="33">A24+1</f>
        <v>19</v>
      </c>
      <c r="B25" s="8">
        <f>B24+1</f>
        <v>46253</v>
      </c>
      <c r="C25" s="8">
        <f t="shared" si="4"/>
        <v>46253</v>
      </c>
      <c r="D25" s="9">
        <v>0.29166666666666702</v>
      </c>
      <c r="E25" s="8">
        <f t="shared" si="5"/>
        <v>46254</v>
      </c>
      <c r="F25" s="235">
        <f t="shared" si="6"/>
        <v>0.29166666666666702</v>
      </c>
      <c r="G25" s="10">
        <f t="shared" si="7"/>
        <v>1</v>
      </c>
      <c r="H25" s="11">
        <f t="shared" si="2"/>
        <v>3466435.57</v>
      </c>
      <c r="I25" s="11">
        <v>3468864.6</v>
      </c>
      <c r="J25" s="11">
        <f t="shared" ref="J25" si="34">I25-H25</f>
        <v>2429.0300000002608</v>
      </c>
      <c r="K25" s="27">
        <f t="shared" ref="K25" si="35">J25/24</f>
        <v>101.2095833333442</v>
      </c>
      <c r="L25" s="28"/>
    </row>
    <row r="26" spans="1:14">
      <c r="A26" s="12">
        <f t="shared" si="33"/>
        <v>20</v>
      </c>
      <c r="B26" s="8">
        <f>B25+1</f>
        <v>46254</v>
      </c>
      <c r="C26" s="8">
        <f t="shared" si="4"/>
        <v>46254</v>
      </c>
      <c r="D26" s="9">
        <v>0.29166666666666702</v>
      </c>
      <c r="E26" s="8">
        <f t="shared" si="5"/>
        <v>46255</v>
      </c>
      <c r="F26" s="235">
        <f t="shared" si="6"/>
        <v>0.29166666666666702</v>
      </c>
      <c r="G26" s="10">
        <f t="shared" si="7"/>
        <v>1</v>
      </c>
      <c r="H26" s="11">
        <f t="shared" si="2"/>
        <v>3468864.6</v>
      </c>
      <c r="I26" s="11">
        <v>3468864.6</v>
      </c>
      <c r="J26" s="11">
        <f t="shared" ref="J26" si="36">I26-H26</f>
        <v>0</v>
      </c>
      <c r="K26" s="27">
        <f t="shared" ref="K26" si="37">J26/24</f>
        <v>0</v>
      </c>
      <c r="L26" s="821" t="s">
        <v>156</v>
      </c>
    </row>
    <row r="27" spans="1:14">
      <c r="A27" s="12">
        <f t="shared" si="33"/>
        <v>21</v>
      </c>
      <c r="B27" s="8">
        <f>B26+1</f>
        <v>46255</v>
      </c>
      <c r="C27" s="8">
        <f t="shared" si="4"/>
        <v>46255</v>
      </c>
      <c r="D27" s="9">
        <v>0.29166666666666702</v>
      </c>
      <c r="E27" s="8">
        <f t="shared" si="5"/>
        <v>46256</v>
      </c>
      <c r="F27" s="235">
        <f t="shared" si="6"/>
        <v>0.29166666666666702</v>
      </c>
      <c r="G27" s="10">
        <f t="shared" si="7"/>
        <v>1</v>
      </c>
      <c r="H27" s="11">
        <f t="shared" si="2"/>
        <v>3468864.6</v>
      </c>
      <c r="I27" s="11">
        <v>3468864.6</v>
      </c>
      <c r="J27" s="11">
        <f t="shared" ref="J27" si="38">I27-H27</f>
        <v>0</v>
      </c>
      <c r="K27" s="27">
        <f t="shared" ref="K27" si="39">J27/24</f>
        <v>0</v>
      </c>
      <c r="L27" s="821" t="s">
        <v>156</v>
      </c>
    </row>
    <row r="28" spans="1:14">
      <c r="A28" s="12">
        <f t="shared" si="33"/>
        <v>22</v>
      </c>
      <c r="B28" s="8">
        <f t="shared" si="33"/>
        <v>46256</v>
      </c>
      <c r="C28" s="8">
        <f t="shared" si="4"/>
        <v>46256</v>
      </c>
      <c r="D28" s="9">
        <v>0.29166666666666702</v>
      </c>
      <c r="E28" s="8">
        <f t="shared" si="5"/>
        <v>46257</v>
      </c>
      <c r="F28" s="235">
        <f t="shared" si="6"/>
        <v>0.29166666666666702</v>
      </c>
      <c r="G28" s="10">
        <f t="shared" si="7"/>
        <v>1</v>
      </c>
      <c r="H28" s="11">
        <f t="shared" si="2"/>
        <v>3468864.6</v>
      </c>
      <c r="I28" s="11">
        <v>3471941.07</v>
      </c>
      <c r="J28" s="11">
        <f t="shared" ref="J28" si="40">I28-H28</f>
        <v>3076.4699999997392</v>
      </c>
      <c r="K28" s="27">
        <f t="shared" ref="K28" si="41">J28/24</f>
        <v>128.18624999998914</v>
      </c>
      <c r="L28" s="28"/>
    </row>
    <row r="29" spans="1:14">
      <c r="A29" s="12">
        <f t="shared" si="33"/>
        <v>23</v>
      </c>
      <c r="B29" s="8">
        <f t="shared" si="33"/>
        <v>46257</v>
      </c>
      <c r="C29" s="8">
        <f t="shared" si="4"/>
        <v>46257</v>
      </c>
      <c r="D29" s="9">
        <v>0.29166666666666702</v>
      </c>
      <c r="E29" s="8">
        <f t="shared" si="5"/>
        <v>46258</v>
      </c>
      <c r="F29" s="235">
        <f t="shared" si="6"/>
        <v>0.29166666666666702</v>
      </c>
      <c r="G29" s="10">
        <f t="shared" si="7"/>
        <v>1</v>
      </c>
      <c r="H29" s="11">
        <f t="shared" si="2"/>
        <v>3471941.07</v>
      </c>
      <c r="I29" s="11">
        <v>3476589.94</v>
      </c>
      <c r="J29" s="11">
        <f t="shared" ref="J29" si="42">I29-H29</f>
        <v>4648.8700000001118</v>
      </c>
      <c r="K29" s="27">
        <f t="shared" ref="K29" si="43">J29/24</f>
        <v>193.70291666667131</v>
      </c>
      <c r="L29" s="28"/>
    </row>
    <row r="30" spans="1:14">
      <c r="A30" s="12">
        <f t="shared" si="33"/>
        <v>24</v>
      </c>
      <c r="B30" s="8">
        <f t="shared" si="33"/>
        <v>46258</v>
      </c>
      <c r="C30" s="8">
        <f t="shared" si="4"/>
        <v>46258</v>
      </c>
      <c r="D30" s="9">
        <v>0.29166666666666702</v>
      </c>
      <c r="E30" s="8">
        <f t="shared" si="5"/>
        <v>46259</v>
      </c>
      <c r="F30" s="235">
        <f t="shared" si="6"/>
        <v>0.29166666666666702</v>
      </c>
      <c r="G30" s="10">
        <f t="shared" si="7"/>
        <v>1</v>
      </c>
      <c r="H30" s="11">
        <f t="shared" si="2"/>
        <v>3476589.94</v>
      </c>
      <c r="I30" s="11">
        <v>3480624.88</v>
      </c>
      <c r="J30" s="11">
        <f t="shared" ref="J30" si="44">I30-H30</f>
        <v>4034.9399999999441</v>
      </c>
      <c r="K30" s="27">
        <f t="shared" ref="K30" si="45">J30/24</f>
        <v>168.12249999999767</v>
      </c>
      <c r="L30" s="28"/>
    </row>
    <row r="31" spans="1:14">
      <c r="A31" s="12">
        <f t="shared" si="33"/>
        <v>25</v>
      </c>
      <c r="B31" s="8">
        <f t="shared" si="33"/>
        <v>46259</v>
      </c>
      <c r="C31" s="8">
        <f t="shared" si="4"/>
        <v>46259</v>
      </c>
      <c r="D31" s="9">
        <v>0.29166666666666702</v>
      </c>
      <c r="E31" s="8">
        <f t="shared" si="5"/>
        <v>46260</v>
      </c>
      <c r="F31" s="235">
        <f t="shared" si="6"/>
        <v>0.29166666666666702</v>
      </c>
      <c r="G31" s="10">
        <f t="shared" si="7"/>
        <v>1</v>
      </c>
      <c r="H31" s="11">
        <f t="shared" si="2"/>
        <v>3480624.88</v>
      </c>
      <c r="I31" s="11">
        <v>3484474.44</v>
      </c>
      <c r="J31" s="11">
        <f t="shared" ref="J31" si="46">I31-H31</f>
        <v>3849.5600000000559</v>
      </c>
      <c r="K31" s="27">
        <f t="shared" ref="K31" si="47">J31/24</f>
        <v>160.39833333333567</v>
      </c>
      <c r="L31" s="28"/>
    </row>
    <row r="32" spans="1:14">
      <c r="A32" s="12">
        <f t="shared" si="33"/>
        <v>26</v>
      </c>
      <c r="B32" s="8">
        <f t="shared" si="33"/>
        <v>46260</v>
      </c>
      <c r="C32" s="8">
        <f t="shared" si="4"/>
        <v>46260</v>
      </c>
      <c r="D32" s="9">
        <v>0.29166666666666702</v>
      </c>
      <c r="E32" s="8">
        <f t="shared" si="5"/>
        <v>46261</v>
      </c>
      <c r="F32" s="235">
        <f t="shared" si="6"/>
        <v>0.29166666666666702</v>
      </c>
      <c r="G32" s="10">
        <f t="shared" si="7"/>
        <v>1</v>
      </c>
      <c r="H32" s="11">
        <f t="shared" si="2"/>
        <v>3484474.44</v>
      </c>
      <c r="I32" s="11">
        <v>3488709.04</v>
      </c>
      <c r="J32" s="11">
        <f t="shared" ref="J32" si="48">I32-H32</f>
        <v>4234.6000000000931</v>
      </c>
      <c r="K32" s="27">
        <f t="shared" ref="K32" si="49">J32/24</f>
        <v>176.44166666667056</v>
      </c>
      <c r="L32" s="28"/>
    </row>
    <row r="33" spans="1:12">
      <c r="A33" s="12">
        <f t="shared" si="33"/>
        <v>27</v>
      </c>
      <c r="B33" s="8">
        <f t="shared" si="33"/>
        <v>46261</v>
      </c>
      <c r="C33" s="8">
        <f t="shared" si="4"/>
        <v>46261</v>
      </c>
      <c r="D33" s="9">
        <v>0.29166666666666702</v>
      </c>
      <c r="E33" s="8">
        <f t="shared" si="5"/>
        <v>46262</v>
      </c>
      <c r="F33" s="235">
        <f t="shared" si="6"/>
        <v>0.29166666666666702</v>
      </c>
      <c r="G33" s="10">
        <f t="shared" si="7"/>
        <v>1</v>
      </c>
      <c r="H33" s="11">
        <f t="shared" si="2"/>
        <v>3488709.04</v>
      </c>
      <c r="I33" s="11">
        <v>3492728.88</v>
      </c>
      <c r="J33" s="11">
        <f t="shared" ref="J33" si="50">I33-H33</f>
        <v>4019.839999999851</v>
      </c>
      <c r="K33" s="27">
        <f t="shared" ref="K33" si="51">J33/24</f>
        <v>167.49333333332712</v>
      </c>
      <c r="L33" s="28"/>
    </row>
    <row r="34" spans="1:12">
      <c r="A34" s="12">
        <f t="shared" si="33"/>
        <v>28</v>
      </c>
      <c r="B34" s="8">
        <f t="shared" si="33"/>
        <v>46262</v>
      </c>
      <c r="C34" s="8">
        <f t="shared" si="4"/>
        <v>46262</v>
      </c>
      <c r="D34" s="9">
        <v>0.29166666666666702</v>
      </c>
      <c r="E34" s="8">
        <f t="shared" si="5"/>
        <v>46263</v>
      </c>
      <c r="F34" s="235">
        <f t="shared" si="6"/>
        <v>0.29166666666666702</v>
      </c>
      <c r="G34" s="10">
        <f t="shared" si="7"/>
        <v>1</v>
      </c>
      <c r="H34" s="11">
        <f t="shared" si="2"/>
        <v>3492728.88</v>
      </c>
      <c r="I34" s="11">
        <v>3496795.91</v>
      </c>
      <c r="J34" s="11">
        <f t="shared" ref="J34" si="52">I34-H34</f>
        <v>4067.0300000002608</v>
      </c>
      <c r="K34" s="27">
        <f t="shared" ref="K34" si="53">J34/24</f>
        <v>169.4595833333442</v>
      </c>
      <c r="L34" s="28"/>
    </row>
    <row r="35" spans="1:12">
      <c r="A35" s="12">
        <f t="shared" ref="A35:B35" si="54">A34+1</f>
        <v>29</v>
      </c>
      <c r="B35" s="8">
        <f t="shared" si="54"/>
        <v>46263</v>
      </c>
      <c r="C35" s="8">
        <f t="shared" ref="C35:C36" si="55">B35</f>
        <v>46263</v>
      </c>
      <c r="D35" s="9">
        <v>0.29166666666666702</v>
      </c>
      <c r="E35" s="8">
        <f t="shared" ref="E35:E36" si="56">C35+1</f>
        <v>46264</v>
      </c>
      <c r="F35" s="235">
        <f t="shared" si="6"/>
        <v>0.29166666666666702</v>
      </c>
      <c r="G35" s="10">
        <f t="shared" ref="G35:G36" si="57">IFERROR(((E35-C35)+(F35-D35)),"")</f>
        <v>1</v>
      </c>
      <c r="H35" s="11">
        <f t="shared" si="2"/>
        <v>3496795.91</v>
      </c>
      <c r="I35" s="11">
        <v>3501153.43</v>
      </c>
      <c r="J35" s="11">
        <f t="shared" ref="J35:J36" si="58">I35-H35</f>
        <v>4357.5200000000186</v>
      </c>
      <c r="K35" s="27">
        <f t="shared" ref="K35:K36" si="59">J35/24</f>
        <v>181.5633333333341</v>
      </c>
      <c r="L35" s="28"/>
    </row>
    <row r="36" spans="1:12">
      <c r="A36" s="12">
        <f t="shared" ref="A36:B37" si="60">A35+1</f>
        <v>30</v>
      </c>
      <c r="B36" s="8">
        <f t="shared" si="60"/>
        <v>46264</v>
      </c>
      <c r="C36" s="8">
        <f t="shared" si="55"/>
        <v>46264</v>
      </c>
      <c r="D36" s="9">
        <v>0.29166666666666702</v>
      </c>
      <c r="E36" s="8">
        <f t="shared" si="56"/>
        <v>46265</v>
      </c>
      <c r="F36" s="235">
        <f t="shared" si="6"/>
        <v>0.29166666666666702</v>
      </c>
      <c r="G36" s="10">
        <f t="shared" si="57"/>
        <v>1</v>
      </c>
      <c r="H36" s="11">
        <f t="shared" si="2"/>
        <v>3501153.43</v>
      </c>
      <c r="I36" s="11">
        <v>3505547.39</v>
      </c>
      <c r="J36" s="11">
        <f t="shared" si="58"/>
        <v>4393.9599999999627</v>
      </c>
      <c r="K36" s="27">
        <f t="shared" si="59"/>
        <v>183.08166666666511</v>
      </c>
      <c r="L36" s="28"/>
    </row>
    <row r="37" spans="1:12">
      <c r="A37" s="12">
        <f t="shared" si="60"/>
        <v>31</v>
      </c>
      <c r="B37" s="8">
        <f t="shared" si="60"/>
        <v>46265</v>
      </c>
      <c r="C37" s="8">
        <f t="shared" ref="C37" si="61">B37</f>
        <v>46265</v>
      </c>
      <c r="D37" s="9">
        <v>0.29166666666666702</v>
      </c>
      <c r="E37" s="8">
        <f t="shared" ref="E37" si="62">C37+1</f>
        <v>46266</v>
      </c>
      <c r="F37" s="235">
        <f t="shared" si="6"/>
        <v>0.29166666666666702</v>
      </c>
      <c r="G37" s="10">
        <f t="shared" ref="G37" si="63">IFERROR(((E37-C37)+(F37-D37)),"")</f>
        <v>1</v>
      </c>
      <c r="H37" s="11">
        <f t="shared" si="2"/>
        <v>3505547.39</v>
      </c>
      <c r="I37" s="11">
        <v>3506996.29</v>
      </c>
      <c r="J37" s="11">
        <f t="shared" ref="J37" si="64">I37-H37</f>
        <v>1448.8999999999069</v>
      </c>
      <c r="K37" s="27">
        <f t="shared" ref="K37" si="65">J37/24</f>
        <v>60.37083333332945</v>
      </c>
      <c r="L37" s="28"/>
    </row>
    <row r="38" spans="1:12">
      <c r="A38" s="12"/>
      <c r="B38" s="8"/>
      <c r="C38" s="8"/>
      <c r="D38" s="9"/>
      <c r="E38" s="8"/>
      <c r="F38" s="235"/>
      <c r="G38" s="10"/>
      <c r="H38" s="11"/>
      <c r="I38" s="11"/>
      <c r="J38" s="11"/>
      <c r="K38" s="27"/>
      <c r="L38" s="28"/>
    </row>
    <row r="39" spans="1:12">
      <c r="A39" s="17" t="s">
        <v>3</v>
      </c>
      <c r="B39" s="18"/>
      <c r="C39" s="18"/>
      <c r="D39" s="18"/>
      <c r="E39" s="18"/>
      <c r="F39" s="18"/>
      <c r="G39" s="19">
        <f>SUM(G7:G38)</f>
        <v>31</v>
      </c>
      <c r="H39" s="20"/>
      <c r="I39" s="20"/>
      <c r="J39" s="32">
        <f>SUM(J7:J38)</f>
        <v>112703.95000000019</v>
      </c>
      <c r="K39" s="32">
        <f>AVERAGE(K7:K38)</f>
        <v>151.48380376344113</v>
      </c>
      <c r="L39" s="33"/>
    </row>
    <row r="40" spans="1:12">
      <c r="A40" s="21" t="s">
        <v>117</v>
      </c>
      <c r="B40" s="22"/>
      <c r="C40" s="22"/>
      <c r="D40" s="22"/>
      <c r="E40" s="22"/>
      <c r="F40" s="22"/>
      <c r="G40" s="23">
        <f>G39/SUMPRODUCT((G7:G38&gt;0)*1)</f>
        <v>1</v>
      </c>
      <c r="H40" s="24"/>
      <c r="I40" s="24"/>
      <c r="J40" s="24"/>
      <c r="K40" s="24">
        <f>K39/SUMPRODUCT((K7:K38&gt;0)*1)</f>
        <v>5.2235794401186597</v>
      </c>
      <c r="L40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pageSetup orientation="portrait"/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workbookViewId="0">
      <pane xSplit="2" ySplit="6" topLeftCell="C28" activePane="bottomRight" state="frozen"/>
      <selection pane="topRight"/>
      <selection pane="bottomLeft"/>
      <selection pane="bottomRight" activeCell="L11" sqref="L11:L38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3" style="1" customWidth="1"/>
    <col min="9" max="9" width="14.140625" style="1" customWidth="1"/>
    <col min="10" max="10" width="13.7109375" style="1" customWidth="1"/>
    <col min="11" max="11" width="9.140625" style="1"/>
    <col min="12" max="12" width="40.28515625" style="1" customWidth="1"/>
    <col min="13" max="15" width="9.140625" style="1"/>
    <col min="16" max="16" width="11.140625" style="1" customWidth="1"/>
    <col min="17" max="16384" width="9.140625" style="1"/>
  </cols>
  <sheetData>
    <row r="1" spans="1:12">
      <c r="B1" s="2"/>
      <c r="C1" s="3" t="s">
        <v>131</v>
      </c>
      <c r="D1" s="2"/>
      <c r="E1" s="2"/>
      <c r="F1" s="2"/>
      <c r="G1" s="2"/>
      <c r="H1" s="2"/>
      <c r="I1" s="2"/>
      <c r="J1" s="2"/>
      <c r="K1" s="2"/>
      <c r="L1" s="2"/>
    </row>
    <row r="2" spans="1:12">
      <c r="B2" s="2"/>
      <c r="C2" s="3" t="s">
        <v>68</v>
      </c>
      <c r="D2" s="2"/>
      <c r="E2" s="2"/>
      <c r="F2" s="2"/>
      <c r="G2" s="2"/>
      <c r="H2" s="2"/>
      <c r="I2" s="2"/>
      <c r="J2" s="2"/>
      <c r="K2" s="2"/>
      <c r="L2" s="25" t="s">
        <v>133</v>
      </c>
    </row>
    <row r="3" spans="1:12">
      <c r="B3" s="2"/>
      <c r="C3" s="3" t="str">
        <f>SCI!C3</f>
        <v>Bulan Agustus 2026</v>
      </c>
      <c r="D3" s="2"/>
      <c r="E3" s="2"/>
      <c r="F3" s="2"/>
      <c r="G3" s="2"/>
      <c r="H3" s="2"/>
      <c r="I3" s="2"/>
      <c r="J3" s="2"/>
      <c r="K3" s="2"/>
      <c r="L3" s="2"/>
    </row>
    <row r="4" spans="1:12">
      <c r="B4" s="4"/>
      <c r="C4" s="4">
        <f>SCI!C4</f>
        <v>46235</v>
      </c>
      <c r="D4" s="2"/>
      <c r="E4" s="2"/>
      <c r="F4" s="2"/>
      <c r="G4" s="2"/>
      <c r="H4" s="2"/>
      <c r="I4" s="2"/>
      <c r="J4" s="2" t="s">
        <v>134</v>
      </c>
      <c r="K4" s="26">
        <f>MAX(K7:K36)</f>
        <v>0</v>
      </c>
      <c r="L4" s="2"/>
    </row>
    <row r="5" spans="1:12" ht="15.75" customHeight="1">
      <c r="A5" s="934" t="s">
        <v>111</v>
      </c>
      <c r="B5" s="933" t="s">
        <v>112</v>
      </c>
      <c r="C5" s="933" t="s">
        <v>135</v>
      </c>
      <c r="D5" s="933"/>
      <c r="E5" s="933" t="s">
        <v>136</v>
      </c>
      <c r="F5" s="933"/>
      <c r="G5" s="937" t="s">
        <v>137</v>
      </c>
      <c r="H5" s="933" t="s">
        <v>138</v>
      </c>
      <c r="I5" s="933"/>
      <c r="J5" s="933" t="s">
        <v>139</v>
      </c>
      <c r="K5" s="937" t="s">
        <v>140</v>
      </c>
      <c r="L5" s="931" t="s">
        <v>141</v>
      </c>
    </row>
    <row r="6" spans="1:12" ht="33.75" customHeight="1">
      <c r="A6" s="935"/>
      <c r="B6" s="936"/>
      <c r="C6" s="5" t="s">
        <v>112</v>
      </c>
      <c r="D6" s="5" t="s">
        <v>142</v>
      </c>
      <c r="E6" s="5" t="s">
        <v>112</v>
      </c>
      <c r="F6" s="5" t="s">
        <v>142</v>
      </c>
      <c r="G6" s="938"/>
      <c r="H6" s="5" t="s">
        <v>135</v>
      </c>
      <c r="I6" s="5" t="s">
        <v>136</v>
      </c>
      <c r="J6" s="936"/>
      <c r="K6" s="938"/>
      <c r="L6" s="932"/>
    </row>
    <row r="7" spans="1:12">
      <c r="A7" s="6">
        <v>1</v>
      </c>
      <c r="B7" s="7">
        <f>C4</f>
        <v>46235</v>
      </c>
      <c r="C7" s="8">
        <f>B7</f>
        <v>46235</v>
      </c>
      <c r="D7" s="9">
        <v>0.25</v>
      </c>
      <c r="E7" s="8">
        <f>C7+1</f>
        <v>46236</v>
      </c>
      <c r="F7" s="9">
        <v>0.25</v>
      </c>
      <c r="G7" s="10">
        <f>IFERROR(((E7-C7)+(F7-D7)),"")</f>
        <v>1</v>
      </c>
      <c r="H7" s="11"/>
      <c r="I7" s="11"/>
      <c r="J7" s="11">
        <f>I7-H7</f>
        <v>0</v>
      </c>
      <c r="K7" s="27">
        <f>J7/24</f>
        <v>0</v>
      </c>
      <c r="L7" s="101"/>
    </row>
    <row r="8" spans="1:12">
      <c r="A8" s="12">
        <f>A7+1</f>
        <v>2</v>
      </c>
      <c r="B8" s="8">
        <f>B7+1</f>
        <v>46236</v>
      </c>
      <c r="C8" s="8">
        <f>B8</f>
        <v>46236</v>
      </c>
      <c r="D8" s="9">
        <f>D7</f>
        <v>0.25</v>
      </c>
      <c r="E8" s="8">
        <f>C8+1</f>
        <v>46237</v>
      </c>
      <c r="F8" s="9">
        <f>F7</f>
        <v>0.25</v>
      </c>
      <c r="G8" s="10">
        <f>IFERROR(((E8-C8)+(F8-D8)),"")</f>
        <v>1</v>
      </c>
      <c r="H8" s="11"/>
      <c r="I8" s="11"/>
      <c r="J8" s="11">
        <f t="shared" ref="J8" si="0">I8-H8</f>
        <v>0</v>
      </c>
      <c r="K8" s="27">
        <f t="shared" ref="K8" si="1">J8/24</f>
        <v>0</v>
      </c>
      <c r="L8" s="28"/>
    </row>
    <row r="9" spans="1:12">
      <c r="A9" s="12">
        <f t="shared" ref="A9:B24" si="2">A8+1</f>
        <v>3</v>
      </c>
      <c r="B9" s="8">
        <f t="shared" si="2"/>
        <v>46237</v>
      </c>
      <c r="C9" s="8">
        <f t="shared" ref="C9:C34" si="3">B9</f>
        <v>46237</v>
      </c>
      <c r="D9" s="9">
        <f t="shared" ref="D9:D37" si="4">D8</f>
        <v>0.25</v>
      </c>
      <c r="E9" s="8">
        <f t="shared" ref="E9:E34" si="5">C9+1</f>
        <v>46238</v>
      </c>
      <c r="F9" s="9">
        <f t="shared" ref="F9:F37" si="6">F8</f>
        <v>0.25</v>
      </c>
      <c r="G9" s="10">
        <f t="shared" ref="G9:G34" si="7">IFERROR(((E9-C9)+(F9-D9)),"")</f>
        <v>1</v>
      </c>
      <c r="H9" s="11"/>
      <c r="I9" s="11"/>
      <c r="J9" s="11">
        <f t="shared" ref="J9" si="8">I9-H9</f>
        <v>0</v>
      </c>
      <c r="K9" s="27">
        <f t="shared" ref="K9" si="9">J9/24</f>
        <v>0</v>
      </c>
      <c r="L9" s="28"/>
    </row>
    <row r="10" spans="1:12">
      <c r="A10" s="12">
        <f t="shared" si="2"/>
        <v>4</v>
      </c>
      <c r="B10" s="8">
        <f t="shared" si="2"/>
        <v>46238</v>
      </c>
      <c r="C10" s="8">
        <f t="shared" si="3"/>
        <v>46238</v>
      </c>
      <c r="D10" s="9">
        <f t="shared" si="4"/>
        <v>0.25</v>
      </c>
      <c r="E10" s="8">
        <f t="shared" si="5"/>
        <v>46239</v>
      </c>
      <c r="F10" s="9">
        <f t="shared" si="6"/>
        <v>0.25</v>
      </c>
      <c r="G10" s="10">
        <f t="shared" si="7"/>
        <v>1</v>
      </c>
      <c r="H10" s="11"/>
      <c r="I10" s="11"/>
      <c r="J10" s="11">
        <f t="shared" ref="J10" si="10">I10-H10</f>
        <v>0</v>
      </c>
      <c r="K10" s="27">
        <f t="shared" ref="K10" si="11">J10/24</f>
        <v>0</v>
      </c>
      <c r="L10" s="28"/>
    </row>
    <row r="11" spans="1:12">
      <c r="A11" s="12">
        <f t="shared" si="2"/>
        <v>5</v>
      </c>
      <c r="B11" s="8">
        <f t="shared" si="2"/>
        <v>46239</v>
      </c>
      <c r="C11" s="8">
        <f t="shared" si="3"/>
        <v>46239</v>
      </c>
      <c r="D11" s="9">
        <f t="shared" si="4"/>
        <v>0.25</v>
      </c>
      <c r="E11" s="8">
        <f t="shared" si="5"/>
        <v>46240</v>
      </c>
      <c r="F11" s="9">
        <f t="shared" si="6"/>
        <v>0.25</v>
      </c>
      <c r="G11" s="10">
        <f t="shared" si="7"/>
        <v>1</v>
      </c>
      <c r="H11" s="11"/>
      <c r="I11" s="11"/>
      <c r="J11" s="11">
        <f t="shared" ref="J11" si="12">I11-H11</f>
        <v>0</v>
      </c>
      <c r="K11" s="27">
        <f t="shared" ref="K11" si="13">J11/24</f>
        <v>0</v>
      </c>
      <c r="L11" s="28"/>
    </row>
    <row r="12" spans="1:12">
      <c r="A12" s="12">
        <f t="shared" si="2"/>
        <v>6</v>
      </c>
      <c r="B12" s="8">
        <f t="shared" si="2"/>
        <v>46240</v>
      </c>
      <c r="C12" s="8">
        <f t="shared" si="3"/>
        <v>46240</v>
      </c>
      <c r="D12" s="9">
        <f t="shared" si="4"/>
        <v>0.25</v>
      </c>
      <c r="E12" s="8">
        <f t="shared" si="5"/>
        <v>46241</v>
      </c>
      <c r="F12" s="9">
        <f t="shared" si="6"/>
        <v>0.25</v>
      </c>
      <c r="G12" s="10">
        <f t="shared" si="7"/>
        <v>1</v>
      </c>
      <c r="H12" s="11"/>
      <c r="I12" s="11"/>
      <c r="J12" s="11">
        <f t="shared" ref="J12" si="14">I12-H12</f>
        <v>0</v>
      </c>
      <c r="K12" s="27">
        <f t="shared" ref="K12" si="15">J12/24</f>
        <v>0</v>
      </c>
      <c r="L12" s="28"/>
    </row>
    <row r="13" spans="1:12">
      <c r="A13" s="12">
        <f t="shared" si="2"/>
        <v>7</v>
      </c>
      <c r="B13" s="8">
        <f t="shared" si="2"/>
        <v>46241</v>
      </c>
      <c r="C13" s="8">
        <f t="shared" si="3"/>
        <v>46241</v>
      </c>
      <c r="D13" s="9">
        <f t="shared" si="4"/>
        <v>0.25</v>
      </c>
      <c r="E13" s="8">
        <f t="shared" si="5"/>
        <v>46242</v>
      </c>
      <c r="F13" s="9">
        <f t="shared" si="6"/>
        <v>0.25</v>
      </c>
      <c r="G13" s="10">
        <f t="shared" si="7"/>
        <v>1</v>
      </c>
      <c r="H13" s="11"/>
      <c r="I13" s="11"/>
      <c r="J13" s="11">
        <f t="shared" ref="J13" si="16">I13-H13</f>
        <v>0</v>
      </c>
      <c r="K13" s="27">
        <f t="shared" ref="K13" si="17">J13/24</f>
        <v>0</v>
      </c>
      <c r="L13" s="548"/>
    </row>
    <row r="14" spans="1:12">
      <c r="A14" s="12">
        <f t="shared" si="2"/>
        <v>8</v>
      </c>
      <c r="B14" s="8">
        <f t="shared" si="2"/>
        <v>46242</v>
      </c>
      <c r="C14" s="8">
        <f t="shared" si="3"/>
        <v>46242</v>
      </c>
      <c r="D14" s="9">
        <f t="shared" si="4"/>
        <v>0.25</v>
      </c>
      <c r="E14" s="8">
        <f t="shared" si="5"/>
        <v>46243</v>
      </c>
      <c r="F14" s="9">
        <f t="shared" si="6"/>
        <v>0.25</v>
      </c>
      <c r="G14" s="10">
        <f t="shared" si="7"/>
        <v>1</v>
      </c>
      <c r="H14" s="11"/>
      <c r="I14" s="232"/>
      <c r="J14" s="11">
        <f t="shared" ref="J14:J17" si="18">I14-H14</f>
        <v>0</v>
      </c>
      <c r="K14" s="27">
        <f t="shared" ref="K14:K17" si="19">J14/24</f>
        <v>0</v>
      </c>
      <c r="L14" s="548"/>
    </row>
    <row r="15" spans="1:12">
      <c r="A15" s="12">
        <f t="shared" si="2"/>
        <v>9</v>
      </c>
      <c r="B15" s="8">
        <f t="shared" si="2"/>
        <v>46243</v>
      </c>
      <c r="C15" s="8">
        <f t="shared" si="3"/>
        <v>46243</v>
      </c>
      <c r="D15" s="9">
        <f t="shared" si="4"/>
        <v>0.25</v>
      </c>
      <c r="E15" s="8">
        <f t="shared" si="5"/>
        <v>46244</v>
      </c>
      <c r="F15" s="9">
        <f t="shared" si="6"/>
        <v>0.25</v>
      </c>
      <c r="G15" s="10">
        <f t="shared" si="7"/>
        <v>1</v>
      </c>
      <c r="H15" s="11"/>
      <c r="I15" s="232"/>
      <c r="J15" s="11">
        <f t="shared" ref="J15" si="20">I15-H15</f>
        <v>0</v>
      </c>
      <c r="K15" s="27">
        <f t="shared" ref="K15" si="21">J15/24</f>
        <v>0</v>
      </c>
      <c r="L15" s="548"/>
    </row>
    <row r="16" spans="1:12">
      <c r="A16" s="12">
        <f t="shared" si="2"/>
        <v>10</v>
      </c>
      <c r="B16" s="8">
        <f t="shared" si="2"/>
        <v>46244</v>
      </c>
      <c r="C16" s="8">
        <f t="shared" si="3"/>
        <v>46244</v>
      </c>
      <c r="D16" s="9">
        <f t="shared" si="4"/>
        <v>0.25</v>
      </c>
      <c r="E16" s="8">
        <f t="shared" si="5"/>
        <v>46245</v>
      </c>
      <c r="F16" s="9">
        <f t="shared" si="6"/>
        <v>0.25</v>
      </c>
      <c r="G16" s="10">
        <f t="shared" si="7"/>
        <v>1</v>
      </c>
      <c r="H16" s="11"/>
      <c r="I16" s="232"/>
      <c r="J16" s="11">
        <f t="shared" si="18"/>
        <v>0</v>
      </c>
      <c r="K16" s="27">
        <f t="shared" si="19"/>
        <v>0</v>
      </c>
      <c r="L16" s="548"/>
    </row>
    <row r="17" spans="1:14">
      <c r="A17" s="12">
        <f t="shared" si="2"/>
        <v>11</v>
      </c>
      <c r="B17" s="8">
        <f t="shared" si="2"/>
        <v>46245</v>
      </c>
      <c r="C17" s="8">
        <f t="shared" si="3"/>
        <v>46245</v>
      </c>
      <c r="D17" s="9">
        <f t="shared" si="4"/>
        <v>0.25</v>
      </c>
      <c r="E17" s="8">
        <f t="shared" si="5"/>
        <v>46246</v>
      </c>
      <c r="F17" s="9">
        <f t="shared" si="6"/>
        <v>0.25</v>
      </c>
      <c r="G17" s="10">
        <f t="shared" si="7"/>
        <v>1</v>
      </c>
      <c r="H17" s="11"/>
      <c r="I17" s="232"/>
      <c r="J17" s="11">
        <f t="shared" si="18"/>
        <v>0</v>
      </c>
      <c r="K17" s="27">
        <f t="shared" si="19"/>
        <v>0</v>
      </c>
      <c r="L17" s="548"/>
    </row>
    <row r="18" spans="1:14">
      <c r="A18" s="12">
        <f t="shared" si="2"/>
        <v>12</v>
      </c>
      <c r="B18" s="8">
        <f t="shared" si="2"/>
        <v>46246</v>
      </c>
      <c r="C18" s="8">
        <f t="shared" si="3"/>
        <v>46246</v>
      </c>
      <c r="D18" s="9">
        <f t="shared" si="4"/>
        <v>0.25</v>
      </c>
      <c r="E18" s="8">
        <f t="shared" si="5"/>
        <v>46247</v>
      </c>
      <c r="F18" s="9">
        <f t="shared" si="6"/>
        <v>0.25</v>
      </c>
      <c r="G18" s="10">
        <f t="shared" si="7"/>
        <v>1</v>
      </c>
      <c r="H18" s="11"/>
      <c r="I18" s="232"/>
      <c r="J18" s="11">
        <f t="shared" ref="J18" si="22">I18-H18</f>
        <v>0</v>
      </c>
      <c r="K18" s="27">
        <f t="shared" ref="K18" si="23">J18/24</f>
        <v>0</v>
      </c>
      <c r="L18" s="548"/>
      <c r="N18" s="29"/>
    </row>
    <row r="19" spans="1:14">
      <c r="A19" s="12">
        <f t="shared" si="2"/>
        <v>13</v>
      </c>
      <c r="B19" s="8">
        <f t="shared" si="2"/>
        <v>46247</v>
      </c>
      <c r="C19" s="8">
        <f t="shared" si="3"/>
        <v>46247</v>
      </c>
      <c r="D19" s="9">
        <f t="shared" si="4"/>
        <v>0.25</v>
      </c>
      <c r="E19" s="8">
        <f t="shared" si="5"/>
        <v>46248</v>
      </c>
      <c r="F19" s="9">
        <f t="shared" si="6"/>
        <v>0.25</v>
      </c>
      <c r="G19" s="10">
        <f t="shared" si="7"/>
        <v>1</v>
      </c>
      <c r="H19" s="11"/>
      <c r="I19" s="232"/>
      <c r="J19" s="11">
        <f t="shared" ref="J19" si="24">I19-H19</f>
        <v>0</v>
      </c>
      <c r="K19" s="27">
        <f t="shared" ref="K19" si="25">J19/24</f>
        <v>0</v>
      </c>
      <c r="L19" s="548"/>
    </row>
    <row r="20" spans="1:14">
      <c r="A20" s="12">
        <f t="shared" si="2"/>
        <v>14</v>
      </c>
      <c r="B20" s="8">
        <f t="shared" si="2"/>
        <v>46248</v>
      </c>
      <c r="C20" s="8">
        <f t="shared" si="3"/>
        <v>46248</v>
      </c>
      <c r="D20" s="9">
        <f t="shared" si="4"/>
        <v>0.25</v>
      </c>
      <c r="E20" s="8">
        <f t="shared" si="5"/>
        <v>46249</v>
      </c>
      <c r="F20" s="9">
        <f t="shared" si="6"/>
        <v>0.25</v>
      </c>
      <c r="G20" s="10">
        <f t="shared" si="7"/>
        <v>1</v>
      </c>
      <c r="H20" s="11"/>
      <c r="I20" s="232"/>
      <c r="J20" s="11">
        <f t="shared" ref="J20" si="26">I20-H20</f>
        <v>0</v>
      </c>
      <c r="K20" s="27">
        <f t="shared" ref="K20" si="27">J20/24</f>
        <v>0</v>
      </c>
      <c r="L20" s="548"/>
    </row>
    <row r="21" spans="1:14">
      <c r="A21" s="12">
        <f t="shared" si="2"/>
        <v>15</v>
      </c>
      <c r="B21" s="8">
        <f t="shared" si="2"/>
        <v>46249</v>
      </c>
      <c r="C21" s="8">
        <f t="shared" si="3"/>
        <v>46249</v>
      </c>
      <c r="D21" s="9">
        <f t="shared" si="4"/>
        <v>0.25</v>
      </c>
      <c r="E21" s="8">
        <f t="shared" si="5"/>
        <v>46250</v>
      </c>
      <c r="F21" s="9">
        <f t="shared" si="6"/>
        <v>0.25</v>
      </c>
      <c r="G21" s="10">
        <f t="shared" si="7"/>
        <v>1</v>
      </c>
      <c r="H21" s="11"/>
      <c r="I21" s="232"/>
      <c r="J21" s="11">
        <f t="shared" ref="J21" si="28">I21-H21</f>
        <v>0</v>
      </c>
      <c r="K21" s="27">
        <f t="shared" ref="K21" si="29">J21/24</f>
        <v>0</v>
      </c>
      <c r="L21" s="548"/>
    </row>
    <row r="22" spans="1:14">
      <c r="A22" s="12">
        <f t="shared" si="2"/>
        <v>16</v>
      </c>
      <c r="B22" s="8">
        <f t="shared" si="2"/>
        <v>46250</v>
      </c>
      <c r="C22" s="8">
        <f t="shared" si="3"/>
        <v>46250</v>
      </c>
      <c r="D22" s="9">
        <f t="shared" si="4"/>
        <v>0.25</v>
      </c>
      <c r="E22" s="8">
        <f t="shared" si="5"/>
        <v>46251</v>
      </c>
      <c r="F22" s="9">
        <f t="shared" si="6"/>
        <v>0.25</v>
      </c>
      <c r="G22" s="10">
        <f t="shared" si="7"/>
        <v>1</v>
      </c>
      <c r="H22" s="11"/>
      <c r="I22" s="232"/>
      <c r="J22" s="11">
        <f t="shared" ref="J22" si="30">I22-H22</f>
        <v>0</v>
      </c>
      <c r="K22" s="27">
        <f t="shared" ref="K22" si="31">J22/24</f>
        <v>0</v>
      </c>
      <c r="L22" s="548"/>
    </row>
    <row r="23" spans="1:14">
      <c r="A23" s="12">
        <f t="shared" si="2"/>
        <v>17</v>
      </c>
      <c r="B23" s="8">
        <f t="shared" si="2"/>
        <v>46251</v>
      </c>
      <c r="C23" s="8">
        <f t="shared" si="3"/>
        <v>46251</v>
      </c>
      <c r="D23" s="9">
        <f t="shared" si="4"/>
        <v>0.25</v>
      </c>
      <c r="E23" s="8">
        <f t="shared" si="5"/>
        <v>46252</v>
      </c>
      <c r="F23" s="9">
        <f t="shared" si="6"/>
        <v>0.25</v>
      </c>
      <c r="G23" s="10">
        <f t="shared" si="7"/>
        <v>1</v>
      </c>
      <c r="H23" s="11"/>
      <c r="I23" s="232"/>
      <c r="J23" s="11">
        <f t="shared" ref="J23" si="32">I23-H23</f>
        <v>0</v>
      </c>
      <c r="K23" s="27">
        <f t="shared" ref="K23" si="33">J23/24</f>
        <v>0</v>
      </c>
      <c r="L23" s="548"/>
    </row>
    <row r="24" spans="1:14">
      <c r="A24" s="12">
        <f t="shared" si="2"/>
        <v>18</v>
      </c>
      <c r="B24" s="8">
        <f t="shared" si="2"/>
        <v>46252</v>
      </c>
      <c r="C24" s="8">
        <f t="shared" si="3"/>
        <v>46252</v>
      </c>
      <c r="D24" s="9">
        <f t="shared" si="4"/>
        <v>0.25</v>
      </c>
      <c r="E24" s="8">
        <f t="shared" si="5"/>
        <v>46253</v>
      </c>
      <c r="F24" s="9">
        <f t="shared" si="6"/>
        <v>0.25</v>
      </c>
      <c r="G24" s="10">
        <f t="shared" si="7"/>
        <v>1</v>
      </c>
      <c r="H24" s="11"/>
      <c r="I24" s="232"/>
      <c r="J24" s="11">
        <f t="shared" ref="J24" si="34">I24-H24</f>
        <v>0</v>
      </c>
      <c r="K24" s="27">
        <f t="shared" ref="K24" si="35">J24/24</f>
        <v>0</v>
      </c>
      <c r="L24" s="548"/>
    </row>
    <row r="25" spans="1:14">
      <c r="A25" s="12">
        <f t="shared" ref="A25:B34" si="36">A24+1</f>
        <v>19</v>
      </c>
      <c r="B25" s="8">
        <f>B24+1</f>
        <v>46253</v>
      </c>
      <c r="C25" s="8">
        <f t="shared" si="3"/>
        <v>46253</v>
      </c>
      <c r="D25" s="9">
        <f t="shared" si="4"/>
        <v>0.25</v>
      </c>
      <c r="E25" s="8">
        <f t="shared" si="5"/>
        <v>46254</v>
      </c>
      <c r="F25" s="9">
        <f t="shared" si="6"/>
        <v>0.25</v>
      </c>
      <c r="G25" s="10">
        <f t="shared" si="7"/>
        <v>1</v>
      </c>
      <c r="H25" s="11"/>
      <c r="I25" s="232"/>
      <c r="J25" s="11">
        <f t="shared" ref="J25" si="37">I25-H25</f>
        <v>0</v>
      </c>
      <c r="K25" s="27">
        <f t="shared" ref="K25" si="38">J25/24</f>
        <v>0</v>
      </c>
      <c r="L25" s="548"/>
    </row>
    <row r="26" spans="1:14">
      <c r="A26" s="12">
        <f t="shared" si="36"/>
        <v>20</v>
      </c>
      <c r="B26" s="8">
        <f>B25+1</f>
        <v>46254</v>
      </c>
      <c r="C26" s="8">
        <f t="shared" si="3"/>
        <v>46254</v>
      </c>
      <c r="D26" s="9">
        <f t="shared" si="4"/>
        <v>0.25</v>
      </c>
      <c r="E26" s="8">
        <f t="shared" si="5"/>
        <v>46255</v>
      </c>
      <c r="F26" s="9">
        <f t="shared" si="6"/>
        <v>0.25</v>
      </c>
      <c r="G26" s="10">
        <f t="shared" si="7"/>
        <v>1</v>
      </c>
      <c r="H26" s="11"/>
      <c r="I26" s="232"/>
      <c r="J26" s="11">
        <f t="shared" ref="J26" si="39">I26-H26</f>
        <v>0</v>
      </c>
      <c r="K26" s="27">
        <f t="shared" ref="K26" si="40">J26/24</f>
        <v>0</v>
      </c>
      <c r="L26" s="548"/>
    </row>
    <row r="27" spans="1:14">
      <c r="A27" s="12">
        <f t="shared" si="36"/>
        <v>21</v>
      </c>
      <c r="B27" s="8">
        <f>B26+1</f>
        <v>46255</v>
      </c>
      <c r="C27" s="8">
        <f t="shared" si="3"/>
        <v>46255</v>
      </c>
      <c r="D27" s="9">
        <f t="shared" si="4"/>
        <v>0.25</v>
      </c>
      <c r="E27" s="8">
        <f t="shared" si="5"/>
        <v>46256</v>
      </c>
      <c r="F27" s="9">
        <f t="shared" si="6"/>
        <v>0.25</v>
      </c>
      <c r="G27" s="10">
        <f t="shared" si="7"/>
        <v>1</v>
      </c>
      <c r="H27" s="11"/>
      <c r="I27" s="232"/>
      <c r="J27" s="11">
        <f t="shared" ref="J27" si="41">I27-H27</f>
        <v>0</v>
      </c>
      <c r="K27" s="27">
        <f t="shared" ref="K27" si="42">J27/24</f>
        <v>0</v>
      </c>
      <c r="L27" s="548"/>
    </row>
    <row r="28" spans="1:14">
      <c r="A28" s="12">
        <f t="shared" si="36"/>
        <v>22</v>
      </c>
      <c r="B28" s="8">
        <f t="shared" si="36"/>
        <v>46256</v>
      </c>
      <c r="C28" s="8">
        <f t="shared" si="3"/>
        <v>46256</v>
      </c>
      <c r="D28" s="9">
        <f t="shared" si="4"/>
        <v>0.25</v>
      </c>
      <c r="E28" s="8">
        <f t="shared" si="5"/>
        <v>46257</v>
      </c>
      <c r="F28" s="9">
        <f t="shared" si="6"/>
        <v>0.25</v>
      </c>
      <c r="G28" s="10">
        <f t="shared" si="7"/>
        <v>1</v>
      </c>
      <c r="H28" s="11"/>
      <c r="I28" s="232"/>
      <c r="J28" s="11">
        <f t="shared" ref="J28" si="43">I28-H28</f>
        <v>0</v>
      </c>
      <c r="K28" s="27">
        <f t="shared" ref="K28" si="44">J28/24</f>
        <v>0</v>
      </c>
      <c r="L28" s="548"/>
    </row>
    <row r="29" spans="1:14">
      <c r="A29" s="12">
        <f t="shared" si="36"/>
        <v>23</v>
      </c>
      <c r="B29" s="8">
        <f t="shared" si="36"/>
        <v>46257</v>
      </c>
      <c r="C29" s="8">
        <f t="shared" si="3"/>
        <v>46257</v>
      </c>
      <c r="D29" s="9">
        <f t="shared" si="4"/>
        <v>0.25</v>
      </c>
      <c r="E29" s="8">
        <f t="shared" si="5"/>
        <v>46258</v>
      </c>
      <c r="F29" s="9">
        <f t="shared" si="6"/>
        <v>0.25</v>
      </c>
      <c r="G29" s="10">
        <f t="shared" si="7"/>
        <v>1</v>
      </c>
      <c r="H29" s="11"/>
      <c r="I29" s="232"/>
      <c r="J29" s="11">
        <f t="shared" ref="J29" si="45">I29-H29</f>
        <v>0</v>
      </c>
      <c r="K29" s="27">
        <f t="shared" ref="K29" si="46">J29/24</f>
        <v>0</v>
      </c>
      <c r="L29" s="548"/>
    </row>
    <row r="30" spans="1:14">
      <c r="A30" s="12">
        <f t="shared" si="36"/>
        <v>24</v>
      </c>
      <c r="B30" s="8">
        <f t="shared" si="36"/>
        <v>46258</v>
      </c>
      <c r="C30" s="8">
        <f t="shared" si="3"/>
        <v>46258</v>
      </c>
      <c r="D30" s="9">
        <f t="shared" si="4"/>
        <v>0.25</v>
      </c>
      <c r="E30" s="8">
        <f t="shared" si="5"/>
        <v>46259</v>
      </c>
      <c r="F30" s="9">
        <f t="shared" si="6"/>
        <v>0.25</v>
      </c>
      <c r="G30" s="10">
        <f t="shared" si="7"/>
        <v>1</v>
      </c>
      <c r="H30" s="11"/>
      <c r="I30" s="232"/>
      <c r="J30" s="11">
        <f t="shared" ref="J30" si="47">I30-H30</f>
        <v>0</v>
      </c>
      <c r="K30" s="27">
        <f t="shared" ref="K30" si="48">J30/24</f>
        <v>0</v>
      </c>
      <c r="L30" s="548"/>
    </row>
    <row r="31" spans="1:14">
      <c r="A31" s="12">
        <f t="shared" si="36"/>
        <v>25</v>
      </c>
      <c r="B31" s="8">
        <f t="shared" si="36"/>
        <v>46259</v>
      </c>
      <c r="C31" s="8">
        <f t="shared" si="3"/>
        <v>46259</v>
      </c>
      <c r="D31" s="9">
        <f t="shared" si="4"/>
        <v>0.25</v>
      </c>
      <c r="E31" s="8">
        <f t="shared" si="5"/>
        <v>46260</v>
      </c>
      <c r="F31" s="9">
        <f t="shared" si="6"/>
        <v>0.25</v>
      </c>
      <c r="G31" s="10">
        <f t="shared" si="7"/>
        <v>1</v>
      </c>
      <c r="H31" s="11"/>
      <c r="I31" s="232"/>
      <c r="J31" s="11">
        <f t="shared" ref="J31" si="49">I31-H31</f>
        <v>0</v>
      </c>
      <c r="K31" s="27">
        <f t="shared" ref="K31" si="50">J31/24</f>
        <v>0</v>
      </c>
      <c r="L31" s="548"/>
    </row>
    <row r="32" spans="1:14">
      <c r="A32" s="12">
        <f t="shared" si="36"/>
        <v>26</v>
      </c>
      <c r="B32" s="8">
        <f t="shared" si="36"/>
        <v>46260</v>
      </c>
      <c r="C32" s="8">
        <f t="shared" si="3"/>
        <v>46260</v>
      </c>
      <c r="D32" s="9">
        <f t="shared" si="4"/>
        <v>0.25</v>
      </c>
      <c r="E32" s="8">
        <f t="shared" si="5"/>
        <v>46261</v>
      </c>
      <c r="F32" s="9">
        <f t="shared" si="6"/>
        <v>0.25</v>
      </c>
      <c r="G32" s="10">
        <f t="shared" si="7"/>
        <v>1</v>
      </c>
      <c r="H32" s="11"/>
      <c r="I32" s="232"/>
      <c r="J32" s="11">
        <f t="shared" ref="J32" si="51">I32-H32</f>
        <v>0</v>
      </c>
      <c r="K32" s="27">
        <f t="shared" ref="K32" si="52">J32/24</f>
        <v>0</v>
      </c>
      <c r="L32" s="548"/>
    </row>
    <row r="33" spans="1:12">
      <c r="A33" s="12">
        <f t="shared" si="36"/>
        <v>27</v>
      </c>
      <c r="B33" s="8">
        <f t="shared" si="36"/>
        <v>46261</v>
      </c>
      <c r="C33" s="8">
        <f t="shared" si="3"/>
        <v>46261</v>
      </c>
      <c r="D33" s="9">
        <f t="shared" si="4"/>
        <v>0.25</v>
      </c>
      <c r="E33" s="8">
        <f t="shared" si="5"/>
        <v>46262</v>
      </c>
      <c r="F33" s="9">
        <f t="shared" si="6"/>
        <v>0.25</v>
      </c>
      <c r="G33" s="10">
        <f t="shared" si="7"/>
        <v>1</v>
      </c>
      <c r="H33" s="11"/>
      <c r="I33" s="232"/>
      <c r="J33" s="11">
        <f t="shared" ref="J33:J34" si="53">I33-H33</f>
        <v>0</v>
      </c>
      <c r="K33" s="27">
        <f t="shared" ref="K33:K34" si="54">J33/24</f>
        <v>0</v>
      </c>
      <c r="L33" s="548"/>
    </row>
    <row r="34" spans="1:12">
      <c r="A34" s="12">
        <f t="shared" si="36"/>
        <v>28</v>
      </c>
      <c r="B34" s="8">
        <f t="shared" si="36"/>
        <v>46262</v>
      </c>
      <c r="C34" s="8">
        <f t="shared" si="3"/>
        <v>46262</v>
      </c>
      <c r="D34" s="9">
        <f t="shared" si="4"/>
        <v>0.25</v>
      </c>
      <c r="E34" s="8">
        <f t="shared" si="5"/>
        <v>46263</v>
      </c>
      <c r="F34" s="9">
        <f t="shared" si="6"/>
        <v>0.25</v>
      </c>
      <c r="G34" s="10">
        <f t="shared" si="7"/>
        <v>1</v>
      </c>
      <c r="H34" s="11"/>
      <c r="I34" s="232"/>
      <c r="J34" s="11">
        <f t="shared" si="53"/>
        <v>0</v>
      </c>
      <c r="K34" s="27">
        <f t="shared" si="54"/>
        <v>0</v>
      </c>
      <c r="L34" s="548"/>
    </row>
    <row r="35" spans="1:12">
      <c r="A35" s="12">
        <f t="shared" ref="A35:B35" si="55">A34+1</f>
        <v>29</v>
      </c>
      <c r="B35" s="8">
        <f t="shared" si="55"/>
        <v>46263</v>
      </c>
      <c r="C35" s="8">
        <f t="shared" ref="C35:C36" si="56">B35</f>
        <v>46263</v>
      </c>
      <c r="D35" s="9">
        <f t="shared" si="4"/>
        <v>0.25</v>
      </c>
      <c r="E35" s="8">
        <f t="shared" ref="E35:E36" si="57">C35+1</f>
        <v>46264</v>
      </c>
      <c r="F35" s="9">
        <f t="shared" si="6"/>
        <v>0.25</v>
      </c>
      <c r="G35" s="10">
        <f t="shared" ref="G35:G36" si="58">IFERROR(((E35-C35)+(F35-D35)),"")</f>
        <v>1</v>
      </c>
      <c r="H35" s="11"/>
      <c r="I35" s="232"/>
      <c r="J35" s="11">
        <f t="shared" ref="J35" si="59">I35-H35</f>
        <v>0</v>
      </c>
      <c r="K35" s="27">
        <f t="shared" ref="K35" si="60">J35/24</f>
        <v>0</v>
      </c>
      <c r="L35" s="548"/>
    </row>
    <row r="36" spans="1:12">
      <c r="A36" s="12">
        <f t="shared" ref="A36:B37" si="61">A35+1</f>
        <v>30</v>
      </c>
      <c r="B36" s="8">
        <f t="shared" si="61"/>
        <v>46264</v>
      </c>
      <c r="C36" s="8">
        <f t="shared" si="56"/>
        <v>46264</v>
      </c>
      <c r="D36" s="9">
        <f t="shared" si="4"/>
        <v>0.25</v>
      </c>
      <c r="E36" s="8">
        <f t="shared" si="57"/>
        <v>46265</v>
      </c>
      <c r="F36" s="9">
        <f t="shared" si="6"/>
        <v>0.25</v>
      </c>
      <c r="G36" s="10">
        <f t="shared" si="58"/>
        <v>1</v>
      </c>
      <c r="H36" s="11"/>
      <c r="I36" s="232"/>
      <c r="J36" s="11">
        <f t="shared" ref="J36" si="62">I36-H36</f>
        <v>0</v>
      </c>
      <c r="K36" s="27">
        <f t="shared" ref="K36" si="63">J36/24</f>
        <v>0</v>
      </c>
      <c r="L36" s="548"/>
    </row>
    <row r="37" spans="1:12">
      <c r="A37" s="12">
        <f t="shared" si="61"/>
        <v>31</v>
      </c>
      <c r="B37" s="8">
        <f t="shared" si="61"/>
        <v>46265</v>
      </c>
      <c r="C37" s="8">
        <f t="shared" ref="C37" si="64">B37</f>
        <v>46265</v>
      </c>
      <c r="D37" s="9">
        <f t="shared" si="4"/>
        <v>0.25</v>
      </c>
      <c r="E37" s="8">
        <f t="shared" ref="E37" si="65">C37+1</f>
        <v>46266</v>
      </c>
      <c r="F37" s="9">
        <f t="shared" si="6"/>
        <v>0.25</v>
      </c>
      <c r="G37" s="10">
        <f t="shared" ref="G37" si="66">IFERROR(((E37-C37)+(F37-D37)),"")</f>
        <v>1</v>
      </c>
      <c r="H37" s="11"/>
      <c r="I37" s="232"/>
      <c r="J37" s="11">
        <f t="shared" ref="J37" si="67">I37-H37</f>
        <v>0</v>
      </c>
      <c r="K37" s="27">
        <f t="shared" ref="K37" si="68">J37/24</f>
        <v>0</v>
      </c>
      <c r="L37" s="548"/>
    </row>
    <row r="38" spans="1:12">
      <c r="A38" s="12"/>
      <c r="B38" s="8"/>
      <c r="C38" s="8"/>
      <c r="D38" s="9"/>
      <c r="E38" s="8"/>
      <c r="F38" s="9"/>
      <c r="G38" s="10"/>
      <c r="H38" s="11"/>
      <c r="I38" s="11"/>
      <c r="J38" s="11"/>
      <c r="K38" s="27"/>
      <c r="L38" s="28"/>
    </row>
    <row r="39" spans="1:12">
      <c r="A39" s="17" t="s">
        <v>3</v>
      </c>
      <c r="B39" s="18"/>
      <c r="C39" s="18"/>
      <c r="D39" s="18"/>
      <c r="E39" s="18"/>
      <c r="F39" s="18"/>
      <c r="G39" s="19">
        <f>SUM(G7:G38)</f>
        <v>31</v>
      </c>
      <c r="H39" s="20"/>
      <c r="I39" s="20"/>
      <c r="J39" s="32">
        <f>SUM(J7:J38)</f>
        <v>0</v>
      </c>
      <c r="K39" s="32">
        <f>AVERAGE(K7:K38)</f>
        <v>0</v>
      </c>
      <c r="L39" s="33"/>
    </row>
    <row r="40" spans="1:12">
      <c r="A40" s="21" t="s">
        <v>117</v>
      </c>
      <c r="B40" s="22"/>
      <c r="C40" s="22"/>
      <c r="D40" s="22"/>
      <c r="E40" s="22"/>
      <c r="F40" s="22"/>
      <c r="G40" s="23">
        <f>G39/SUMPRODUCT((G7:G38&gt;0)*1)</f>
        <v>1</v>
      </c>
      <c r="H40" s="24"/>
      <c r="I40" s="24"/>
      <c r="J40" s="24"/>
      <c r="K40" s="24" t="e">
        <f>K39/SUMPRODUCT((K7:K38&gt;0)*1)</f>
        <v>#DIV/0!</v>
      </c>
      <c r="L40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3"/>
  <sheetViews>
    <sheetView zoomScale="70" zoomScaleNormal="70" workbookViewId="0">
      <pane xSplit="2" ySplit="7" topLeftCell="C8" activePane="bottomRight" state="frozen"/>
      <selection pane="topRight"/>
      <selection pane="bottomLeft"/>
      <selection pane="bottomRight" activeCell="A11" sqref="A11"/>
    </sheetView>
  </sheetViews>
  <sheetFormatPr defaultColWidth="9.140625" defaultRowHeight="15"/>
  <cols>
    <col min="1" max="1" width="4.85546875" style="1" customWidth="1"/>
    <col min="2" max="3" width="10.7109375" style="1" customWidth="1"/>
    <col min="4" max="4" width="20.85546875" style="1" customWidth="1"/>
    <col min="5" max="5" width="13.5703125" style="1" customWidth="1"/>
    <col min="6" max="6" width="10.7109375" style="194" customWidth="1"/>
    <col min="7" max="10" width="9.140625" style="194"/>
    <col min="11" max="12" width="9.140625" style="215"/>
    <col min="13" max="13" width="20.5703125" style="216" customWidth="1"/>
    <col min="14" max="14" width="38.7109375" style="1" customWidth="1"/>
    <col min="15" max="16384" width="9.140625" style="1"/>
  </cols>
  <sheetData>
    <row r="1" spans="1:16">
      <c r="B1" s="2"/>
      <c r="C1" s="3" t="s">
        <v>131</v>
      </c>
      <c r="D1" s="2"/>
      <c r="E1" s="2"/>
      <c r="F1" s="2"/>
      <c r="G1" s="2"/>
      <c r="H1" s="2"/>
      <c r="I1" s="2"/>
      <c r="J1" s="2"/>
      <c r="K1" s="26"/>
      <c r="L1" s="26"/>
      <c r="M1" s="61"/>
    </row>
    <row r="2" spans="1:16">
      <c r="B2" s="2"/>
      <c r="C2" s="3" t="s">
        <v>218</v>
      </c>
      <c r="D2" s="2"/>
      <c r="E2" s="2"/>
      <c r="F2" s="2"/>
      <c r="G2" s="2"/>
      <c r="H2" s="2"/>
      <c r="I2" s="26"/>
      <c r="J2" s="2"/>
      <c r="K2" s="26"/>
      <c r="L2" s="26"/>
      <c r="M2" s="62" t="s">
        <v>133</v>
      </c>
    </row>
    <row r="3" spans="1:16">
      <c r="B3" s="2"/>
      <c r="C3" s="3" t="str">
        <f>SCI!C3</f>
        <v>Bulan Agustus 2026</v>
      </c>
      <c r="D3" s="2"/>
      <c r="E3" s="2"/>
      <c r="F3" s="2"/>
      <c r="G3" s="2"/>
      <c r="H3" s="2"/>
      <c r="I3" s="2"/>
      <c r="J3" s="2"/>
      <c r="K3" s="26"/>
      <c r="L3" s="26"/>
      <c r="M3" s="61"/>
    </row>
    <row r="4" spans="1:16">
      <c r="B4" s="4"/>
      <c r="C4" s="4">
        <f>SCI!C4</f>
        <v>46235</v>
      </c>
      <c r="D4" s="44"/>
      <c r="E4" s="174"/>
      <c r="F4" s="174"/>
      <c r="G4" s="2"/>
      <c r="H4" s="2"/>
      <c r="I4" s="2"/>
      <c r="J4" s="2"/>
      <c r="K4" s="26"/>
      <c r="L4" s="26"/>
      <c r="M4" s="61" t="s">
        <v>134</v>
      </c>
    </row>
    <row r="5" spans="1:16" ht="15.75" customHeight="1">
      <c r="A5" s="934" t="s">
        <v>111</v>
      </c>
      <c r="B5" s="933" t="s">
        <v>112</v>
      </c>
      <c r="C5" s="933" t="s">
        <v>165</v>
      </c>
      <c r="D5" s="933" t="s">
        <v>166</v>
      </c>
      <c r="E5" s="933" t="s">
        <v>167</v>
      </c>
      <c r="F5" s="933" t="s">
        <v>168</v>
      </c>
      <c r="G5" s="968" t="s">
        <v>169</v>
      </c>
      <c r="H5" s="969"/>
      <c r="I5" s="969"/>
      <c r="J5" s="969"/>
      <c r="K5" s="969"/>
      <c r="L5" s="969"/>
      <c r="M5" s="965" t="s">
        <v>139</v>
      </c>
      <c r="N5" s="931" t="s">
        <v>170</v>
      </c>
    </row>
    <row r="6" spans="1:16" ht="15.75" customHeight="1">
      <c r="A6" s="961"/>
      <c r="B6" s="963"/>
      <c r="C6" s="963"/>
      <c r="D6" s="963"/>
      <c r="E6" s="963"/>
      <c r="F6" s="963"/>
      <c r="G6" s="970" t="s">
        <v>135</v>
      </c>
      <c r="H6" s="971"/>
      <c r="I6" s="970" t="s">
        <v>136</v>
      </c>
      <c r="J6" s="972"/>
      <c r="K6" s="973" t="s">
        <v>171</v>
      </c>
      <c r="L6" s="975"/>
      <c r="M6" s="966"/>
      <c r="N6" s="959"/>
    </row>
    <row r="7" spans="1:16" ht="20.25" customHeight="1">
      <c r="A7" s="935"/>
      <c r="B7" s="936"/>
      <c r="C7" s="936"/>
      <c r="D7" s="936"/>
      <c r="E7" s="936"/>
      <c r="F7" s="936"/>
      <c r="G7" s="5" t="s">
        <v>112</v>
      </c>
      <c r="H7" s="5" t="s">
        <v>142</v>
      </c>
      <c r="I7" s="5" t="s">
        <v>112</v>
      </c>
      <c r="J7" s="5" t="s">
        <v>142</v>
      </c>
      <c r="K7" s="63" t="s">
        <v>135</v>
      </c>
      <c r="L7" s="63" t="s">
        <v>136</v>
      </c>
      <c r="M7" s="977"/>
      <c r="N7" s="932"/>
    </row>
    <row r="8" spans="1:16">
      <c r="A8" s="12">
        <v>1</v>
      </c>
      <c r="B8" s="8">
        <f t="shared" ref="B8:B11" si="0">I8</f>
        <v>0</v>
      </c>
      <c r="C8" s="175"/>
      <c r="D8" s="175"/>
      <c r="E8" s="8"/>
      <c r="F8" s="175"/>
      <c r="G8" s="154"/>
      <c r="H8" s="217"/>
      <c r="I8" s="154"/>
      <c r="J8" s="217"/>
      <c r="K8" s="224"/>
      <c r="L8" s="224"/>
      <c r="M8" s="225"/>
      <c r="N8" s="28"/>
      <c r="O8" s="75"/>
    </row>
    <row r="9" spans="1:16">
      <c r="A9" s="12">
        <f>A8+1</f>
        <v>2</v>
      </c>
      <c r="B9" s="8">
        <f t="shared" si="0"/>
        <v>0</v>
      </c>
      <c r="C9" s="175"/>
      <c r="D9" s="175"/>
      <c r="E9" s="8"/>
      <c r="F9" s="175"/>
      <c r="G9" s="154"/>
      <c r="H9" s="217"/>
      <c r="I9" s="154"/>
      <c r="J9" s="217"/>
      <c r="K9" s="224"/>
      <c r="L9" s="224"/>
      <c r="M9" s="225"/>
      <c r="N9" s="28"/>
      <c r="O9" s="75"/>
    </row>
    <row r="10" spans="1:16">
      <c r="A10" s="12">
        <f t="shared" ref="A10:A11" si="1">A9+1</f>
        <v>3</v>
      </c>
      <c r="B10" s="8">
        <f t="shared" si="0"/>
        <v>0</v>
      </c>
      <c r="C10" s="180"/>
      <c r="D10" s="180"/>
      <c r="E10" s="8"/>
      <c r="F10" s="175"/>
      <c r="G10" s="154"/>
      <c r="H10" s="217"/>
      <c r="I10" s="154"/>
      <c r="J10" s="217"/>
      <c r="K10" s="224"/>
      <c r="L10" s="224"/>
      <c r="M10" s="225"/>
      <c r="N10" s="104"/>
      <c r="O10" s="75"/>
    </row>
    <row r="11" spans="1:16">
      <c r="A11" s="12">
        <f t="shared" si="1"/>
        <v>4</v>
      </c>
      <c r="B11" s="8">
        <f t="shared" si="0"/>
        <v>0</v>
      </c>
      <c r="C11" s="175"/>
      <c r="D11" s="180"/>
      <c r="E11" s="8"/>
      <c r="F11" s="175"/>
      <c r="G11" s="154"/>
      <c r="H11" s="217"/>
      <c r="I11" s="154"/>
      <c r="J11" s="217"/>
      <c r="K11" s="224"/>
      <c r="L11" s="224"/>
      <c r="M11" s="225"/>
      <c r="N11" s="28"/>
      <c r="O11" s="75"/>
      <c r="P11" s="42"/>
    </row>
    <row r="12" spans="1:16">
      <c r="A12" s="13"/>
      <c r="B12" s="14"/>
      <c r="C12" s="218"/>
      <c r="D12" s="54"/>
      <c r="E12" s="14"/>
      <c r="F12" s="218"/>
      <c r="G12" s="14"/>
      <c r="H12" s="219"/>
      <c r="I12" s="14"/>
      <c r="J12" s="226"/>
      <c r="K12" s="227"/>
      <c r="L12" s="227"/>
      <c r="M12" s="228"/>
      <c r="N12" s="94"/>
      <c r="O12" s="75"/>
    </row>
    <row r="13" spans="1:16">
      <c r="A13" s="220" t="s">
        <v>3</v>
      </c>
      <c r="B13" s="221"/>
      <c r="C13" s="58"/>
      <c r="D13" s="58"/>
      <c r="E13" s="58"/>
      <c r="F13" s="222"/>
      <c r="G13" s="222"/>
      <c r="H13" s="223"/>
      <c r="I13" s="222"/>
      <c r="J13" s="223"/>
      <c r="K13" s="229"/>
      <c r="L13" s="229"/>
      <c r="M13" s="72">
        <f>SUM(M8:M11)</f>
        <v>0</v>
      </c>
      <c r="N13" s="73"/>
    </row>
  </sheetData>
  <mergeCells count="12">
    <mergeCell ref="F5:F7"/>
    <mergeCell ref="A5:A7"/>
    <mergeCell ref="B5:B7"/>
    <mergeCell ref="C5:C7"/>
    <mergeCell ref="D5:D7"/>
    <mergeCell ref="E5:E7"/>
    <mergeCell ref="M5:M7"/>
    <mergeCell ref="N5:N7"/>
    <mergeCell ref="G5:L5"/>
    <mergeCell ref="G6:H6"/>
    <mergeCell ref="I6:J6"/>
    <mergeCell ref="K6:L6"/>
  </mergeCells>
  <conditionalFormatting sqref="D12:D14">
    <cfRule type="cellIs" dxfId="1" priority="4" operator="equal">
      <formula>"APC"</formula>
    </cfRule>
  </conditionalFormatting>
  <hyperlinks>
    <hyperlink ref="M2" location="'Summary sales'!A1" display="SUMMARY"/>
  </hyperlinks>
  <pageMargins left="0.7" right="0.7" top="0.75" bottom="0.75" header="0.3" footer="0.3"/>
  <pageSetup orientation="portrait"/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71"/>
  <sheetViews>
    <sheetView zoomScale="96" zoomScaleNormal="96" zoomScaleSheetLayoutView="90" workbookViewId="0">
      <pane xSplit="3" ySplit="7" topLeftCell="D8" activePane="bottomRight" state="frozenSplit"/>
      <selection pane="topRight"/>
      <selection pane="bottomLeft"/>
      <selection pane="bottomRight" activeCell="P17" sqref="P17"/>
    </sheetView>
  </sheetViews>
  <sheetFormatPr defaultColWidth="9.140625" defaultRowHeight="15"/>
  <cols>
    <col min="1" max="1" width="4.85546875" style="1" customWidth="1"/>
    <col min="2" max="3" width="10.7109375" style="1" customWidth="1"/>
    <col min="4" max="4" width="20.140625" style="1" customWidth="1"/>
    <col min="5" max="6" width="10.7109375" style="1" customWidth="1"/>
    <col min="7" max="12" width="9.140625" style="1"/>
    <col min="13" max="14" width="9.140625" style="29"/>
    <col min="15" max="15" width="19.140625" style="42" customWidth="1"/>
    <col min="16" max="16" width="36.140625" style="1" customWidth="1"/>
    <col min="17" max="17" width="11.85546875" style="1" customWidth="1"/>
    <col min="18" max="16384" width="9.140625" style="1"/>
  </cols>
  <sheetData>
    <row r="1" spans="1:20">
      <c r="B1" s="2"/>
      <c r="C1" s="3" t="s">
        <v>131</v>
      </c>
      <c r="D1" s="2"/>
      <c r="E1" s="2"/>
      <c r="F1" s="2"/>
      <c r="G1" s="2"/>
      <c r="H1" s="2"/>
      <c r="I1" s="2"/>
      <c r="J1" s="2"/>
      <c r="K1" s="2"/>
      <c r="L1" s="2"/>
      <c r="M1" s="26"/>
      <c r="N1" s="26"/>
      <c r="O1" s="61"/>
    </row>
    <row r="2" spans="1:20">
      <c r="B2" s="2"/>
      <c r="C2" s="3" t="s">
        <v>219</v>
      </c>
      <c r="D2" s="2"/>
      <c r="E2" s="2"/>
      <c r="F2" s="2"/>
      <c r="G2" s="2"/>
      <c r="H2" s="2"/>
      <c r="I2" s="26"/>
      <c r="J2" s="2"/>
      <c r="K2" s="2"/>
      <c r="L2" s="2"/>
      <c r="M2" s="26"/>
      <c r="N2" s="26"/>
      <c r="O2" s="62" t="s">
        <v>133</v>
      </c>
    </row>
    <row r="3" spans="1:20">
      <c r="B3" s="2"/>
      <c r="C3" s="3" t="str">
        <f>SCI!C3</f>
        <v>Bulan Agustus 2026</v>
      </c>
      <c r="D3" s="2"/>
      <c r="E3" s="2"/>
      <c r="F3" s="2"/>
      <c r="G3" s="2"/>
      <c r="H3" s="2"/>
      <c r="I3" s="2"/>
      <c r="J3" s="2"/>
      <c r="K3" s="2"/>
      <c r="L3" s="2"/>
      <c r="M3" s="26"/>
      <c r="N3" s="26"/>
      <c r="O3" s="61"/>
    </row>
    <row r="4" spans="1:20">
      <c r="B4" s="4"/>
      <c r="C4" s="4">
        <f>SCI!C4</f>
        <v>46235</v>
      </c>
      <c r="D4" s="44"/>
      <c r="E4" s="174"/>
      <c r="F4" s="174"/>
      <c r="G4" s="2"/>
      <c r="H4" s="2"/>
      <c r="I4" s="2"/>
      <c r="J4" s="2"/>
      <c r="K4" s="2"/>
      <c r="L4" s="2"/>
      <c r="M4" s="26"/>
      <c r="N4" s="26"/>
      <c r="O4" s="61" t="s">
        <v>134</v>
      </c>
    </row>
    <row r="5" spans="1:20" ht="15.75" customHeight="1">
      <c r="A5" s="934" t="s">
        <v>111</v>
      </c>
      <c r="B5" s="933" t="s">
        <v>112</v>
      </c>
      <c r="C5" s="933" t="s">
        <v>165</v>
      </c>
      <c r="D5" s="933" t="s">
        <v>214</v>
      </c>
      <c r="E5" s="933" t="s">
        <v>167</v>
      </c>
      <c r="F5" s="933" t="s">
        <v>168</v>
      </c>
      <c r="G5" s="968" t="s">
        <v>169</v>
      </c>
      <c r="H5" s="969"/>
      <c r="I5" s="969"/>
      <c r="J5" s="969"/>
      <c r="K5" s="969"/>
      <c r="L5" s="969"/>
      <c r="M5" s="969"/>
      <c r="N5" s="969"/>
      <c r="O5" s="1003" t="s">
        <v>139</v>
      </c>
      <c r="P5" s="931" t="s">
        <v>170</v>
      </c>
    </row>
    <row r="6" spans="1:20" ht="19.5" customHeight="1">
      <c r="A6" s="961"/>
      <c r="B6" s="963"/>
      <c r="C6" s="963"/>
      <c r="D6" s="963"/>
      <c r="E6" s="963"/>
      <c r="F6" s="963"/>
      <c r="G6" s="970" t="s">
        <v>135</v>
      </c>
      <c r="H6" s="971"/>
      <c r="I6" s="970" t="s">
        <v>136</v>
      </c>
      <c r="J6" s="972"/>
      <c r="K6" s="970" t="s">
        <v>135</v>
      </c>
      <c r="L6" s="972"/>
      <c r="M6" s="970" t="s">
        <v>136</v>
      </c>
      <c r="N6" s="972"/>
      <c r="O6" s="1004"/>
      <c r="P6" s="959"/>
    </row>
    <row r="7" spans="1:20" ht="33.75" customHeight="1">
      <c r="A7" s="935"/>
      <c r="B7" s="936"/>
      <c r="C7" s="936"/>
      <c r="D7" s="936"/>
      <c r="E7" s="936"/>
      <c r="F7" s="936"/>
      <c r="G7" s="5" t="s">
        <v>112</v>
      </c>
      <c r="H7" s="5" t="s">
        <v>142</v>
      </c>
      <c r="I7" s="5" t="s">
        <v>112</v>
      </c>
      <c r="J7" s="5" t="s">
        <v>142</v>
      </c>
      <c r="K7" s="63" t="s">
        <v>220</v>
      </c>
      <c r="L7" s="5" t="s">
        <v>221</v>
      </c>
      <c r="M7" s="63" t="s">
        <v>220</v>
      </c>
      <c r="N7" s="5" t="s">
        <v>221</v>
      </c>
      <c r="O7" s="1005"/>
      <c r="P7" s="932"/>
    </row>
    <row r="8" spans="1:20" ht="15.75" thickTop="1">
      <c r="A8" s="12"/>
      <c r="B8" s="8"/>
      <c r="C8" s="208"/>
      <c r="D8" s="208"/>
      <c r="E8" s="14"/>
      <c r="F8" s="175"/>
      <c r="G8" s="55"/>
      <c r="H8" s="56"/>
      <c r="I8" s="55"/>
      <c r="J8" s="56"/>
      <c r="K8" s="56"/>
      <c r="L8" s="56"/>
      <c r="M8" s="209"/>
      <c r="N8" s="209"/>
      <c r="O8" s="30"/>
      <c r="P8" s="210"/>
    </row>
    <row r="9" spans="1:20">
      <c r="A9" s="12">
        <f t="shared" ref="A9:A31" si="0">A8+1</f>
        <v>1</v>
      </c>
      <c r="B9" s="48">
        <f t="shared" ref="B9:B19" si="1">I9</f>
        <v>46237</v>
      </c>
      <c r="C9" s="208" t="s">
        <v>298</v>
      </c>
      <c r="D9" s="208" t="s">
        <v>295</v>
      </c>
      <c r="E9" s="14">
        <v>46236</v>
      </c>
      <c r="F9" s="723" t="s">
        <v>123</v>
      </c>
      <c r="G9" s="55">
        <v>46237</v>
      </c>
      <c r="H9" s="56">
        <v>0.41666666666666669</v>
      </c>
      <c r="I9" s="55">
        <v>46237</v>
      </c>
      <c r="J9" s="56">
        <v>0.84236111111111101</v>
      </c>
      <c r="K9" s="211">
        <v>180</v>
      </c>
      <c r="L9" s="211">
        <v>30</v>
      </c>
      <c r="M9" s="211">
        <v>25</v>
      </c>
      <c r="N9" s="211">
        <v>30</v>
      </c>
      <c r="O9" s="30">
        <v>2816.9</v>
      </c>
      <c r="P9" s="212"/>
      <c r="R9" s="42"/>
      <c r="S9" s="42"/>
    </row>
    <row r="10" spans="1:20">
      <c r="A10" s="12">
        <f t="shared" si="0"/>
        <v>2</v>
      </c>
      <c r="B10" s="48">
        <f t="shared" si="1"/>
        <v>46238</v>
      </c>
      <c r="C10" s="208" t="s">
        <v>299</v>
      </c>
      <c r="D10" s="724" t="s">
        <v>296</v>
      </c>
      <c r="E10" s="14">
        <v>46237</v>
      </c>
      <c r="F10" s="723" t="s">
        <v>123</v>
      </c>
      <c r="G10" s="55">
        <v>46237</v>
      </c>
      <c r="H10" s="56">
        <v>0.84236111111111101</v>
      </c>
      <c r="I10" s="55">
        <v>46238</v>
      </c>
      <c r="J10" s="56">
        <v>0.26666666666666666</v>
      </c>
      <c r="K10" s="211">
        <v>170</v>
      </c>
      <c r="L10" s="211">
        <v>30</v>
      </c>
      <c r="M10" s="211">
        <v>20</v>
      </c>
      <c r="N10" s="211">
        <v>30</v>
      </c>
      <c r="O10" s="42">
        <v>2619.6999999999998</v>
      </c>
      <c r="P10" s="659"/>
      <c r="R10" s="42"/>
      <c r="S10" s="42"/>
    </row>
    <row r="11" spans="1:20">
      <c r="A11" s="12">
        <f t="shared" si="0"/>
        <v>3</v>
      </c>
      <c r="B11" s="48">
        <f t="shared" si="1"/>
        <v>46238</v>
      </c>
      <c r="C11" s="208" t="s">
        <v>297</v>
      </c>
      <c r="D11" s="208" t="s">
        <v>306</v>
      </c>
      <c r="E11" s="14">
        <v>46237</v>
      </c>
      <c r="F11" s="723" t="s">
        <v>123</v>
      </c>
      <c r="G11" s="55">
        <v>46238</v>
      </c>
      <c r="H11" s="56">
        <v>0.26666666666666666</v>
      </c>
      <c r="I11" s="55">
        <v>46238</v>
      </c>
      <c r="J11" s="56">
        <v>0.73611111111111116</v>
      </c>
      <c r="K11" s="211">
        <v>170</v>
      </c>
      <c r="L11" s="211">
        <v>30</v>
      </c>
      <c r="M11" s="211">
        <v>25</v>
      </c>
      <c r="N11" s="211">
        <v>30</v>
      </c>
      <c r="O11" s="42">
        <v>2427.81</v>
      </c>
      <c r="P11" s="659"/>
      <c r="R11" s="42"/>
      <c r="S11" s="42"/>
    </row>
    <row r="12" spans="1:20">
      <c r="A12" s="12">
        <f t="shared" si="0"/>
        <v>4</v>
      </c>
      <c r="B12" s="48">
        <f t="shared" si="1"/>
        <v>46239</v>
      </c>
      <c r="C12" s="208" t="s">
        <v>308</v>
      </c>
      <c r="D12" s="208" t="s">
        <v>307</v>
      </c>
      <c r="E12" s="14">
        <v>46238</v>
      </c>
      <c r="F12" s="723" t="s">
        <v>123</v>
      </c>
      <c r="G12" s="55">
        <v>46238</v>
      </c>
      <c r="H12" s="56">
        <v>0.73611111111111116</v>
      </c>
      <c r="I12" s="55">
        <v>46239</v>
      </c>
      <c r="J12" s="56">
        <v>0.18263888888888891</v>
      </c>
      <c r="K12" s="211">
        <v>200</v>
      </c>
      <c r="L12" s="211">
        <v>30</v>
      </c>
      <c r="M12" s="211">
        <v>25</v>
      </c>
      <c r="N12" s="211">
        <v>30</v>
      </c>
      <c r="O12" s="42">
        <v>2906.43</v>
      </c>
      <c r="P12" s="212"/>
      <c r="R12" s="42"/>
      <c r="S12" s="42"/>
    </row>
    <row r="13" spans="1:20">
      <c r="A13" s="12">
        <f t="shared" si="0"/>
        <v>5</v>
      </c>
      <c r="B13" s="48">
        <f t="shared" si="1"/>
        <v>46239</v>
      </c>
      <c r="C13" s="208" t="s">
        <v>326</v>
      </c>
      <c r="D13" s="208" t="s">
        <v>324</v>
      </c>
      <c r="E13" s="14">
        <v>46238</v>
      </c>
      <c r="F13" s="723" t="s">
        <v>123</v>
      </c>
      <c r="G13" s="55">
        <v>46239</v>
      </c>
      <c r="H13" s="56">
        <v>0.18263888888888891</v>
      </c>
      <c r="I13" s="55">
        <v>46239</v>
      </c>
      <c r="J13" s="56">
        <v>0.58333333333333337</v>
      </c>
      <c r="K13" s="211">
        <v>180</v>
      </c>
      <c r="L13" s="211">
        <v>30</v>
      </c>
      <c r="M13" s="211">
        <v>30</v>
      </c>
      <c r="N13" s="211">
        <v>30</v>
      </c>
      <c r="O13" s="30">
        <v>2529.75</v>
      </c>
      <c r="P13" s="212"/>
      <c r="Q13" s="75"/>
      <c r="R13" s="42"/>
      <c r="S13" s="42"/>
    </row>
    <row r="14" spans="1:20">
      <c r="A14" s="12">
        <f t="shared" si="0"/>
        <v>6</v>
      </c>
      <c r="B14" s="8">
        <f t="shared" si="1"/>
        <v>46240</v>
      </c>
      <c r="C14" s="208" t="s">
        <v>327</v>
      </c>
      <c r="D14" s="208" t="s">
        <v>325</v>
      </c>
      <c r="E14" s="14">
        <v>46238</v>
      </c>
      <c r="F14" s="723" t="s">
        <v>123</v>
      </c>
      <c r="G14" s="55">
        <v>46239</v>
      </c>
      <c r="H14" s="56">
        <v>0.58333333333333337</v>
      </c>
      <c r="I14" s="55">
        <v>46240</v>
      </c>
      <c r="J14" s="56">
        <v>2.7777777777777779E-3</v>
      </c>
      <c r="K14" s="211">
        <v>185</v>
      </c>
      <c r="L14" s="211">
        <v>30</v>
      </c>
      <c r="M14" s="211">
        <v>25</v>
      </c>
      <c r="N14" s="211">
        <v>30</v>
      </c>
      <c r="O14" s="42">
        <v>2798.69</v>
      </c>
      <c r="P14" s="212"/>
      <c r="Q14" s="75"/>
      <c r="R14" s="42"/>
      <c r="S14" s="42"/>
    </row>
    <row r="15" spans="1:20">
      <c r="A15" s="12">
        <f t="shared" si="0"/>
        <v>7</v>
      </c>
      <c r="B15" s="8">
        <f t="shared" si="1"/>
        <v>46240</v>
      </c>
      <c r="C15" s="208" t="s">
        <v>337</v>
      </c>
      <c r="D15" s="208" t="s">
        <v>335</v>
      </c>
      <c r="E15" s="14">
        <v>46239</v>
      </c>
      <c r="F15" s="723" t="s">
        <v>123</v>
      </c>
      <c r="G15" s="55">
        <v>46240</v>
      </c>
      <c r="H15" s="56">
        <v>2.7777777777777779E-3</v>
      </c>
      <c r="I15" s="55">
        <v>46240</v>
      </c>
      <c r="J15" s="56">
        <v>0.44444444444444442</v>
      </c>
      <c r="K15" s="211">
        <v>185</v>
      </c>
      <c r="L15" s="211">
        <v>30</v>
      </c>
      <c r="M15" s="211">
        <v>30</v>
      </c>
      <c r="N15" s="211">
        <v>30</v>
      </c>
      <c r="O15" s="30">
        <v>2593.34</v>
      </c>
      <c r="P15" s="212"/>
      <c r="Q15" s="75"/>
      <c r="R15" s="42"/>
      <c r="S15" s="42"/>
      <c r="T15" s="42"/>
    </row>
    <row r="16" spans="1:20">
      <c r="A16" s="12">
        <f t="shared" si="0"/>
        <v>8</v>
      </c>
      <c r="B16" s="8">
        <f t="shared" si="1"/>
        <v>46240</v>
      </c>
      <c r="C16" s="662" t="s">
        <v>338</v>
      </c>
      <c r="D16" s="208" t="s">
        <v>336</v>
      </c>
      <c r="E16" s="14">
        <v>46239</v>
      </c>
      <c r="F16" s="723" t="s">
        <v>123</v>
      </c>
      <c r="G16" s="55">
        <v>46240</v>
      </c>
      <c r="H16" s="56">
        <v>0.44444444444444442</v>
      </c>
      <c r="I16" s="55">
        <v>46240</v>
      </c>
      <c r="J16" s="56">
        <v>0.89930555555555547</v>
      </c>
      <c r="K16" s="211">
        <v>185</v>
      </c>
      <c r="L16" s="211">
        <v>30</v>
      </c>
      <c r="M16" s="211">
        <v>20</v>
      </c>
      <c r="N16" s="211">
        <v>30</v>
      </c>
      <c r="O16" s="30">
        <v>2872.1</v>
      </c>
      <c r="P16" s="212"/>
      <c r="R16" s="42"/>
      <c r="S16" s="42"/>
    </row>
    <row r="17" spans="1:20">
      <c r="A17" s="12">
        <f t="shared" si="0"/>
        <v>9</v>
      </c>
      <c r="B17" s="8">
        <f t="shared" si="1"/>
        <v>46241</v>
      </c>
      <c r="C17" s="672" t="s">
        <v>342</v>
      </c>
      <c r="D17" s="672" t="s">
        <v>341</v>
      </c>
      <c r="E17" s="14">
        <v>46240</v>
      </c>
      <c r="F17" s="723" t="s">
        <v>123</v>
      </c>
      <c r="G17" s="55">
        <v>46240</v>
      </c>
      <c r="H17" s="56">
        <v>0.89930555555555547</v>
      </c>
      <c r="I17" s="55">
        <v>46241</v>
      </c>
      <c r="J17" s="56">
        <v>0.31458333333333333</v>
      </c>
      <c r="K17" s="211">
        <v>180</v>
      </c>
      <c r="L17" s="211">
        <v>30</v>
      </c>
      <c r="M17" s="211">
        <v>40</v>
      </c>
      <c r="N17" s="211">
        <v>30</v>
      </c>
      <c r="O17" s="30">
        <v>2623.64</v>
      </c>
      <c r="P17" s="212"/>
      <c r="R17" s="42"/>
      <c r="S17" s="42"/>
    </row>
    <row r="18" spans="1:20">
      <c r="A18" s="12">
        <f t="shared" si="0"/>
        <v>10</v>
      </c>
      <c r="B18" s="8">
        <f t="shared" si="1"/>
        <v>46241</v>
      </c>
      <c r="C18" s="208" t="s">
        <v>351</v>
      </c>
      <c r="D18" s="208" t="s">
        <v>349</v>
      </c>
      <c r="E18" s="14">
        <v>46240</v>
      </c>
      <c r="F18" s="723" t="s">
        <v>123</v>
      </c>
      <c r="G18" s="55">
        <v>46241</v>
      </c>
      <c r="H18" s="56">
        <v>0.31458333333333333</v>
      </c>
      <c r="I18" s="55">
        <v>46241</v>
      </c>
      <c r="J18" s="56">
        <v>0.74305555555555547</v>
      </c>
      <c r="K18" s="211">
        <v>175</v>
      </c>
      <c r="L18" s="211">
        <v>30</v>
      </c>
      <c r="M18" s="211">
        <v>30</v>
      </c>
      <c r="N18" s="211">
        <v>30</v>
      </c>
      <c r="O18" s="30">
        <v>2699.53</v>
      </c>
      <c r="P18" s="212"/>
      <c r="Q18" s="75"/>
      <c r="R18" s="42"/>
      <c r="S18" s="42"/>
    </row>
    <row r="19" spans="1:20">
      <c r="A19" s="12">
        <f t="shared" si="0"/>
        <v>11</v>
      </c>
      <c r="B19" s="8">
        <f t="shared" si="1"/>
        <v>46242</v>
      </c>
      <c r="C19" s="208" t="s">
        <v>337</v>
      </c>
      <c r="D19" s="208" t="s">
        <v>350</v>
      </c>
      <c r="E19" s="14">
        <v>46241</v>
      </c>
      <c r="F19" s="723" t="s">
        <v>123</v>
      </c>
      <c r="G19" s="55">
        <v>46241</v>
      </c>
      <c r="H19" s="56">
        <v>0.74305555555555547</v>
      </c>
      <c r="I19" s="55">
        <v>46242</v>
      </c>
      <c r="J19" s="56">
        <v>0.18194444444444444</v>
      </c>
      <c r="K19" s="211">
        <v>190</v>
      </c>
      <c r="L19" s="211">
        <v>30</v>
      </c>
      <c r="M19" s="211">
        <v>30</v>
      </c>
      <c r="N19" s="211">
        <v>30</v>
      </c>
      <c r="O19" s="30">
        <v>2516.44</v>
      </c>
      <c r="P19" s="212"/>
      <c r="R19" s="42"/>
      <c r="S19" s="42"/>
    </row>
    <row r="20" spans="1:20">
      <c r="A20" s="12">
        <f t="shared" si="0"/>
        <v>12</v>
      </c>
      <c r="B20" s="8">
        <f t="shared" ref="B20:B31" si="2">I20</f>
        <v>46242</v>
      </c>
      <c r="C20" s="208" t="s">
        <v>299</v>
      </c>
      <c r="D20" s="208" t="s">
        <v>355</v>
      </c>
      <c r="E20" s="14">
        <v>46241</v>
      </c>
      <c r="F20" s="723" t="s">
        <v>123</v>
      </c>
      <c r="G20" s="55">
        <v>46242</v>
      </c>
      <c r="H20" s="56">
        <v>0.18194444444444444</v>
      </c>
      <c r="I20" s="55">
        <v>46242</v>
      </c>
      <c r="J20" s="56">
        <v>0.59722222222222221</v>
      </c>
      <c r="K20" s="211">
        <v>180</v>
      </c>
      <c r="L20" s="211">
        <v>30</v>
      </c>
      <c r="M20" s="211">
        <v>30</v>
      </c>
      <c r="N20" s="211">
        <v>30</v>
      </c>
      <c r="O20" s="30">
        <v>2668.93</v>
      </c>
      <c r="P20" s="212"/>
      <c r="Q20" s="75"/>
      <c r="R20" s="42"/>
      <c r="S20" s="42"/>
    </row>
    <row r="21" spans="1:20">
      <c r="A21" s="12">
        <f t="shared" si="0"/>
        <v>13</v>
      </c>
      <c r="B21" s="8">
        <f t="shared" si="2"/>
        <v>46243</v>
      </c>
      <c r="C21" s="208" t="s">
        <v>342</v>
      </c>
      <c r="D21" s="208" t="s">
        <v>356</v>
      </c>
      <c r="E21" s="14">
        <v>46242</v>
      </c>
      <c r="F21" s="723" t="s">
        <v>123</v>
      </c>
      <c r="G21" s="55">
        <v>46242</v>
      </c>
      <c r="H21" s="56">
        <v>0.59722222222222221</v>
      </c>
      <c r="I21" s="55">
        <v>46243</v>
      </c>
      <c r="J21" s="56">
        <v>6.25E-2</v>
      </c>
      <c r="K21" s="211">
        <v>190</v>
      </c>
      <c r="L21" s="211">
        <v>30</v>
      </c>
      <c r="M21" s="211">
        <v>30</v>
      </c>
      <c r="N21" s="211">
        <v>30</v>
      </c>
      <c r="O21" s="42">
        <v>2359.92</v>
      </c>
      <c r="P21" s="212"/>
      <c r="R21" s="42"/>
      <c r="S21" s="42"/>
      <c r="T21" s="42"/>
    </row>
    <row r="22" spans="1:20">
      <c r="A22" s="12">
        <f t="shared" si="0"/>
        <v>14</v>
      </c>
      <c r="B22" s="8">
        <f t="shared" si="2"/>
        <v>46243</v>
      </c>
      <c r="C22" s="208" t="s">
        <v>298</v>
      </c>
      <c r="D22" s="208" t="s">
        <v>367</v>
      </c>
      <c r="E22" s="14">
        <v>46242</v>
      </c>
      <c r="F22" s="723" t="s">
        <v>123</v>
      </c>
      <c r="G22" s="55">
        <v>46243</v>
      </c>
      <c r="H22" s="56">
        <v>6.25E-2</v>
      </c>
      <c r="I22" s="55">
        <v>46243</v>
      </c>
      <c r="J22" s="56">
        <v>0.57638888888888895</v>
      </c>
      <c r="K22" s="211">
        <v>180</v>
      </c>
      <c r="L22" s="211">
        <v>30</v>
      </c>
      <c r="M22" s="211">
        <v>45</v>
      </c>
      <c r="N22" s="211">
        <v>30</v>
      </c>
      <c r="O22" s="30">
        <v>2688.31</v>
      </c>
      <c r="P22" s="212"/>
      <c r="R22" s="42"/>
      <c r="S22" s="42"/>
    </row>
    <row r="23" spans="1:20">
      <c r="A23" s="12">
        <f t="shared" si="0"/>
        <v>15</v>
      </c>
      <c r="B23" s="8">
        <f t="shared" si="2"/>
        <v>46244</v>
      </c>
      <c r="C23" s="208" t="s">
        <v>337</v>
      </c>
      <c r="D23" s="208" t="s">
        <v>368</v>
      </c>
      <c r="E23" s="14">
        <v>46242</v>
      </c>
      <c r="F23" s="723" t="s">
        <v>123</v>
      </c>
      <c r="G23" s="55">
        <v>46243</v>
      </c>
      <c r="H23" s="56">
        <v>0.875</v>
      </c>
      <c r="I23" s="55">
        <v>46244</v>
      </c>
      <c r="J23" s="56">
        <v>0.31805555555555554</v>
      </c>
      <c r="K23" s="211">
        <v>180</v>
      </c>
      <c r="L23" s="211">
        <v>30</v>
      </c>
      <c r="M23" s="211">
        <v>25</v>
      </c>
      <c r="N23" s="211">
        <v>30</v>
      </c>
      <c r="O23" s="836">
        <v>2429.7399999999998</v>
      </c>
      <c r="P23" s="837" t="s">
        <v>505</v>
      </c>
      <c r="R23" s="42"/>
      <c r="S23" s="42"/>
      <c r="T23" s="42"/>
    </row>
    <row r="24" spans="1:20">
      <c r="A24" s="12">
        <f t="shared" si="0"/>
        <v>16</v>
      </c>
      <c r="B24" s="8">
        <f t="shared" si="2"/>
        <v>46244</v>
      </c>
      <c r="C24" s="208" t="s">
        <v>372</v>
      </c>
      <c r="D24" s="208" t="s">
        <v>371</v>
      </c>
      <c r="E24" s="14">
        <v>46243</v>
      </c>
      <c r="F24" s="723" t="s">
        <v>123</v>
      </c>
      <c r="G24" s="55">
        <v>46244</v>
      </c>
      <c r="H24" s="56">
        <v>0.31805555555555554</v>
      </c>
      <c r="I24" s="55">
        <v>46244</v>
      </c>
      <c r="J24" s="56">
        <v>0.75555555555555554</v>
      </c>
      <c r="K24" s="211">
        <v>175</v>
      </c>
      <c r="L24" s="211">
        <v>30</v>
      </c>
      <c r="M24" s="211">
        <v>30</v>
      </c>
      <c r="N24" s="211">
        <v>30</v>
      </c>
      <c r="O24" s="30">
        <v>2566.15</v>
      </c>
      <c r="P24" s="212"/>
      <c r="R24" s="42"/>
      <c r="S24" s="42"/>
      <c r="T24" s="42"/>
    </row>
    <row r="25" spans="1:20">
      <c r="A25" s="12">
        <f t="shared" si="0"/>
        <v>17</v>
      </c>
      <c r="B25" s="8">
        <f t="shared" si="2"/>
        <v>46245</v>
      </c>
      <c r="C25" s="208" t="s">
        <v>299</v>
      </c>
      <c r="D25" s="208" t="s">
        <v>378</v>
      </c>
      <c r="E25" s="14">
        <v>46243</v>
      </c>
      <c r="F25" s="723" t="s">
        <v>123</v>
      </c>
      <c r="G25" s="55">
        <v>46244</v>
      </c>
      <c r="H25" s="56">
        <v>0.75555555555555554</v>
      </c>
      <c r="I25" s="55">
        <v>46245</v>
      </c>
      <c r="J25" s="56">
        <v>0.18402777777777779</v>
      </c>
      <c r="K25" s="211">
        <v>185</v>
      </c>
      <c r="L25" s="211">
        <v>30</v>
      </c>
      <c r="M25" s="211">
        <v>30</v>
      </c>
      <c r="N25" s="211">
        <v>30</v>
      </c>
      <c r="O25" s="30">
        <v>2667.19</v>
      </c>
      <c r="P25" s="212"/>
      <c r="R25" s="42"/>
      <c r="S25" s="42"/>
    </row>
    <row r="26" spans="1:20">
      <c r="A26" s="12">
        <f t="shared" si="0"/>
        <v>18</v>
      </c>
      <c r="B26" s="8">
        <f t="shared" si="2"/>
        <v>46245</v>
      </c>
      <c r="C26" s="208" t="s">
        <v>385</v>
      </c>
      <c r="D26" s="208" t="s">
        <v>383</v>
      </c>
      <c r="E26" s="14">
        <v>46244</v>
      </c>
      <c r="F26" s="723" t="s">
        <v>123</v>
      </c>
      <c r="G26" s="55">
        <v>46245</v>
      </c>
      <c r="H26" s="56">
        <v>0.18402777777777779</v>
      </c>
      <c r="I26" s="55">
        <v>46245</v>
      </c>
      <c r="J26" s="56">
        <v>0.70208333333333339</v>
      </c>
      <c r="K26" s="211">
        <v>185</v>
      </c>
      <c r="L26" s="211">
        <v>30</v>
      </c>
      <c r="M26" s="211">
        <v>20</v>
      </c>
      <c r="N26" s="211">
        <v>30</v>
      </c>
      <c r="O26" s="30">
        <v>1918.04</v>
      </c>
      <c r="P26" s="212"/>
      <c r="R26" s="42"/>
      <c r="S26" s="42"/>
    </row>
    <row r="27" spans="1:20">
      <c r="A27" s="12">
        <f t="shared" si="0"/>
        <v>19</v>
      </c>
      <c r="B27" s="8">
        <f t="shared" si="2"/>
        <v>46246</v>
      </c>
      <c r="C27" s="208" t="s">
        <v>387</v>
      </c>
      <c r="D27" s="799" t="s">
        <v>402</v>
      </c>
      <c r="E27" s="14">
        <v>46245</v>
      </c>
      <c r="F27" s="723" t="s">
        <v>123</v>
      </c>
      <c r="G27" s="55">
        <v>46245</v>
      </c>
      <c r="H27" s="56">
        <v>0.70208333333333339</v>
      </c>
      <c r="I27" s="55">
        <v>46246</v>
      </c>
      <c r="J27" s="56">
        <v>2.6388888888888889E-2</v>
      </c>
      <c r="K27" s="211">
        <v>100</v>
      </c>
      <c r="L27" s="211">
        <v>30</v>
      </c>
      <c r="M27" s="211">
        <v>20</v>
      </c>
      <c r="N27" s="211">
        <v>30</v>
      </c>
      <c r="O27" s="30">
        <v>1274.2443609022557</v>
      </c>
      <c r="P27" s="796" t="s">
        <v>399</v>
      </c>
      <c r="R27" s="42"/>
      <c r="S27" s="42"/>
    </row>
    <row r="28" spans="1:20">
      <c r="A28" s="12">
        <f t="shared" si="0"/>
        <v>20</v>
      </c>
      <c r="B28" s="8">
        <f t="shared" si="2"/>
        <v>46246</v>
      </c>
      <c r="C28" s="208" t="s">
        <v>326</v>
      </c>
      <c r="D28" s="799" t="s">
        <v>403</v>
      </c>
      <c r="E28" s="14">
        <v>46245</v>
      </c>
      <c r="F28" s="723" t="s">
        <v>123</v>
      </c>
      <c r="G28" s="55">
        <v>46246</v>
      </c>
      <c r="H28" s="56">
        <v>2.6388888888888889E-2</v>
      </c>
      <c r="I28" s="55">
        <v>46246</v>
      </c>
      <c r="J28" s="56">
        <v>0.26805555555555555</v>
      </c>
      <c r="K28" s="211">
        <v>80</v>
      </c>
      <c r="L28" s="211">
        <v>30</v>
      </c>
      <c r="M28" s="211">
        <v>15</v>
      </c>
      <c r="N28" s="211">
        <v>30</v>
      </c>
      <c r="O28" s="836">
        <v>996.47117794486212</v>
      </c>
      <c r="P28" s="837" t="s">
        <v>505</v>
      </c>
      <c r="R28" s="42"/>
      <c r="S28" s="42"/>
      <c r="T28" s="42"/>
    </row>
    <row r="29" spans="1:20">
      <c r="A29" s="12">
        <f t="shared" si="0"/>
        <v>21</v>
      </c>
      <c r="B29" s="8">
        <f t="shared" si="2"/>
        <v>46246</v>
      </c>
      <c r="C29" s="208" t="s">
        <v>386</v>
      </c>
      <c r="D29" s="208" t="s">
        <v>384</v>
      </c>
      <c r="E29" s="14">
        <v>46245</v>
      </c>
      <c r="F29" s="723" t="s">
        <v>123</v>
      </c>
      <c r="G29" s="55">
        <v>46246</v>
      </c>
      <c r="H29" s="56">
        <v>0.26805555555555555</v>
      </c>
      <c r="I29" s="55">
        <v>46246</v>
      </c>
      <c r="J29" s="56">
        <v>0.71388888888888891</v>
      </c>
      <c r="K29" s="211">
        <v>180</v>
      </c>
      <c r="L29" s="211">
        <v>30</v>
      </c>
      <c r="M29" s="211">
        <v>20</v>
      </c>
      <c r="N29" s="211">
        <v>30</v>
      </c>
      <c r="O29" s="30">
        <v>2604.1</v>
      </c>
      <c r="P29" s="212"/>
      <c r="R29" s="42"/>
      <c r="S29" s="42"/>
    </row>
    <row r="30" spans="1:20">
      <c r="A30" s="12">
        <f t="shared" si="0"/>
        <v>22</v>
      </c>
      <c r="B30" s="8">
        <f t="shared" si="2"/>
        <v>46247</v>
      </c>
      <c r="C30" s="208" t="s">
        <v>395</v>
      </c>
      <c r="D30" s="208" t="s">
        <v>393</v>
      </c>
      <c r="E30" s="14">
        <v>46246</v>
      </c>
      <c r="F30" s="723" t="s">
        <v>123</v>
      </c>
      <c r="G30" s="55">
        <v>46246</v>
      </c>
      <c r="H30" s="56">
        <v>0.71388888888888891</v>
      </c>
      <c r="I30" s="55">
        <v>46247</v>
      </c>
      <c r="J30" s="56">
        <v>0.22361111111111109</v>
      </c>
      <c r="K30" s="211">
        <v>185</v>
      </c>
      <c r="L30" s="211">
        <v>30</v>
      </c>
      <c r="M30" s="211">
        <v>5</v>
      </c>
      <c r="N30" s="211">
        <v>30</v>
      </c>
      <c r="O30" s="30">
        <v>2350.5300000000002</v>
      </c>
      <c r="P30" s="212"/>
      <c r="R30" s="42"/>
      <c r="S30" s="42"/>
      <c r="T30" s="42"/>
    </row>
    <row r="31" spans="1:20">
      <c r="A31" s="12">
        <f t="shared" si="0"/>
        <v>23</v>
      </c>
      <c r="B31" s="8">
        <f t="shared" si="2"/>
        <v>46247</v>
      </c>
      <c r="C31" s="208" t="s">
        <v>351</v>
      </c>
      <c r="D31" s="208" t="s">
        <v>394</v>
      </c>
      <c r="E31" s="14">
        <v>46246</v>
      </c>
      <c r="F31" s="723" t="s">
        <v>123</v>
      </c>
      <c r="G31" s="55">
        <v>46247</v>
      </c>
      <c r="H31" s="56">
        <v>0.22361111111111109</v>
      </c>
      <c r="I31" s="55">
        <v>46247</v>
      </c>
      <c r="J31" s="56">
        <v>0.72916666666666663</v>
      </c>
      <c r="K31" s="211">
        <v>185</v>
      </c>
      <c r="L31" s="211">
        <v>30</v>
      </c>
      <c r="M31" s="211">
        <v>15</v>
      </c>
      <c r="N31" s="211">
        <v>30</v>
      </c>
      <c r="O31" s="30">
        <v>2400.88</v>
      </c>
      <c r="P31" s="212"/>
      <c r="R31" s="42"/>
      <c r="S31" s="42"/>
      <c r="T31" s="42"/>
    </row>
    <row r="32" spans="1:20">
      <c r="A32" s="12">
        <f t="shared" ref="A32:A67" si="3">A31+1</f>
        <v>24</v>
      </c>
      <c r="B32" s="8">
        <f t="shared" ref="B32:B38" si="4">I32</f>
        <v>46247</v>
      </c>
      <c r="C32" s="799" t="s">
        <v>372</v>
      </c>
      <c r="D32" s="208" t="s">
        <v>404</v>
      </c>
      <c r="E32" s="14">
        <v>46247</v>
      </c>
      <c r="F32" s="723" t="s">
        <v>123</v>
      </c>
      <c r="G32" s="55">
        <v>46247</v>
      </c>
      <c r="H32" s="56">
        <v>0.72916666666666663</v>
      </c>
      <c r="I32" s="55">
        <v>46247</v>
      </c>
      <c r="J32" s="56">
        <v>0.98888888888888893</v>
      </c>
      <c r="K32" s="211">
        <v>90</v>
      </c>
      <c r="L32" s="211">
        <v>30</v>
      </c>
      <c r="M32" s="211">
        <v>15</v>
      </c>
      <c r="N32" s="211">
        <v>30</v>
      </c>
      <c r="O32" s="836">
        <v>1255.0131578947369</v>
      </c>
      <c r="P32" s="837" t="s">
        <v>505</v>
      </c>
      <c r="R32" s="42"/>
      <c r="S32" s="42"/>
      <c r="T32" s="42"/>
    </row>
    <row r="33" spans="1:22">
      <c r="A33" s="12">
        <f t="shared" si="3"/>
        <v>25</v>
      </c>
      <c r="B33" s="8">
        <f t="shared" si="4"/>
        <v>46248</v>
      </c>
      <c r="C33" s="799" t="s">
        <v>338</v>
      </c>
      <c r="D33" s="799" t="s">
        <v>405</v>
      </c>
      <c r="E33" s="14">
        <v>46247</v>
      </c>
      <c r="F33" s="723" t="s">
        <v>123</v>
      </c>
      <c r="G33" s="55">
        <v>46247</v>
      </c>
      <c r="H33" s="56">
        <v>0.98888888888888893</v>
      </c>
      <c r="I33" s="55">
        <v>46248</v>
      </c>
      <c r="J33" s="56">
        <v>0.27777777777777779</v>
      </c>
      <c r="K33" s="211">
        <v>115</v>
      </c>
      <c r="L33" s="211">
        <v>30</v>
      </c>
      <c r="M33" s="211">
        <v>15</v>
      </c>
      <c r="N33" s="211">
        <v>30</v>
      </c>
      <c r="O33" s="30">
        <v>1542.3747368421054</v>
      </c>
      <c r="P33" s="837" t="s">
        <v>505</v>
      </c>
      <c r="R33" s="42"/>
      <c r="S33" s="42"/>
      <c r="T33" s="42"/>
    </row>
    <row r="34" spans="1:22">
      <c r="A34" s="12">
        <f t="shared" si="3"/>
        <v>26</v>
      </c>
      <c r="B34" s="8">
        <f t="shared" si="4"/>
        <v>46248</v>
      </c>
      <c r="C34" s="799" t="s">
        <v>386</v>
      </c>
      <c r="D34" s="803" t="s">
        <v>411</v>
      </c>
      <c r="E34" s="14">
        <v>46248</v>
      </c>
      <c r="F34" s="723" t="s">
        <v>123</v>
      </c>
      <c r="G34" s="55">
        <v>46248</v>
      </c>
      <c r="H34" s="56">
        <v>0.27777777777777779</v>
      </c>
      <c r="I34" s="55">
        <v>46248</v>
      </c>
      <c r="J34" s="56">
        <v>0.65972222222222221</v>
      </c>
      <c r="K34" s="211">
        <v>160</v>
      </c>
      <c r="L34" s="211">
        <v>30</v>
      </c>
      <c r="M34" s="211">
        <v>15</v>
      </c>
      <c r="N34" s="211">
        <v>30</v>
      </c>
      <c r="O34" s="30">
        <v>2395.52</v>
      </c>
      <c r="P34" s="212"/>
      <c r="R34" s="42"/>
      <c r="S34" s="42"/>
    </row>
    <row r="35" spans="1:22">
      <c r="A35" s="12">
        <f t="shared" si="3"/>
        <v>27</v>
      </c>
      <c r="B35" s="8">
        <f t="shared" si="4"/>
        <v>46249</v>
      </c>
      <c r="C35" s="208" t="s">
        <v>351</v>
      </c>
      <c r="D35" s="208" t="s">
        <v>409</v>
      </c>
      <c r="E35" s="14">
        <v>46248</v>
      </c>
      <c r="F35" s="723" t="s">
        <v>123</v>
      </c>
      <c r="G35" s="55">
        <v>46248</v>
      </c>
      <c r="H35" s="56">
        <v>0.65972222222222221</v>
      </c>
      <c r="I35" s="55">
        <v>46249</v>
      </c>
      <c r="J35" s="56">
        <v>0.14583333333333334</v>
      </c>
      <c r="K35" s="211">
        <v>180</v>
      </c>
      <c r="L35" s="211">
        <v>30</v>
      </c>
      <c r="M35" s="211">
        <v>15</v>
      </c>
      <c r="N35" s="211">
        <v>30</v>
      </c>
      <c r="O35" s="30">
        <v>2368.7399999999998</v>
      </c>
      <c r="P35" s="212"/>
      <c r="R35" s="42"/>
      <c r="S35" s="42"/>
    </row>
    <row r="36" spans="1:22">
      <c r="A36" s="12">
        <f t="shared" si="3"/>
        <v>28</v>
      </c>
      <c r="B36" s="8">
        <f t="shared" si="4"/>
        <v>46249</v>
      </c>
      <c r="C36" s="208" t="s">
        <v>298</v>
      </c>
      <c r="D36" s="208" t="s">
        <v>410</v>
      </c>
      <c r="E36" s="14">
        <v>46248</v>
      </c>
      <c r="F36" s="723" t="s">
        <v>123</v>
      </c>
      <c r="G36" s="55">
        <v>46249</v>
      </c>
      <c r="H36" s="56">
        <v>0.14583333333333334</v>
      </c>
      <c r="I36" s="55">
        <v>46249</v>
      </c>
      <c r="J36" s="56">
        <v>0.49236111111111114</v>
      </c>
      <c r="K36" s="211">
        <v>160</v>
      </c>
      <c r="L36" s="211">
        <v>30</v>
      </c>
      <c r="M36" s="211">
        <v>20</v>
      </c>
      <c r="N36" s="211">
        <v>30</v>
      </c>
      <c r="O36" s="30">
        <v>2380.6999999999998</v>
      </c>
      <c r="P36" s="212"/>
      <c r="R36" s="42"/>
      <c r="S36" s="42"/>
      <c r="U36" s="42"/>
    </row>
    <row r="37" spans="1:22">
      <c r="A37" s="12">
        <f t="shared" si="3"/>
        <v>29</v>
      </c>
      <c r="B37" s="8">
        <f t="shared" si="4"/>
        <v>46250</v>
      </c>
      <c r="C37" s="806" t="s">
        <v>385</v>
      </c>
      <c r="D37" s="208" t="s">
        <v>419</v>
      </c>
      <c r="E37" s="14">
        <v>46249</v>
      </c>
      <c r="F37" s="723" t="s">
        <v>123</v>
      </c>
      <c r="G37" s="55">
        <v>46249</v>
      </c>
      <c r="H37" s="56">
        <v>0.49236111111111114</v>
      </c>
      <c r="I37" s="55">
        <v>46250</v>
      </c>
      <c r="J37" s="56">
        <v>0.178472222222222</v>
      </c>
      <c r="K37" s="211">
        <v>170</v>
      </c>
      <c r="L37" s="211">
        <v>30</v>
      </c>
      <c r="M37" s="211">
        <v>8</v>
      </c>
      <c r="N37" s="211">
        <v>30</v>
      </c>
      <c r="O37" s="30">
        <v>2421.37</v>
      </c>
      <c r="P37" s="212"/>
      <c r="R37" s="42"/>
      <c r="S37" s="42"/>
      <c r="U37" s="42"/>
      <c r="V37" s="30"/>
    </row>
    <row r="38" spans="1:22">
      <c r="A38" s="12">
        <f t="shared" si="3"/>
        <v>30</v>
      </c>
      <c r="B38" s="8">
        <f t="shared" si="4"/>
        <v>46250</v>
      </c>
      <c r="C38" s="806" t="s">
        <v>418</v>
      </c>
      <c r="D38" s="208" t="s">
        <v>417</v>
      </c>
      <c r="E38" s="14">
        <v>46249</v>
      </c>
      <c r="F38" s="723" t="s">
        <v>123</v>
      </c>
      <c r="G38" s="55">
        <v>46250</v>
      </c>
      <c r="H38" s="56">
        <v>0.178472222222222</v>
      </c>
      <c r="I38" s="55">
        <v>46250</v>
      </c>
      <c r="J38" s="56">
        <v>0.5805555555555556</v>
      </c>
      <c r="K38" s="211">
        <v>160</v>
      </c>
      <c r="L38" s="211">
        <v>30</v>
      </c>
      <c r="M38" s="211">
        <v>20</v>
      </c>
      <c r="N38" s="211">
        <v>30</v>
      </c>
      <c r="O38" s="30">
        <v>2245.96</v>
      </c>
      <c r="P38" s="212"/>
      <c r="R38" s="42"/>
      <c r="S38" s="42"/>
      <c r="U38" s="42"/>
    </row>
    <row r="39" spans="1:22">
      <c r="A39" s="12">
        <f t="shared" si="3"/>
        <v>31</v>
      </c>
      <c r="B39" s="8">
        <f t="shared" ref="B39" si="5">I39</f>
        <v>46251</v>
      </c>
      <c r="C39" s="806" t="s">
        <v>351</v>
      </c>
      <c r="D39" s="208" t="s">
        <v>420</v>
      </c>
      <c r="E39" s="14">
        <v>46250</v>
      </c>
      <c r="F39" s="723" t="s">
        <v>123</v>
      </c>
      <c r="G39" s="55">
        <v>46250</v>
      </c>
      <c r="H39" s="56">
        <v>0.5805555555555556</v>
      </c>
      <c r="I39" s="55">
        <v>46251</v>
      </c>
      <c r="J39" s="56">
        <v>0.96527777777777779</v>
      </c>
      <c r="K39" s="211">
        <v>160</v>
      </c>
      <c r="L39" s="211">
        <v>30</v>
      </c>
      <c r="M39" s="211">
        <v>25</v>
      </c>
      <c r="N39" s="211">
        <v>30</v>
      </c>
      <c r="O39" s="30">
        <v>2259.81</v>
      </c>
      <c r="P39" s="212"/>
      <c r="R39" s="42"/>
      <c r="S39" s="42"/>
      <c r="U39" s="42"/>
    </row>
    <row r="40" spans="1:22">
      <c r="A40" s="12">
        <f t="shared" si="3"/>
        <v>32</v>
      </c>
      <c r="B40" s="8">
        <f t="shared" ref="B40:B48" si="6">I40</f>
        <v>46252</v>
      </c>
      <c r="C40" s="811" t="s">
        <v>387</v>
      </c>
      <c r="D40" s="208" t="s">
        <v>423</v>
      </c>
      <c r="E40" s="14">
        <v>46250</v>
      </c>
      <c r="F40" s="723" t="s">
        <v>123</v>
      </c>
      <c r="G40" s="55">
        <v>46251</v>
      </c>
      <c r="H40" s="56">
        <v>0.96527777777777779</v>
      </c>
      <c r="I40" s="55">
        <v>46252</v>
      </c>
      <c r="J40" s="56">
        <v>0.35069444444444442</v>
      </c>
      <c r="K40" s="211">
        <v>160</v>
      </c>
      <c r="L40" s="211">
        <v>30</v>
      </c>
      <c r="M40" s="211">
        <v>20</v>
      </c>
      <c r="N40" s="211">
        <v>30</v>
      </c>
      <c r="O40" s="30">
        <v>2306.69</v>
      </c>
      <c r="P40" s="212"/>
      <c r="R40" s="42"/>
      <c r="S40" s="42"/>
      <c r="U40" s="42"/>
    </row>
    <row r="41" spans="1:22">
      <c r="A41" s="12">
        <f t="shared" si="3"/>
        <v>33</v>
      </c>
      <c r="B41" s="8">
        <f t="shared" si="6"/>
        <v>46252</v>
      </c>
      <c r="C41" s="696" t="s">
        <v>385</v>
      </c>
      <c r="D41" s="696" t="s">
        <v>426</v>
      </c>
      <c r="E41" s="14">
        <v>46251</v>
      </c>
      <c r="F41" s="723" t="s">
        <v>123</v>
      </c>
      <c r="G41" s="55">
        <v>46252</v>
      </c>
      <c r="H41" s="56">
        <v>0.35069444444444442</v>
      </c>
      <c r="I41" s="55">
        <v>46252</v>
      </c>
      <c r="J41" s="56">
        <v>0.82152777777777775</v>
      </c>
      <c r="K41" s="211">
        <v>175</v>
      </c>
      <c r="L41" s="211">
        <v>30</v>
      </c>
      <c r="M41" s="211">
        <v>20</v>
      </c>
      <c r="N41" s="211">
        <v>30</v>
      </c>
      <c r="O41" s="30">
        <v>2291.79</v>
      </c>
      <c r="P41" s="212"/>
      <c r="R41" s="42"/>
      <c r="S41" s="42"/>
      <c r="T41" s="42"/>
      <c r="U41" s="42"/>
    </row>
    <row r="42" spans="1:22">
      <c r="A42" s="12">
        <f t="shared" si="3"/>
        <v>34</v>
      </c>
      <c r="B42" s="8">
        <f t="shared" si="6"/>
        <v>46253</v>
      </c>
      <c r="C42" s="208" t="s">
        <v>428</v>
      </c>
      <c r="D42" s="208" t="s">
        <v>430</v>
      </c>
      <c r="E42" s="14">
        <v>46252</v>
      </c>
      <c r="F42" s="723" t="s">
        <v>123</v>
      </c>
      <c r="G42" s="55">
        <v>46252</v>
      </c>
      <c r="H42" s="56">
        <v>0.82152777777777775</v>
      </c>
      <c r="I42" s="55">
        <v>46253</v>
      </c>
      <c r="J42" s="56">
        <v>0.25</v>
      </c>
      <c r="K42" s="211">
        <v>190</v>
      </c>
      <c r="L42" s="211">
        <v>30</v>
      </c>
      <c r="M42" s="211">
        <v>25</v>
      </c>
      <c r="N42" s="211">
        <v>30</v>
      </c>
      <c r="O42" s="30">
        <v>2499.75</v>
      </c>
      <c r="P42" s="212"/>
      <c r="R42" s="42"/>
      <c r="S42" s="42"/>
      <c r="U42" s="42"/>
    </row>
    <row r="43" spans="1:22">
      <c r="A43" s="12">
        <f t="shared" si="3"/>
        <v>35</v>
      </c>
      <c r="B43" s="8">
        <f t="shared" si="6"/>
        <v>46253</v>
      </c>
      <c r="C43" s="208" t="s">
        <v>439</v>
      </c>
      <c r="D43" s="208" t="s">
        <v>435</v>
      </c>
      <c r="E43" s="14">
        <v>46252</v>
      </c>
      <c r="F43" s="813" t="s">
        <v>124</v>
      </c>
      <c r="G43" s="55">
        <v>46253</v>
      </c>
      <c r="H43" s="56">
        <v>0.25</v>
      </c>
      <c r="I43" s="55">
        <v>46253</v>
      </c>
      <c r="J43" s="56">
        <v>0.84722222222222221</v>
      </c>
      <c r="K43" s="211">
        <v>175</v>
      </c>
      <c r="L43" s="211">
        <v>30</v>
      </c>
      <c r="M43" s="211">
        <v>25</v>
      </c>
      <c r="N43" s="211">
        <v>30</v>
      </c>
      <c r="O43" s="30">
        <v>2912.41</v>
      </c>
      <c r="P43" s="212"/>
      <c r="R43" s="42"/>
      <c r="S43" s="42"/>
      <c r="U43" s="42"/>
    </row>
    <row r="44" spans="1:22">
      <c r="A44" s="12">
        <f t="shared" si="3"/>
        <v>36</v>
      </c>
      <c r="B44" s="8">
        <f t="shared" si="6"/>
        <v>46254</v>
      </c>
      <c r="C44" s="208" t="s">
        <v>418</v>
      </c>
      <c r="D44" s="208" t="s">
        <v>436</v>
      </c>
      <c r="E44" s="14">
        <v>46253</v>
      </c>
      <c r="F44" s="723" t="s">
        <v>123</v>
      </c>
      <c r="G44" s="55">
        <v>46253</v>
      </c>
      <c r="H44" s="56">
        <v>0.84722222222222221</v>
      </c>
      <c r="I44" s="55">
        <v>46254</v>
      </c>
      <c r="J44" s="56">
        <v>0.29166666666666669</v>
      </c>
      <c r="K44" s="211">
        <v>195</v>
      </c>
      <c r="L44" s="211">
        <v>30</v>
      </c>
      <c r="M44" s="211">
        <v>25</v>
      </c>
      <c r="N44" s="211">
        <v>30</v>
      </c>
      <c r="O44" s="30">
        <v>2640.68</v>
      </c>
      <c r="P44" s="212"/>
      <c r="R44" s="42"/>
      <c r="S44" s="42"/>
      <c r="U44" s="42"/>
    </row>
    <row r="45" spans="1:22">
      <c r="A45" s="12">
        <f t="shared" si="3"/>
        <v>37</v>
      </c>
      <c r="B45" s="8">
        <f t="shared" si="6"/>
        <v>46254</v>
      </c>
      <c r="C45" s="208" t="s">
        <v>395</v>
      </c>
      <c r="D45" s="208" t="s">
        <v>437</v>
      </c>
      <c r="E45" s="14">
        <v>46253</v>
      </c>
      <c r="F45" s="723" t="s">
        <v>123</v>
      </c>
      <c r="G45" s="55">
        <v>46254</v>
      </c>
      <c r="H45" s="56">
        <v>0.29166666666666669</v>
      </c>
      <c r="I45" s="55">
        <v>46254</v>
      </c>
      <c r="J45" s="56">
        <v>0.75</v>
      </c>
      <c r="K45" s="211">
        <v>175</v>
      </c>
      <c r="L45" s="211">
        <v>30</v>
      </c>
      <c r="M45" s="211">
        <v>20</v>
      </c>
      <c r="N45" s="211">
        <v>30</v>
      </c>
      <c r="O45" s="836">
        <v>2126.9699999999998</v>
      </c>
      <c r="P45" s="837" t="s">
        <v>505</v>
      </c>
      <c r="R45" s="838"/>
      <c r="S45" s="42"/>
      <c r="U45" s="42"/>
    </row>
    <row r="46" spans="1:22">
      <c r="A46" s="12">
        <f t="shared" si="3"/>
        <v>38</v>
      </c>
      <c r="B46" s="8">
        <f t="shared" si="6"/>
        <v>46255</v>
      </c>
      <c r="C46" s="208" t="s">
        <v>429</v>
      </c>
      <c r="D46" s="208" t="s">
        <v>438</v>
      </c>
      <c r="E46" s="14">
        <v>46254</v>
      </c>
      <c r="F46" s="723" t="s">
        <v>123</v>
      </c>
      <c r="G46" s="55">
        <v>46254</v>
      </c>
      <c r="H46" s="56">
        <v>0.75</v>
      </c>
      <c r="I46" s="55">
        <v>46255</v>
      </c>
      <c r="J46" s="56">
        <v>0.15277777777777776</v>
      </c>
      <c r="K46" s="211">
        <v>190</v>
      </c>
      <c r="L46" s="211">
        <v>30</v>
      </c>
      <c r="M46" s="211">
        <v>30</v>
      </c>
      <c r="N46" s="211">
        <v>30</v>
      </c>
      <c r="O46" s="30">
        <v>2779.66</v>
      </c>
      <c r="P46" s="212"/>
      <c r="R46" s="42"/>
      <c r="S46" s="42"/>
      <c r="U46" s="42"/>
    </row>
    <row r="47" spans="1:22">
      <c r="A47" s="12">
        <f t="shared" si="3"/>
        <v>39</v>
      </c>
      <c r="B47" s="8">
        <f t="shared" si="6"/>
        <v>46255</v>
      </c>
      <c r="C47" s="208" t="s">
        <v>298</v>
      </c>
      <c r="D47" s="208" t="s">
        <v>448</v>
      </c>
      <c r="E47" s="14">
        <v>46254</v>
      </c>
      <c r="F47" s="723" t="s">
        <v>123</v>
      </c>
      <c r="G47" s="55">
        <v>46255</v>
      </c>
      <c r="H47" s="56">
        <v>0.15277777777777776</v>
      </c>
      <c r="I47" s="55">
        <v>46255</v>
      </c>
      <c r="J47" s="56">
        <v>0.62291666666666667</v>
      </c>
      <c r="K47" s="211">
        <v>190</v>
      </c>
      <c r="L47" s="211">
        <v>30</v>
      </c>
      <c r="M47" s="211">
        <v>30</v>
      </c>
      <c r="N47" s="211">
        <v>30</v>
      </c>
      <c r="O47" s="30">
        <v>2214.36</v>
      </c>
      <c r="P47" s="212"/>
      <c r="R47" s="42"/>
      <c r="S47" s="42"/>
      <c r="U47" s="42"/>
    </row>
    <row r="48" spans="1:22">
      <c r="A48" s="12">
        <f t="shared" si="3"/>
        <v>40</v>
      </c>
      <c r="B48" s="8">
        <f t="shared" si="6"/>
        <v>46256</v>
      </c>
      <c r="C48" s="208" t="s">
        <v>351</v>
      </c>
      <c r="D48" s="208" t="s">
        <v>449</v>
      </c>
      <c r="E48" s="14">
        <v>46254</v>
      </c>
      <c r="F48" s="723" t="s">
        <v>123</v>
      </c>
      <c r="G48" s="55">
        <v>46255</v>
      </c>
      <c r="H48" s="56">
        <v>0.62291666666666667</v>
      </c>
      <c r="I48" s="55">
        <v>46256</v>
      </c>
      <c r="J48" s="56">
        <v>6.5972222222222224E-2</v>
      </c>
      <c r="K48" s="211">
        <v>195</v>
      </c>
      <c r="L48" s="211">
        <v>30</v>
      </c>
      <c r="M48" s="211">
        <v>20</v>
      </c>
      <c r="N48" s="211">
        <v>30</v>
      </c>
      <c r="O48" s="30">
        <v>2318.9899999999998</v>
      </c>
      <c r="P48" s="702"/>
      <c r="R48" s="30"/>
      <c r="S48" s="42"/>
      <c r="U48" s="42"/>
    </row>
    <row r="49" spans="1:21">
      <c r="A49" s="12">
        <f t="shared" si="3"/>
        <v>41</v>
      </c>
      <c r="B49" s="8">
        <f t="shared" ref="B49:B50" si="7">I49</f>
        <v>46256</v>
      </c>
      <c r="C49" s="208" t="s">
        <v>429</v>
      </c>
      <c r="D49" s="208" t="s">
        <v>452</v>
      </c>
      <c r="E49" s="14">
        <v>46255</v>
      </c>
      <c r="F49" s="723" t="s">
        <v>123</v>
      </c>
      <c r="G49" s="55">
        <v>46256</v>
      </c>
      <c r="H49" s="56">
        <v>6.5972222222222224E-2</v>
      </c>
      <c r="I49" s="55">
        <v>46256</v>
      </c>
      <c r="J49" s="56">
        <v>0.53263888888888888</v>
      </c>
      <c r="K49" s="211">
        <v>185</v>
      </c>
      <c r="L49" s="211">
        <v>30</v>
      </c>
      <c r="M49" s="211">
        <v>25</v>
      </c>
      <c r="N49" s="211">
        <v>30</v>
      </c>
      <c r="O49" s="42">
        <v>2518.2800000000002</v>
      </c>
      <c r="P49" s="212"/>
      <c r="R49" s="42"/>
      <c r="S49" s="42"/>
      <c r="U49" s="42"/>
    </row>
    <row r="50" spans="1:21">
      <c r="A50" s="12">
        <f t="shared" si="3"/>
        <v>42</v>
      </c>
      <c r="B50" s="8">
        <f t="shared" si="7"/>
        <v>46257</v>
      </c>
      <c r="C50" s="208" t="s">
        <v>326</v>
      </c>
      <c r="D50" s="208" t="s">
        <v>453</v>
      </c>
      <c r="E50" s="14">
        <v>46256</v>
      </c>
      <c r="F50" s="723" t="s">
        <v>123</v>
      </c>
      <c r="G50" s="55">
        <v>46256</v>
      </c>
      <c r="H50" s="56">
        <v>0.53263888888888888</v>
      </c>
      <c r="I50" s="55">
        <v>46257</v>
      </c>
      <c r="J50" s="56">
        <v>0.13194444444444445</v>
      </c>
      <c r="K50" s="211">
        <v>185</v>
      </c>
      <c r="L50" s="211">
        <v>30</v>
      </c>
      <c r="M50" s="211">
        <v>25</v>
      </c>
      <c r="N50" s="211">
        <v>30</v>
      </c>
      <c r="O50" s="42">
        <v>2532.35</v>
      </c>
      <c r="P50" s="212"/>
      <c r="R50" s="42"/>
      <c r="S50" s="42"/>
      <c r="U50" s="42"/>
    </row>
    <row r="51" spans="1:21">
      <c r="A51" s="12">
        <f t="shared" si="3"/>
        <v>43</v>
      </c>
      <c r="B51" s="8">
        <f t="shared" ref="B51:B54" si="8">I51</f>
        <v>46257</v>
      </c>
      <c r="C51" s="208" t="s">
        <v>298</v>
      </c>
      <c r="D51" s="208" t="s">
        <v>464</v>
      </c>
      <c r="E51" s="14">
        <v>46256</v>
      </c>
      <c r="F51" s="723" t="s">
        <v>123</v>
      </c>
      <c r="G51" s="55">
        <v>46257</v>
      </c>
      <c r="H51" s="56">
        <v>0.13194444444444445</v>
      </c>
      <c r="I51" s="55">
        <v>46257</v>
      </c>
      <c r="J51" s="56">
        <v>0.89583333333333337</v>
      </c>
      <c r="K51" s="211">
        <v>190</v>
      </c>
      <c r="L51" s="211">
        <v>30</v>
      </c>
      <c r="M51" s="211">
        <v>20</v>
      </c>
      <c r="N51" s="211">
        <v>30</v>
      </c>
      <c r="O51" s="30">
        <v>2081.31</v>
      </c>
      <c r="P51" s="212"/>
      <c r="R51" s="42"/>
      <c r="S51" s="42"/>
      <c r="U51" s="42"/>
    </row>
    <row r="52" spans="1:21">
      <c r="A52" s="12">
        <f t="shared" si="3"/>
        <v>44</v>
      </c>
      <c r="B52" s="8">
        <f t="shared" si="8"/>
        <v>46258</v>
      </c>
      <c r="C52" s="208" t="s">
        <v>337</v>
      </c>
      <c r="D52" s="208" t="s">
        <v>459</v>
      </c>
      <c r="E52" s="14">
        <v>46257</v>
      </c>
      <c r="F52" s="723" t="s">
        <v>123</v>
      </c>
      <c r="G52" s="55">
        <v>46257</v>
      </c>
      <c r="H52" s="56">
        <v>0.89583333333333337</v>
      </c>
      <c r="I52" s="55">
        <v>46258</v>
      </c>
      <c r="J52" s="56">
        <v>0.33333333333333331</v>
      </c>
      <c r="K52" s="211">
        <v>185</v>
      </c>
      <c r="L52" s="211">
        <v>30</v>
      </c>
      <c r="M52" s="211">
        <v>20</v>
      </c>
      <c r="N52" s="211">
        <v>30</v>
      </c>
      <c r="O52" s="30">
        <v>2585.89</v>
      </c>
      <c r="P52" s="212"/>
      <c r="R52" s="42"/>
      <c r="S52" s="42"/>
      <c r="U52" s="42"/>
    </row>
    <row r="53" spans="1:21">
      <c r="A53" s="12">
        <f t="shared" si="3"/>
        <v>45</v>
      </c>
      <c r="B53" s="8">
        <f t="shared" si="8"/>
        <v>46258</v>
      </c>
      <c r="C53" s="208" t="s">
        <v>418</v>
      </c>
      <c r="D53" s="818" t="s">
        <v>461</v>
      </c>
      <c r="E53" s="819">
        <v>46256</v>
      </c>
      <c r="F53" s="723" t="s">
        <v>123</v>
      </c>
      <c r="G53" s="55">
        <v>46258</v>
      </c>
      <c r="H53" s="56">
        <v>0.33333333333333331</v>
      </c>
      <c r="I53" s="55">
        <v>46258</v>
      </c>
      <c r="J53" s="56">
        <v>0.73611111111111116</v>
      </c>
      <c r="K53" s="211">
        <v>180</v>
      </c>
      <c r="L53" s="211">
        <v>30</v>
      </c>
      <c r="M53" s="211">
        <v>25</v>
      </c>
      <c r="N53" s="211">
        <v>30</v>
      </c>
      <c r="O53" s="30">
        <v>2509.87</v>
      </c>
      <c r="P53" s="212"/>
      <c r="R53" s="42"/>
      <c r="S53" s="42"/>
      <c r="U53" s="42"/>
    </row>
    <row r="54" spans="1:21">
      <c r="A54" s="12">
        <f t="shared" si="3"/>
        <v>46</v>
      </c>
      <c r="B54" s="8">
        <f t="shared" si="8"/>
        <v>46260</v>
      </c>
      <c r="C54" s="208" t="s">
        <v>463</v>
      </c>
      <c r="D54" s="208" t="s">
        <v>462</v>
      </c>
      <c r="E54" s="14">
        <v>46258</v>
      </c>
      <c r="F54" s="723" t="s">
        <v>123</v>
      </c>
      <c r="G54" s="55">
        <v>46258</v>
      </c>
      <c r="H54" s="56">
        <v>0.73611111111111116</v>
      </c>
      <c r="I54" s="55">
        <v>46260</v>
      </c>
      <c r="J54" s="56">
        <v>7.6388888888888895E-2</v>
      </c>
      <c r="K54" s="211">
        <v>185</v>
      </c>
      <c r="L54" s="211">
        <v>30</v>
      </c>
      <c r="M54" s="211">
        <v>30</v>
      </c>
      <c r="N54" s="211">
        <v>30</v>
      </c>
      <c r="O54" s="42">
        <v>2577.4</v>
      </c>
      <c r="P54" s="212"/>
      <c r="R54" s="42"/>
      <c r="S54" s="42"/>
      <c r="U54" s="42"/>
    </row>
    <row r="55" spans="1:21">
      <c r="A55" s="12">
        <f t="shared" si="3"/>
        <v>47</v>
      </c>
      <c r="B55" s="8">
        <f t="shared" ref="B55:B58" si="9">I55</f>
        <v>46260</v>
      </c>
      <c r="C55" s="208" t="s">
        <v>386</v>
      </c>
      <c r="D55" s="208" t="s">
        <v>468</v>
      </c>
      <c r="E55" s="14">
        <v>46258</v>
      </c>
      <c r="F55" s="723" t="s">
        <v>123</v>
      </c>
      <c r="G55" s="55">
        <v>46260</v>
      </c>
      <c r="H55" s="56">
        <v>7.6388888888888895E-2</v>
      </c>
      <c r="I55" s="55">
        <v>46260</v>
      </c>
      <c r="J55" s="56">
        <v>0.49305555555555558</v>
      </c>
      <c r="K55" s="211">
        <v>180</v>
      </c>
      <c r="L55" s="211">
        <v>30</v>
      </c>
      <c r="M55" s="211">
        <v>30</v>
      </c>
      <c r="N55" s="211">
        <v>30</v>
      </c>
      <c r="O55" s="42">
        <v>2658.42</v>
      </c>
      <c r="P55" s="212"/>
      <c r="R55" s="42"/>
      <c r="S55" s="42"/>
      <c r="U55" s="42"/>
    </row>
    <row r="56" spans="1:21">
      <c r="A56" s="12">
        <f t="shared" si="3"/>
        <v>48</v>
      </c>
      <c r="B56" s="8">
        <f t="shared" si="9"/>
        <v>46260</v>
      </c>
      <c r="C56" s="208" t="s">
        <v>337</v>
      </c>
      <c r="D56" s="208" t="s">
        <v>471</v>
      </c>
      <c r="E56" s="14">
        <v>46259</v>
      </c>
      <c r="F56" s="723" t="s">
        <v>123</v>
      </c>
      <c r="G56" s="55">
        <v>46260</v>
      </c>
      <c r="H56" s="56">
        <v>0.49305555555555558</v>
      </c>
      <c r="I56" s="55">
        <v>46260</v>
      </c>
      <c r="J56" s="56">
        <v>0.91527777777777775</v>
      </c>
      <c r="K56" s="211">
        <v>190</v>
      </c>
      <c r="L56" s="211">
        <v>30</v>
      </c>
      <c r="M56" s="211">
        <v>30</v>
      </c>
      <c r="N56" s="211">
        <v>30</v>
      </c>
      <c r="O56" s="42">
        <v>2091.83</v>
      </c>
      <c r="P56" s="212"/>
      <c r="R56" s="42"/>
      <c r="S56" s="42"/>
      <c r="U56" s="42"/>
    </row>
    <row r="57" spans="1:21">
      <c r="A57" s="12">
        <f t="shared" si="3"/>
        <v>49</v>
      </c>
      <c r="B57" s="8">
        <f t="shared" si="9"/>
        <v>46261</v>
      </c>
      <c r="C57" s="208" t="s">
        <v>387</v>
      </c>
      <c r="D57" s="208" t="s">
        <v>473</v>
      </c>
      <c r="E57" s="14">
        <v>46260</v>
      </c>
      <c r="F57" s="723" t="s">
        <v>123</v>
      </c>
      <c r="G57" s="55">
        <v>46260</v>
      </c>
      <c r="H57" s="56">
        <v>0.91527777777777775</v>
      </c>
      <c r="I57" s="55">
        <v>46261</v>
      </c>
      <c r="J57" s="56">
        <v>0.3576388888888889</v>
      </c>
      <c r="K57" s="211">
        <v>190</v>
      </c>
      <c r="L57" s="211">
        <v>30</v>
      </c>
      <c r="M57" s="211">
        <v>25</v>
      </c>
      <c r="N57" s="211">
        <v>30</v>
      </c>
      <c r="O57" s="30">
        <v>2021.78</v>
      </c>
      <c r="P57" s="212"/>
      <c r="R57" s="42"/>
      <c r="S57" s="42"/>
      <c r="U57" s="42"/>
    </row>
    <row r="58" spans="1:21">
      <c r="A58" s="12">
        <f t="shared" si="3"/>
        <v>50</v>
      </c>
      <c r="B58" s="8">
        <f t="shared" si="9"/>
        <v>46261</v>
      </c>
      <c r="C58" s="208" t="s">
        <v>386</v>
      </c>
      <c r="D58" s="208" t="s">
        <v>475</v>
      </c>
      <c r="E58" s="14">
        <v>46261</v>
      </c>
      <c r="F58" s="723" t="s">
        <v>123</v>
      </c>
      <c r="G58" s="55">
        <v>46261</v>
      </c>
      <c r="H58" s="56">
        <v>0.3576388888888889</v>
      </c>
      <c r="I58" s="55">
        <v>46261</v>
      </c>
      <c r="J58" s="56">
        <v>0.76041666666666663</v>
      </c>
      <c r="K58" s="211">
        <v>190</v>
      </c>
      <c r="L58" s="211">
        <v>30</v>
      </c>
      <c r="M58" s="211">
        <v>25</v>
      </c>
      <c r="N58" s="211">
        <v>30</v>
      </c>
      <c r="O58" s="836">
        <v>1986.66</v>
      </c>
      <c r="P58" s="837" t="s">
        <v>505</v>
      </c>
      <c r="R58" s="42"/>
      <c r="S58" s="42"/>
      <c r="U58" s="42"/>
    </row>
    <row r="59" spans="1:21">
      <c r="A59" s="12">
        <f t="shared" si="3"/>
        <v>51</v>
      </c>
      <c r="B59" s="8">
        <f t="shared" ref="B59:B62" si="10">I59</f>
        <v>46262</v>
      </c>
      <c r="C59" s="708" t="s">
        <v>299</v>
      </c>
      <c r="D59" s="208" t="s">
        <v>478</v>
      </c>
      <c r="E59" s="14">
        <v>46261</v>
      </c>
      <c r="F59" s="723" t="s">
        <v>123</v>
      </c>
      <c r="G59" s="55">
        <v>46261</v>
      </c>
      <c r="H59" s="56">
        <v>0.76041666666666663</v>
      </c>
      <c r="I59" s="55">
        <v>46262</v>
      </c>
      <c r="J59" s="56">
        <v>0.18263888888888891</v>
      </c>
      <c r="K59" s="211">
        <v>185</v>
      </c>
      <c r="L59" s="211">
        <v>30</v>
      </c>
      <c r="M59" s="211">
        <v>30</v>
      </c>
      <c r="N59" s="211">
        <v>30</v>
      </c>
      <c r="O59" s="42">
        <v>2027.75</v>
      </c>
      <c r="P59" s="212"/>
      <c r="R59" s="42"/>
      <c r="S59" s="42"/>
      <c r="U59" s="42"/>
    </row>
    <row r="60" spans="1:21">
      <c r="A60" s="12">
        <f t="shared" si="3"/>
        <v>52</v>
      </c>
      <c r="B60" s="8">
        <f t="shared" si="10"/>
        <v>46262</v>
      </c>
      <c r="C60" s="208" t="s">
        <v>428</v>
      </c>
      <c r="D60" s="208" t="s">
        <v>479</v>
      </c>
      <c r="E60" s="14">
        <v>46261</v>
      </c>
      <c r="F60" s="723" t="s">
        <v>123</v>
      </c>
      <c r="G60" s="55">
        <v>46262</v>
      </c>
      <c r="H60" s="56">
        <v>0.18263888888888891</v>
      </c>
      <c r="I60" s="55">
        <v>46262</v>
      </c>
      <c r="J60" s="56">
        <v>0.625</v>
      </c>
      <c r="K60" s="211">
        <v>185</v>
      </c>
      <c r="L60" s="211">
        <v>30</v>
      </c>
      <c r="M60" s="211">
        <v>30</v>
      </c>
      <c r="N60" s="211">
        <v>30</v>
      </c>
      <c r="O60" s="42">
        <v>2102.4699999999998</v>
      </c>
      <c r="P60" s="212"/>
      <c r="R60" s="42"/>
      <c r="S60" s="42"/>
      <c r="U60" s="42"/>
    </row>
    <row r="61" spans="1:21">
      <c r="A61" s="12">
        <f t="shared" si="3"/>
        <v>53</v>
      </c>
      <c r="B61" s="8">
        <f t="shared" si="10"/>
        <v>46263</v>
      </c>
      <c r="C61" s="208" t="s">
        <v>463</v>
      </c>
      <c r="D61" s="208" t="s">
        <v>482</v>
      </c>
      <c r="E61" s="14">
        <v>46262</v>
      </c>
      <c r="F61" s="723" t="s">
        <v>123</v>
      </c>
      <c r="G61" s="55">
        <v>46262</v>
      </c>
      <c r="H61" s="56">
        <v>0.625</v>
      </c>
      <c r="I61" s="55">
        <v>46263</v>
      </c>
      <c r="J61" s="56">
        <v>7.0833333333333331E-2</v>
      </c>
      <c r="K61" s="211">
        <v>200</v>
      </c>
      <c r="L61" s="211">
        <v>30</v>
      </c>
      <c r="M61" s="211">
        <v>30</v>
      </c>
      <c r="N61" s="211">
        <v>30</v>
      </c>
      <c r="O61" s="30">
        <v>2793.11</v>
      </c>
      <c r="P61" s="212"/>
      <c r="R61" s="42"/>
      <c r="S61" s="42"/>
      <c r="U61" s="42"/>
    </row>
    <row r="62" spans="1:21">
      <c r="A62" s="12">
        <f t="shared" si="3"/>
        <v>54</v>
      </c>
      <c r="B62" s="8">
        <f t="shared" si="10"/>
        <v>46263</v>
      </c>
      <c r="C62" s="208" t="s">
        <v>481</v>
      </c>
      <c r="D62" s="208" t="s">
        <v>483</v>
      </c>
      <c r="E62" s="14">
        <v>46262</v>
      </c>
      <c r="F62" s="723" t="s">
        <v>123</v>
      </c>
      <c r="G62" s="55">
        <v>46263</v>
      </c>
      <c r="H62" s="56">
        <v>7.0833333333333331E-2</v>
      </c>
      <c r="I62" s="55">
        <v>46263</v>
      </c>
      <c r="J62" s="56">
        <v>0.53819444444444442</v>
      </c>
      <c r="K62" s="211">
        <v>185</v>
      </c>
      <c r="L62" s="211">
        <v>30</v>
      </c>
      <c r="M62" s="211">
        <v>20</v>
      </c>
      <c r="N62" s="211">
        <v>30</v>
      </c>
      <c r="O62" s="30">
        <v>2693.87</v>
      </c>
      <c r="P62" s="212"/>
      <c r="R62" s="42"/>
      <c r="S62" s="42"/>
      <c r="U62" s="42"/>
    </row>
    <row r="63" spans="1:21">
      <c r="A63" s="12">
        <f t="shared" si="3"/>
        <v>55</v>
      </c>
      <c r="B63" s="8">
        <f t="shared" ref="B63:B65" si="11">I63</f>
        <v>46264</v>
      </c>
      <c r="C63" s="208" t="s">
        <v>486</v>
      </c>
      <c r="D63" s="208" t="s">
        <v>485</v>
      </c>
      <c r="E63" s="14">
        <v>46263</v>
      </c>
      <c r="F63" s="831" t="s">
        <v>124</v>
      </c>
      <c r="G63" s="55">
        <v>46263</v>
      </c>
      <c r="H63" s="56">
        <v>0.53819444444444442</v>
      </c>
      <c r="I63" s="55">
        <v>46264</v>
      </c>
      <c r="J63" s="56">
        <v>0.47569444444444442</v>
      </c>
      <c r="K63" s="211">
        <v>210</v>
      </c>
      <c r="L63" s="211">
        <v>30</v>
      </c>
      <c r="M63" s="211">
        <v>20</v>
      </c>
      <c r="N63" s="211">
        <v>30</v>
      </c>
      <c r="O63" s="30">
        <v>2582.98</v>
      </c>
      <c r="P63" s="212"/>
      <c r="R63" s="42"/>
      <c r="S63" s="42"/>
      <c r="T63" s="42"/>
      <c r="U63" s="42"/>
    </row>
    <row r="64" spans="1:21">
      <c r="A64" s="12">
        <f t="shared" si="3"/>
        <v>56</v>
      </c>
      <c r="B64" s="8">
        <f t="shared" si="11"/>
        <v>46265</v>
      </c>
      <c r="C64" s="208" t="s">
        <v>489</v>
      </c>
      <c r="D64" s="208" t="s">
        <v>490</v>
      </c>
      <c r="E64" s="14">
        <v>46263</v>
      </c>
      <c r="F64" s="831" t="s">
        <v>123</v>
      </c>
      <c r="G64" s="55">
        <v>46264</v>
      </c>
      <c r="H64" s="56">
        <v>0.47569444444444442</v>
      </c>
      <c r="I64" s="55">
        <v>46265</v>
      </c>
      <c r="J64" s="56">
        <v>0.29375000000000001</v>
      </c>
      <c r="K64" s="211">
        <v>210</v>
      </c>
      <c r="L64" s="211">
        <v>30</v>
      </c>
      <c r="M64" s="211">
        <v>20</v>
      </c>
      <c r="N64" s="211">
        <v>30</v>
      </c>
      <c r="O64" s="30">
        <v>1905.18</v>
      </c>
      <c r="P64" s="212"/>
      <c r="R64" s="42"/>
      <c r="S64" s="42"/>
      <c r="U64" s="42"/>
    </row>
    <row r="65" spans="1:21">
      <c r="A65" s="12">
        <f t="shared" si="3"/>
        <v>57</v>
      </c>
      <c r="B65" s="8">
        <f t="shared" si="11"/>
        <v>46265</v>
      </c>
      <c r="C65" s="208" t="s">
        <v>481</v>
      </c>
      <c r="D65" s="208" t="s">
        <v>491</v>
      </c>
      <c r="E65" s="14">
        <v>46264</v>
      </c>
      <c r="F65" s="831" t="s">
        <v>123</v>
      </c>
      <c r="G65" s="55">
        <v>46265</v>
      </c>
      <c r="H65" s="56">
        <v>0.29375000000000001</v>
      </c>
      <c r="I65" s="55">
        <v>46265</v>
      </c>
      <c r="J65" s="56">
        <v>0.76458333333333339</v>
      </c>
      <c r="K65" s="211">
        <v>180</v>
      </c>
      <c r="L65" s="211">
        <v>30</v>
      </c>
      <c r="M65" s="211">
        <v>30</v>
      </c>
      <c r="N65" s="211">
        <v>30</v>
      </c>
      <c r="O65" s="30">
        <v>2628.01</v>
      </c>
      <c r="P65" s="212"/>
      <c r="R65" s="42"/>
      <c r="S65" s="42"/>
      <c r="U65" s="42"/>
    </row>
    <row r="66" spans="1:21">
      <c r="A66" s="12">
        <f t="shared" si="3"/>
        <v>58</v>
      </c>
      <c r="B66" s="8">
        <f t="shared" ref="B66" si="12">I66</f>
        <v>0</v>
      </c>
      <c r="C66" s="830" t="s">
        <v>342</v>
      </c>
      <c r="D66" s="208" t="s">
        <v>496</v>
      </c>
      <c r="E66" s="14">
        <v>46265</v>
      </c>
      <c r="F66" s="831" t="s">
        <v>123</v>
      </c>
      <c r="G66" s="55"/>
      <c r="H66" s="56"/>
      <c r="I66" s="55"/>
      <c r="J66" s="56"/>
      <c r="K66" s="211"/>
      <c r="L66" s="211"/>
      <c r="M66" s="211"/>
      <c r="N66" s="211"/>
      <c r="O66" s="30">
        <v>1986.48</v>
      </c>
      <c r="P66" s="835" t="s">
        <v>504</v>
      </c>
      <c r="R66" s="42"/>
      <c r="S66" s="42"/>
      <c r="U66" s="42"/>
    </row>
    <row r="67" spans="1:21">
      <c r="A67" s="12">
        <f t="shared" si="3"/>
        <v>59</v>
      </c>
      <c r="B67" s="8">
        <f t="shared" ref="B67" si="13">I67</f>
        <v>0</v>
      </c>
      <c r="C67" s="830" t="s">
        <v>395</v>
      </c>
      <c r="D67" s="208" t="s">
        <v>501</v>
      </c>
      <c r="E67" s="14">
        <v>46265</v>
      </c>
      <c r="F67" s="831" t="s">
        <v>123</v>
      </c>
      <c r="G67" s="55"/>
      <c r="H67" s="56"/>
      <c r="I67" s="55"/>
      <c r="J67" s="56"/>
      <c r="K67" s="211"/>
      <c r="L67" s="211"/>
      <c r="M67" s="211"/>
      <c r="N67" s="211"/>
      <c r="O67" s="30">
        <v>2109.7199999999998</v>
      </c>
      <c r="P67" s="835" t="s">
        <v>504</v>
      </c>
      <c r="S67" s="42"/>
      <c r="U67" s="42"/>
    </row>
    <row r="68" spans="1:21">
      <c r="A68" s="12"/>
      <c r="B68" s="8"/>
      <c r="C68" s="208"/>
      <c r="D68" s="208"/>
      <c r="E68" s="14"/>
      <c r="F68" s="180"/>
      <c r="G68" s="55"/>
      <c r="H68" s="56"/>
      <c r="I68" s="55"/>
      <c r="J68" s="56"/>
      <c r="K68" s="211"/>
      <c r="L68" s="211"/>
      <c r="M68" s="211"/>
      <c r="N68" s="211"/>
      <c r="O68" s="30"/>
      <c r="P68" s="212"/>
      <c r="S68" s="42"/>
      <c r="U68" s="42"/>
    </row>
    <row r="69" spans="1:21" ht="15.75" thickBot="1">
      <c r="A69" s="12"/>
      <c r="B69" s="8"/>
      <c r="C69" s="208"/>
      <c r="D69" s="208"/>
      <c r="E69" s="14"/>
      <c r="F69" s="175"/>
      <c r="G69" s="55"/>
      <c r="H69" s="56"/>
      <c r="I69" s="55"/>
      <c r="J69" s="56"/>
      <c r="K69" s="56"/>
      <c r="L69" s="56"/>
      <c r="M69" s="209"/>
      <c r="N69" s="209"/>
      <c r="O69" s="30"/>
      <c r="P69" s="213"/>
      <c r="S69" s="42"/>
    </row>
    <row r="70" spans="1:21" ht="16.5" thickTop="1" thickBot="1">
      <c r="A70" s="57" t="s">
        <v>3</v>
      </c>
      <c r="B70" s="58"/>
      <c r="C70" s="58"/>
      <c r="D70" s="58"/>
      <c r="E70" s="58"/>
      <c r="F70" s="58"/>
      <c r="G70" s="58"/>
      <c r="H70" s="60"/>
      <c r="I70" s="58"/>
      <c r="J70" s="60"/>
      <c r="K70" s="60"/>
      <c r="L70" s="60"/>
      <c r="M70" s="71"/>
      <c r="N70" s="71"/>
      <c r="O70" s="72">
        <f>SUM(O8:O69)</f>
        <v>139682.98343358396</v>
      </c>
      <c r="P70" s="214"/>
      <c r="S70" s="42"/>
    </row>
    <row r="71" spans="1:21" ht="15.75" thickTop="1">
      <c r="S71" s="42"/>
    </row>
  </sheetData>
  <autoFilter ref="A1:P58"/>
  <mergeCells count="13">
    <mergeCell ref="F5:F7"/>
    <mergeCell ref="O5:O7"/>
    <mergeCell ref="P5:P7"/>
    <mergeCell ref="A5:A7"/>
    <mergeCell ref="B5:B7"/>
    <mergeCell ref="C5:C7"/>
    <mergeCell ref="D5:D7"/>
    <mergeCell ref="E5:E7"/>
    <mergeCell ref="G5:N5"/>
    <mergeCell ref="G6:H6"/>
    <mergeCell ref="I6:J6"/>
    <mergeCell ref="K6:L6"/>
    <mergeCell ref="M6:N6"/>
  </mergeCells>
  <hyperlinks>
    <hyperlink ref="O2" location="'Summary sales'!A1" display="SUMMARY"/>
  </hyperlinks>
  <pageMargins left="0.7" right="0.7" top="0.75" bottom="0.75" header="0.3" footer="0.3"/>
  <pageSetup orientation="portrait"/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9"/>
  <sheetViews>
    <sheetView workbookViewId="0">
      <pane ySplit="7" topLeftCell="A8" activePane="bottomLeft" state="frozen"/>
      <selection pane="bottomLeft" activeCell="O2" sqref="O2"/>
    </sheetView>
  </sheetViews>
  <sheetFormatPr defaultColWidth="9.140625" defaultRowHeight="15"/>
  <cols>
    <col min="1" max="1" width="5.5703125" style="1" customWidth="1"/>
    <col min="2" max="3" width="10.7109375" style="1" customWidth="1"/>
    <col min="4" max="4" width="15.28515625" style="1" customWidth="1"/>
    <col min="5" max="6" width="10.7109375" style="1" customWidth="1"/>
    <col min="7" max="8" width="9.140625" style="1"/>
    <col min="9" max="9" width="10.7109375" style="1" customWidth="1"/>
    <col min="10" max="14" width="9.140625" style="1"/>
    <col min="15" max="15" width="19.140625" style="42" customWidth="1"/>
    <col min="16" max="16" width="49" style="1" customWidth="1"/>
    <col min="17" max="16384" width="9.140625" style="1"/>
  </cols>
  <sheetData>
    <row r="1" spans="1:19">
      <c r="B1" s="2"/>
      <c r="C1" s="3" t="s">
        <v>131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61"/>
    </row>
    <row r="2" spans="1:19">
      <c r="B2" s="2"/>
      <c r="C2" s="3" t="s">
        <v>222</v>
      </c>
      <c r="D2" s="2"/>
      <c r="E2" s="2"/>
      <c r="F2" s="2"/>
      <c r="G2" s="2"/>
      <c r="H2" s="2"/>
      <c r="I2" s="26"/>
      <c r="J2" s="2"/>
      <c r="K2" s="2"/>
      <c r="L2" s="2"/>
      <c r="M2" s="2"/>
      <c r="N2" s="2"/>
      <c r="O2" s="62" t="s">
        <v>133</v>
      </c>
    </row>
    <row r="3" spans="1:19">
      <c r="B3" s="2"/>
      <c r="C3" s="3" t="str">
        <f>SCI!C3</f>
        <v>Bulan Agustus 2026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61"/>
    </row>
    <row r="4" spans="1:19">
      <c r="B4" s="4"/>
      <c r="C4" s="4">
        <f>SCI!C4</f>
        <v>46235</v>
      </c>
      <c r="D4" s="44"/>
      <c r="E4" s="174"/>
      <c r="F4" s="174"/>
      <c r="G4" s="2"/>
      <c r="H4" s="2"/>
      <c r="I4" s="2"/>
      <c r="J4" s="2"/>
      <c r="K4" s="2"/>
      <c r="L4" s="2"/>
      <c r="M4" s="2"/>
      <c r="N4" s="2"/>
      <c r="O4" s="61" t="s">
        <v>134</v>
      </c>
    </row>
    <row r="5" spans="1:19" ht="15.75" customHeight="1">
      <c r="A5" s="934" t="s">
        <v>111</v>
      </c>
      <c r="B5" s="933" t="s">
        <v>112</v>
      </c>
      <c r="C5" s="933" t="s">
        <v>165</v>
      </c>
      <c r="D5" s="933" t="s">
        <v>214</v>
      </c>
      <c r="E5" s="933" t="s">
        <v>167</v>
      </c>
      <c r="F5" s="933" t="s">
        <v>168</v>
      </c>
      <c r="G5" s="968" t="s">
        <v>169</v>
      </c>
      <c r="H5" s="969"/>
      <c r="I5" s="969"/>
      <c r="J5" s="969"/>
      <c r="K5" s="969"/>
      <c r="L5" s="969"/>
      <c r="M5" s="969"/>
      <c r="N5" s="969"/>
      <c r="O5" s="965" t="s">
        <v>139</v>
      </c>
      <c r="P5" s="931" t="s">
        <v>170</v>
      </c>
    </row>
    <row r="6" spans="1:19" ht="15.75" customHeight="1">
      <c r="A6" s="961"/>
      <c r="B6" s="963"/>
      <c r="C6" s="963"/>
      <c r="D6" s="963"/>
      <c r="E6" s="963"/>
      <c r="F6" s="963"/>
      <c r="G6" s="970" t="s">
        <v>135</v>
      </c>
      <c r="H6" s="971"/>
      <c r="I6" s="970" t="s">
        <v>136</v>
      </c>
      <c r="J6" s="972"/>
      <c r="K6" s="970" t="s">
        <v>135</v>
      </c>
      <c r="L6" s="971"/>
      <c r="M6" s="970" t="s">
        <v>136</v>
      </c>
      <c r="N6" s="972"/>
      <c r="O6" s="966"/>
      <c r="P6" s="959"/>
    </row>
    <row r="7" spans="1:19" ht="33.75" customHeight="1">
      <c r="A7" s="935"/>
      <c r="B7" s="936"/>
      <c r="C7" s="936"/>
      <c r="D7" s="936"/>
      <c r="E7" s="936"/>
      <c r="F7" s="936"/>
      <c r="G7" s="5" t="s">
        <v>112</v>
      </c>
      <c r="H7" s="5" t="s">
        <v>142</v>
      </c>
      <c r="I7" s="5" t="s">
        <v>112</v>
      </c>
      <c r="J7" s="5" t="s">
        <v>142</v>
      </c>
      <c r="K7" s="5" t="s">
        <v>223</v>
      </c>
      <c r="L7" s="5" t="s">
        <v>224</v>
      </c>
      <c r="M7" s="5" t="s">
        <v>223</v>
      </c>
      <c r="N7" s="5" t="s">
        <v>224</v>
      </c>
      <c r="O7" s="977"/>
      <c r="P7" s="932"/>
    </row>
    <row r="8" spans="1:19">
      <c r="A8" s="47">
        <f t="shared" ref="A8:A17" si="0">A7+1</f>
        <v>1</v>
      </c>
      <c r="B8" s="48">
        <f t="shared" ref="B8:B9" si="1">I8</f>
        <v>0</v>
      </c>
      <c r="C8" s="49"/>
      <c r="D8" s="50"/>
      <c r="E8" s="207"/>
      <c r="F8" s="49"/>
      <c r="G8" s="51"/>
      <c r="H8" s="80"/>
      <c r="I8" s="53"/>
      <c r="J8" s="80"/>
      <c r="K8" s="68"/>
      <c r="L8" s="68"/>
      <c r="M8" s="68"/>
      <c r="N8" s="68"/>
      <c r="O8" s="137"/>
      <c r="P8" s="28"/>
      <c r="S8" s="74"/>
    </row>
    <row r="9" spans="1:19">
      <c r="A9" s="47">
        <f t="shared" si="0"/>
        <v>2</v>
      </c>
      <c r="B9" s="48">
        <f t="shared" si="1"/>
        <v>0</v>
      </c>
      <c r="C9" s="68"/>
      <c r="D9" s="50"/>
      <c r="E9" s="207"/>
      <c r="F9" s="49"/>
      <c r="G9" s="51"/>
      <c r="H9" s="81"/>
      <c r="I9" s="51"/>
      <c r="J9" s="85"/>
      <c r="K9" s="68"/>
      <c r="L9" s="68"/>
      <c r="M9" s="68"/>
      <c r="N9" s="68"/>
      <c r="O9" s="137"/>
      <c r="P9" s="28"/>
      <c r="S9" s="74"/>
    </row>
    <row r="10" spans="1:19">
      <c r="A10" s="47">
        <f t="shared" si="0"/>
        <v>3</v>
      </c>
      <c r="B10" s="48">
        <f t="shared" ref="B10:B17" si="2">I10</f>
        <v>0</v>
      </c>
      <c r="C10" s="68"/>
      <c r="D10" s="50"/>
      <c r="E10" s="207"/>
      <c r="F10" s="49"/>
      <c r="G10" s="51"/>
      <c r="H10" s="81"/>
      <c r="I10" s="51"/>
      <c r="J10" s="80"/>
      <c r="K10" s="68"/>
      <c r="L10" s="68"/>
      <c r="M10" s="68"/>
      <c r="N10" s="68"/>
      <c r="O10" s="67"/>
      <c r="P10" s="69"/>
      <c r="Q10" s="75"/>
      <c r="R10" s="42"/>
      <c r="S10" s="74"/>
    </row>
    <row r="11" spans="1:19">
      <c r="A11" s="47">
        <f t="shared" si="0"/>
        <v>4</v>
      </c>
      <c r="B11" s="48">
        <f t="shared" si="2"/>
        <v>0</v>
      </c>
      <c r="C11" s="68"/>
      <c r="D11" s="50"/>
      <c r="E11" s="207"/>
      <c r="F11" s="49"/>
      <c r="G11" s="51"/>
      <c r="H11" s="81"/>
      <c r="I11" s="51"/>
      <c r="J11" s="80"/>
      <c r="K11" s="68"/>
      <c r="L11" s="68"/>
      <c r="M11" s="68"/>
      <c r="N11" s="68"/>
      <c r="O11" s="67"/>
      <c r="P11" s="69"/>
      <c r="Q11" s="75"/>
      <c r="R11" s="42"/>
      <c r="S11" s="74"/>
    </row>
    <row r="12" spans="1:19">
      <c r="A12" s="47">
        <f t="shared" si="0"/>
        <v>5</v>
      </c>
      <c r="B12" s="48">
        <f t="shared" si="2"/>
        <v>0</v>
      </c>
      <c r="C12" s="68"/>
      <c r="D12" s="50"/>
      <c r="E12" s="207"/>
      <c r="F12" s="49"/>
      <c r="G12" s="51"/>
      <c r="H12" s="81"/>
      <c r="I12" s="51"/>
      <c r="J12" s="80"/>
      <c r="K12" s="68"/>
      <c r="L12" s="68"/>
      <c r="M12" s="68"/>
      <c r="N12" s="68"/>
      <c r="O12" s="67"/>
      <c r="P12" s="28"/>
      <c r="Q12" s="75"/>
      <c r="R12" s="42"/>
    </row>
    <row r="13" spans="1:19">
      <c r="A13" s="47">
        <f t="shared" si="0"/>
        <v>6</v>
      </c>
      <c r="B13" s="48">
        <f t="shared" si="2"/>
        <v>0</v>
      </c>
      <c r="C13" s="68"/>
      <c r="D13" s="50"/>
      <c r="E13" s="207"/>
      <c r="F13" s="49"/>
      <c r="G13" s="51"/>
      <c r="H13" s="81"/>
      <c r="I13" s="51"/>
      <c r="J13" s="80"/>
      <c r="K13" s="66"/>
      <c r="L13" s="66"/>
      <c r="M13" s="66"/>
      <c r="N13" s="66"/>
      <c r="O13" s="137"/>
      <c r="P13" s="94"/>
      <c r="Q13" s="75"/>
      <c r="R13" s="42"/>
    </row>
    <row r="14" spans="1:19">
      <c r="A14" s="47">
        <f t="shared" si="0"/>
        <v>7</v>
      </c>
      <c r="B14" s="48">
        <f t="shared" si="2"/>
        <v>0</v>
      </c>
      <c r="C14" s="68"/>
      <c r="D14" s="50"/>
      <c r="E14" s="207"/>
      <c r="F14" s="49"/>
      <c r="G14" s="51"/>
      <c r="H14" s="81"/>
      <c r="I14" s="51"/>
      <c r="J14" s="80"/>
      <c r="K14" s="66"/>
      <c r="L14" s="66"/>
      <c r="M14" s="66"/>
      <c r="N14" s="66"/>
      <c r="O14" s="137"/>
      <c r="P14" s="94"/>
      <c r="Q14" s="75"/>
      <c r="R14" s="42"/>
    </row>
    <row r="15" spans="1:19">
      <c r="A15" s="47">
        <f t="shared" si="0"/>
        <v>8</v>
      </c>
      <c r="B15" s="48">
        <f t="shared" si="2"/>
        <v>0</v>
      </c>
      <c r="C15" s="68"/>
      <c r="D15" s="50"/>
      <c r="E15" s="207"/>
      <c r="F15" s="49"/>
      <c r="G15" s="51"/>
      <c r="H15" s="81"/>
      <c r="I15" s="51"/>
      <c r="J15" s="80"/>
      <c r="K15" s="66"/>
      <c r="L15" s="66"/>
      <c r="M15" s="66"/>
      <c r="N15" s="66"/>
      <c r="O15" s="67"/>
      <c r="P15" s="94"/>
      <c r="Q15" s="75"/>
      <c r="R15" s="42"/>
    </row>
    <row r="16" spans="1:19">
      <c r="A16" s="47">
        <f t="shared" si="0"/>
        <v>9</v>
      </c>
      <c r="B16" s="48">
        <f t="shared" si="2"/>
        <v>0</v>
      </c>
      <c r="C16" s="68"/>
      <c r="D16" s="50"/>
      <c r="E16" s="207"/>
      <c r="F16" s="49"/>
      <c r="G16" s="51"/>
      <c r="H16" s="81"/>
      <c r="I16" s="51"/>
      <c r="J16" s="80"/>
      <c r="K16" s="66"/>
      <c r="L16" s="66"/>
      <c r="M16" s="66"/>
      <c r="N16" s="66"/>
      <c r="O16" s="67"/>
      <c r="P16" s="94"/>
      <c r="Q16" s="75"/>
      <c r="R16" s="42"/>
    </row>
    <row r="17" spans="1:18">
      <c r="A17" s="47">
        <f t="shared" si="0"/>
        <v>10</v>
      </c>
      <c r="B17" s="48">
        <f t="shared" si="2"/>
        <v>0</v>
      </c>
      <c r="C17" s="68"/>
      <c r="D17" s="50"/>
      <c r="E17" s="207"/>
      <c r="F17" s="49"/>
      <c r="G17" s="51"/>
      <c r="H17" s="81"/>
      <c r="I17" s="51"/>
      <c r="J17" s="80"/>
      <c r="K17" s="66"/>
      <c r="L17" s="66"/>
      <c r="M17" s="66"/>
      <c r="N17" s="66"/>
      <c r="O17" s="67"/>
      <c r="P17" s="94"/>
      <c r="Q17" s="75"/>
      <c r="R17" s="42"/>
    </row>
    <row r="18" spans="1:18">
      <c r="A18" s="47"/>
      <c r="B18" s="48"/>
      <c r="C18" s="68"/>
      <c r="D18" s="50"/>
      <c r="E18" s="207"/>
      <c r="F18" s="49"/>
      <c r="G18" s="51"/>
      <c r="H18" s="81"/>
      <c r="I18" s="14"/>
      <c r="J18" s="56"/>
      <c r="K18" s="66"/>
      <c r="L18" s="66"/>
      <c r="M18" s="66"/>
      <c r="N18" s="66"/>
      <c r="O18" s="30"/>
      <c r="P18" s="31"/>
    </row>
    <row r="19" spans="1:18">
      <c r="A19" s="57" t="s">
        <v>3</v>
      </c>
      <c r="B19" s="58"/>
      <c r="C19" s="58"/>
      <c r="D19" s="58"/>
      <c r="E19" s="58"/>
      <c r="F19" s="58"/>
      <c r="G19" s="58"/>
      <c r="H19" s="60"/>
      <c r="I19" s="58"/>
      <c r="J19" s="60"/>
      <c r="K19" s="60"/>
      <c r="L19" s="60"/>
      <c r="M19" s="163"/>
      <c r="N19" s="163"/>
      <c r="O19" s="72">
        <f>SUM(O8:O18)</f>
        <v>0</v>
      </c>
      <c r="P19" s="73"/>
    </row>
  </sheetData>
  <mergeCells count="13">
    <mergeCell ref="F5:F7"/>
    <mergeCell ref="O5:O7"/>
    <mergeCell ref="P5:P7"/>
    <mergeCell ref="A5:A7"/>
    <mergeCell ref="B5:B7"/>
    <mergeCell ref="C5:C7"/>
    <mergeCell ref="D5:D7"/>
    <mergeCell ref="E5:E7"/>
    <mergeCell ref="G5:N5"/>
    <mergeCell ref="G6:H6"/>
    <mergeCell ref="I6:J6"/>
    <mergeCell ref="K6:L6"/>
    <mergeCell ref="M6:N6"/>
  </mergeCells>
  <hyperlinks>
    <hyperlink ref="O2" location="'Summary sales'!A1" display="SUMMARY"/>
  </hyperlinks>
  <pageMargins left="0.7" right="0.7" top="0.75" bottom="0.75" header="0.3" footer="0.3"/>
  <pageSetup orientation="portrait"/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7"/>
  <sheetViews>
    <sheetView topLeftCell="A15" zoomScale="85" zoomScaleNormal="85" workbookViewId="0">
      <selection activeCell="E45" sqref="E45"/>
    </sheetView>
  </sheetViews>
  <sheetFormatPr defaultColWidth="9.140625" defaultRowHeight="15"/>
  <cols>
    <col min="1" max="2" width="9.140625" style="1"/>
    <col min="3" max="3" width="20" style="1" customWidth="1"/>
    <col min="4" max="4" width="9.140625" style="1"/>
    <col min="5" max="5" width="7.7109375" style="1" customWidth="1"/>
    <col min="6" max="6" width="9.140625" style="1"/>
    <col min="7" max="7" width="7.7109375" style="1" customWidth="1"/>
    <col min="8" max="10" width="9.140625" style="1"/>
    <col min="11" max="11" width="15.7109375" style="42" customWidth="1"/>
    <col min="12" max="12" width="12.7109375" style="35" customWidth="1"/>
    <col min="13" max="13" width="12.140625" style="42" customWidth="1"/>
    <col min="14" max="14" width="15.28515625" style="1" customWidth="1"/>
    <col min="15" max="15" width="11.85546875" style="1" customWidth="1"/>
    <col min="16" max="16" width="65" style="1" customWidth="1"/>
    <col min="17" max="16384" width="9.140625" style="1"/>
  </cols>
  <sheetData>
    <row r="1" spans="1:16">
      <c r="E1" s="151" t="s">
        <v>225</v>
      </c>
      <c r="G1" s="44"/>
      <c r="H1" s="44"/>
      <c r="I1" s="44"/>
      <c r="J1" s="44"/>
      <c r="K1" s="200"/>
      <c r="L1" s="201"/>
      <c r="M1" s="200"/>
      <c r="N1" s="44"/>
      <c r="O1" s="44"/>
      <c r="P1" s="44"/>
    </row>
    <row r="2" spans="1:16">
      <c r="E2" s="151" t="s">
        <v>226</v>
      </c>
      <c r="G2" s="44"/>
      <c r="H2" s="44"/>
      <c r="I2" s="44"/>
      <c r="J2" s="44"/>
      <c r="K2" s="83" t="s">
        <v>227</v>
      </c>
      <c r="L2" s="202"/>
      <c r="M2" s="203">
        <f>SUM(M8:M37)</f>
        <v>20769.581000000006</v>
      </c>
      <c r="N2" s="44"/>
      <c r="O2" s="44"/>
      <c r="P2" s="25" t="s">
        <v>133</v>
      </c>
    </row>
    <row r="3" spans="1:16">
      <c r="E3" s="152">
        <f>CERES!C4</f>
        <v>46235</v>
      </c>
      <c r="G3" s="44"/>
      <c r="H3" s="44"/>
      <c r="I3" s="44"/>
      <c r="J3" s="44"/>
      <c r="K3" s="200"/>
      <c r="L3" s="201"/>
      <c r="M3" s="200"/>
      <c r="N3" s="44"/>
      <c r="O3" s="44"/>
      <c r="P3" s="44"/>
    </row>
    <row r="4" spans="1:16" ht="15.75" thickBot="1">
      <c r="B4" s="44"/>
      <c r="C4" s="44"/>
      <c r="D4" s="44"/>
      <c r="E4" s="44"/>
      <c r="F4" s="44"/>
      <c r="G4" s="44"/>
      <c r="H4" s="44"/>
      <c r="I4" s="44"/>
      <c r="J4" s="44"/>
      <c r="K4" s="200"/>
      <c r="L4" s="201"/>
      <c r="M4" s="200"/>
      <c r="N4" s="44"/>
      <c r="O4" s="44"/>
      <c r="P4" s="44"/>
    </row>
    <row r="5" spans="1:16" ht="15" customHeight="1" thickTop="1">
      <c r="A5" s="1017" t="s">
        <v>228</v>
      </c>
      <c r="B5" s="1017" t="s">
        <v>229</v>
      </c>
      <c r="C5" s="1020" t="s">
        <v>195</v>
      </c>
      <c r="D5" s="1017" t="s">
        <v>230</v>
      </c>
      <c r="E5" s="1015" t="s">
        <v>169</v>
      </c>
      <c r="F5" s="1015"/>
      <c r="G5" s="1015"/>
      <c r="H5" s="1015"/>
      <c r="I5" s="1015" t="s">
        <v>171</v>
      </c>
      <c r="J5" s="1015"/>
      <c r="K5" s="1006" t="s">
        <v>138</v>
      </c>
      <c r="L5" s="1006"/>
      <c r="M5" s="1006" t="s">
        <v>217</v>
      </c>
      <c r="N5" s="1009" t="s">
        <v>137</v>
      </c>
      <c r="O5" s="1009" t="s">
        <v>231</v>
      </c>
      <c r="P5" s="1012" t="s">
        <v>141</v>
      </c>
    </row>
    <row r="6" spans="1:16" ht="32.25" customHeight="1">
      <c r="A6" s="1018"/>
      <c r="B6" s="1018"/>
      <c r="C6" s="1021"/>
      <c r="D6" s="1018"/>
      <c r="E6" s="1016" t="s">
        <v>232</v>
      </c>
      <c r="F6" s="1016"/>
      <c r="G6" s="1016" t="s">
        <v>136</v>
      </c>
      <c r="H6" s="1016"/>
      <c r="I6" s="1016"/>
      <c r="J6" s="1016"/>
      <c r="K6" s="1007"/>
      <c r="L6" s="1007"/>
      <c r="M6" s="1007"/>
      <c r="N6" s="1010"/>
      <c r="O6" s="1010"/>
      <c r="P6" s="1013"/>
    </row>
    <row r="7" spans="1:16" ht="15.75" customHeight="1" thickBot="1">
      <c r="A7" s="1019"/>
      <c r="B7" s="1019"/>
      <c r="C7" s="1022"/>
      <c r="D7" s="1019"/>
      <c r="E7" s="110" t="s">
        <v>112</v>
      </c>
      <c r="F7" s="110" t="s">
        <v>142</v>
      </c>
      <c r="G7" s="110" t="s">
        <v>112</v>
      </c>
      <c r="H7" s="110" t="s">
        <v>142</v>
      </c>
      <c r="I7" s="110" t="s">
        <v>135</v>
      </c>
      <c r="J7" s="110" t="s">
        <v>233</v>
      </c>
      <c r="K7" s="129" t="s">
        <v>135</v>
      </c>
      <c r="L7" s="204" t="s">
        <v>233</v>
      </c>
      <c r="M7" s="1008"/>
      <c r="N7" s="1011"/>
      <c r="O7" s="1011"/>
      <c r="P7" s="1014"/>
    </row>
    <row r="8" spans="1:16" ht="15.75" thickTop="1">
      <c r="A8" s="194">
        <f>A7+1</f>
        <v>1</v>
      </c>
      <c r="B8" s="195">
        <f>G8</f>
        <v>46237</v>
      </c>
      <c r="C8" s="120" t="s">
        <v>282</v>
      </c>
      <c r="D8" s="665" t="s">
        <v>201</v>
      </c>
      <c r="E8" s="198">
        <v>46234</v>
      </c>
      <c r="F8" s="116">
        <v>0.79166666666666663</v>
      </c>
      <c r="G8" s="55">
        <v>46237</v>
      </c>
      <c r="H8" s="138">
        <v>0.49236111111111114</v>
      </c>
      <c r="I8" s="674">
        <v>185</v>
      </c>
      <c r="J8" s="197">
        <v>15</v>
      </c>
      <c r="K8" s="140">
        <v>1008767.5209999999</v>
      </c>
      <c r="L8" s="685">
        <v>1009631.934</v>
      </c>
      <c r="M8" s="135">
        <f t="shared" ref="M8:M9" si="0">L8-K8</f>
        <v>864.41300000005867</v>
      </c>
      <c r="N8" s="158">
        <f t="shared" ref="N8" si="1">IFERROR(((G8-E8+H8-F8)),"")</f>
        <v>2.7006944444444447</v>
      </c>
      <c r="O8" s="159">
        <f t="shared" ref="O8:O9" si="2">M8/24</f>
        <v>36.01720833333578</v>
      </c>
      <c r="P8" s="146"/>
    </row>
    <row r="9" spans="1:16">
      <c r="A9" s="194">
        <f t="shared" ref="A9:A55" si="3">A8+1</f>
        <v>2</v>
      </c>
      <c r="B9" s="195">
        <f t="shared" ref="B9:B34" si="4">G9</f>
        <v>46237</v>
      </c>
      <c r="C9" s="120" t="s">
        <v>443</v>
      </c>
      <c r="D9" s="665" t="s">
        <v>280</v>
      </c>
      <c r="E9" s="55">
        <v>46237</v>
      </c>
      <c r="F9" s="138">
        <v>0.49236111111111114</v>
      </c>
      <c r="G9" s="55">
        <v>46237</v>
      </c>
      <c r="H9" s="138">
        <v>0.95833333333333337</v>
      </c>
      <c r="I9" s="197">
        <v>155</v>
      </c>
      <c r="J9" s="197">
        <v>10</v>
      </c>
      <c r="K9" s="135">
        <f>L8</f>
        <v>1009631.934</v>
      </c>
      <c r="L9" s="140">
        <v>1010301.314</v>
      </c>
      <c r="M9" s="135">
        <f t="shared" si="0"/>
        <v>669.38000000000466</v>
      </c>
      <c r="N9" s="158">
        <f t="shared" ref="N9" si="5">IFERROR(((G9-E9+H9-F9)),"")</f>
        <v>0.46597222222222223</v>
      </c>
      <c r="O9" s="159">
        <f t="shared" si="2"/>
        <v>27.890833333333529</v>
      </c>
      <c r="P9" s="146"/>
    </row>
    <row r="10" spans="1:16">
      <c r="A10" s="194">
        <f t="shared" si="3"/>
        <v>3</v>
      </c>
      <c r="B10" s="195">
        <f t="shared" si="4"/>
        <v>46238</v>
      </c>
      <c r="C10" s="120" t="s">
        <v>309</v>
      </c>
      <c r="D10" s="736" t="s">
        <v>311</v>
      </c>
      <c r="E10" s="55">
        <v>46237</v>
      </c>
      <c r="F10" s="138">
        <v>0.95833333333333337</v>
      </c>
      <c r="G10" s="55">
        <v>46238</v>
      </c>
      <c r="H10" s="138">
        <v>0.58333333333333337</v>
      </c>
      <c r="I10" s="197">
        <v>180</v>
      </c>
      <c r="J10" s="197">
        <v>10</v>
      </c>
      <c r="K10" s="135">
        <f t="shared" ref="K10:K42" si="6">L9</f>
        <v>1010301.314</v>
      </c>
      <c r="L10" s="140">
        <v>1011131.903</v>
      </c>
      <c r="M10" s="135">
        <f t="shared" ref="M10:M12" si="7">L10-K10</f>
        <v>830.58900000003632</v>
      </c>
      <c r="N10" s="158">
        <f t="shared" ref="N10:N12" si="8">IFERROR(((G10-E10+H10-F10)),"")</f>
        <v>0.62500000000000011</v>
      </c>
      <c r="O10" s="159">
        <f t="shared" ref="O10:O12" si="9">M10/24</f>
        <v>34.607875000001513</v>
      </c>
      <c r="P10" s="146"/>
    </row>
    <row r="11" spans="1:16">
      <c r="A11" s="194">
        <f t="shared" si="3"/>
        <v>4</v>
      </c>
      <c r="B11" s="195">
        <f t="shared" si="4"/>
        <v>46238</v>
      </c>
      <c r="C11" s="120" t="s">
        <v>310</v>
      </c>
      <c r="D11" s="665" t="s">
        <v>201</v>
      </c>
      <c r="E11" s="55">
        <v>46238</v>
      </c>
      <c r="F11" s="138">
        <v>0.58333333333333337</v>
      </c>
      <c r="G11" s="55">
        <v>46238</v>
      </c>
      <c r="H11" s="138">
        <v>0.95833333333333337</v>
      </c>
      <c r="I11" s="197">
        <v>140</v>
      </c>
      <c r="J11" s="197">
        <v>15</v>
      </c>
      <c r="K11" s="135">
        <f t="shared" si="6"/>
        <v>1011131.903</v>
      </c>
      <c r="L11" s="140">
        <v>1011734.181</v>
      </c>
      <c r="M11" s="135">
        <f t="shared" si="7"/>
        <v>602.27799999993294</v>
      </c>
      <c r="N11" s="158">
        <f t="shared" si="8"/>
        <v>0.375</v>
      </c>
      <c r="O11" s="159">
        <f t="shared" si="9"/>
        <v>25.094916666663874</v>
      </c>
      <c r="P11" s="146"/>
    </row>
    <row r="12" spans="1:16">
      <c r="A12" s="194">
        <f t="shared" si="3"/>
        <v>5</v>
      </c>
      <c r="B12" s="195">
        <f t="shared" si="4"/>
        <v>46239</v>
      </c>
      <c r="C12" s="120" t="s">
        <v>328</v>
      </c>
      <c r="D12" s="665" t="s">
        <v>304</v>
      </c>
      <c r="E12" s="55">
        <v>46238</v>
      </c>
      <c r="F12" s="138">
        <v>0.95833333333333337</v>
      </c>
      <c r="G12" s="55">
        <v>46239</v>
      </c>
      <c r="H12" s="138">
        <v>0.625</v>
      </c>
      <c r="I12" s="197">
        <v>190</v>
      </c>
      <c r="J12" s="197">
        <v>20</v>
      </c>
      <c r="K12" s="135">
        <f t="shared" si="6"/>
        <v>1011734.181</v>
      </c>
      <c r="L12" s="140">
        <v>1012556.551</v>
      </c>
      <c r="M12" s="135">
        <f t="shared" si="7"/>
        <v>822.36999999999534</v>
      </c>
      <c r="N12" s="158">
        <f t="shared" si="8"/>
        <v>0.66666666666666663</v>
      </c>
      <c r="O12" s="159">
        <f t="shared" si="9"/>
        <v>34.265416666666475</v>
      </c>
      <c r="P12" s="146"/>
    </row>
    <row r="13" spans="1:16">
      <c r="A13" s="194">
        <f t="shared" si="3"/>
        <v>6</v>
      </c>
      <c r="B13" s="195">
        <f t="shared" si="4"/>
        <v>46240</v>
      </c>
      <c r="C13" s="675" t="s">
        <v>329</v>
      </c>
      <c r="D13" s="665" t="s">
        <v>311</v>
      </c>
      <c r="E13" s="55">
        <v>46239</v>
      </c>
      <c r="F13" s="138">
        <v>0.625</v>
      </c>
      <c r="G13" s="55">
        <v>46240</v>
      </c>
      <c r="H13" s="138">
        <v>0.41666666666666669</v>
      </c>
      <c r="I13" s="197">
        <v>185</v>
      </c>
      <c r="J13" s="197">
        <v>10</v>
      </c>
      <c r="K13" s="135">
        <f t="shared" si="6"/>
        <v>1012556.551</v>
      </c>
      <c r="L13" s="140">
        <v>1013420.061</v>
      </c>
      <c r="M13" s="135">
        <f t="shared" ref="M13:M14" si="10">L13-K13</f>
        <v>863.51000000000931</v>
      </c>
      <c r="N13" s="158">
        <f t="shared" ref="N13:N14" si="11">IFERROR(((G13-E13+H13-F13)),"")</f>
        <v>0.79166666666666674</v>
      </c>
      <c r="O13" s="159">
        <f t="shared" ref="O13:O14" si="12">M13/24</f>
        <v>35.979583333333721</v>
      </c>
      <c r="P13" s="146"/>
    </row>
    <row r="14" spans="1:16">
      <c r="A14" s="194">
        <f t="shared" si="3"/>
        <v>7</v>
      </c>
      <c r="B14" s="195">
        <f t="shared" si="4"/>
        <v>46240</v>
      </c>
      <c r="C14" s="120" t="s">
        <v>339</v>
      </c>
      <c r="D14" s="665" t="s">
        <v>201</v>
      </c>
      <c r="E14" s="55">
        <v>46240</v>
      </c>
      <c r="F14" s="138">
        <v>0.41666666666666669</v>
      </c>
      <c r="G14" s="55">
        <v>46240</v>
      </c>
      <c r="H14" s="138">
        <v>0.77083333333333337</v>
      </c>
      <c r="I14" s="197">
        <v>130</v>
      </c>
      <c r="J14" s="197">
        <v>20</v>
      </c>
      <c r="K14" s="135">
        <f t="shared" si="6"/>
        <v>1013420.061</v>
      </c>
      <c r="L14" s="140">
        <v>1013976.149</v>
      </c>
      <c r="M14" s="135">
        <f t="shared" si="10"/>
        <v>556.08799999998882</v>
      </c>
      <c r="N14" s="158">
        <f t="shared" si="11"/>
        <v>0.35416666666666669</v>
      </c>
      <c r="O14" s="159">
        <f t="shared" si="12"/>
        <v>23.170333333332866</v>
      </c>
      <c r="P14" s="146"/>
    </row>
    <row r="15" spans="1:16">
      <c r="A15" s="194">
        <f t="shared" si="3"/>
        <v>8</v>
      </c>
      <c r="B15" s="195">
        <f t="shared" si="4"/>
        <v>46241</v>
      </c>
      <c r="C15" s="675" t="s">
        <v>340</v>
      </c>
      <c r="D15" s="743" t="s">
        <v>292</v>
      </c>
      <c r="E15" s="55">
        <v>46240</v>
      </c>
      <c r="F15" s="138">
        <v>0.77083333333333337</v>
      </c>
      <c r="G15" s="55">
        <v>46241</v>
      </c>
      <c r="H15" s="138">
        <v>0.60416666666666663</v>
      </c>
      <c r="I15" s="197">
        <v>185</v>
      </c>
      <c r="J15" s="197">
        <v>15</v>
      </c>
      <c r="K15" s="135">
        <f t="shared" si="6"/>
        <v>1013976.149</v>
      </c>
      <c r="L15" s="140">
        <v>1014768.907</v>
      </c>
      <c r="M15" s="135">
        <f t="shared" ref="M15:M16" si="13">L15-K15</f>
        <v>792.75800000003073</v>
      </c>
      <c r="N15" s="158">
        <f t="shared" ref="N15:N16" si="14">IFERROR(((G15-E15+H15-F15)),"")</f>
        <v>0.83333333333333315</v>
      </c>
      <c r="O15" s="159">
        <f t="shared" ref="O15:O16" si="15">M15/24</f>
        <v>33.031583333334616</v>
      </c>
      <c r="P15" s="146"/>
    </row>
    <row r="16" spans="1:16">
      <c r="A16" s="194">
        <f t="shared" si="3"/>
        <v>9</v>
      </c>
      <c r="B16" s="195">
        <f t="shared" si="4"/>
        <v>46242</v>
      </c>
      <c r="C16" s="120" t="s">
        <v>352</v>
      </c>
      <c r="D16" s="664" t="s">
        <v>353</v>
      </c>
      <c r="E16" s="55">
        <v>46241</v>
      </c>
      <c r="F16" s="138">
        <v>0.60416666666666663</v>
      </c>
      <c r="G16" s="55">
        <v>46242</v>
      </c>
      <c r="H16" s="138">
        <v>0.41666666666666669</v>
      </c>
      <c r="I16" s="197">
        <v>200</v>
      </c>
      <c r="J16" s="197">
        <v>20</v>
      </c>
      <c r="K16" s="135">
        <f t="shared" si="6"/>
        <v>1014768.907</v>
      </c>
      <c r="L16" s="140">
        <v>1015571.777</v>
      </c>
      <c r="M16" s="135">
        <f t="shared" si="13"/>
        <v>802.86999999999534</v>
      </c>
      <c r="N16" s="158">
        <f t="shared" si="14"/>
        <v>0.81250000000000011</v>
      </c>
      <c r="O16" s="159">
        <f t="shared" si="15"/>
        <v>33.452916666666475</v>
      </c>
      <c r="P16" s="146"/>
    </row>
    <row r="17" spans="1:16">
      <c r="A17" s="194">
        <f t="shared" si="3"/>
        <v>10</v>
      </c>
      <c r="B17" s="195">
        <f t="shared" si="4"/>
        <v>46244</v>
      </c>
      <c r="C17" s="120" t="s">
        <v>444</v>
      </c>
      <c r="D17" s="791" t="s">
        <v>305</v>
      </c>
      <c r="E17" s="55">
        <v>46242</v>
      </c>
      <c r="F17" s="138">
        <v>0.41666666666666669</v>
      </c>
      <c r="G17" s="55">
        <v>46244</v>
      </c>
      <c r="H17" s="138">
        <v>0.39583333333333331</v>
      </c>
      <c r="I17" s="674">
        <v>140</v>
      </c>
      <c r="J17" s="197">
        <v>15</v>
      </c>
      <c r="K17" s="135">
        <f t="shared" si="6"/>
        <v>1015571.777</v>
      </c>
      <c r="L17" s="140">
        <v>1016199.211</v>
      </c>
      <c r="M17" s="135">
        <f t="shared" ref="M17" si="16">L17-K17</f>
        <v>627.43400000000838</v>
      </c>
      <c r="N17" s="158">
        <f t="shared" ref="N17" si="17">IFERROR(((G17-E17+H17-F17)),"")</f>
        <v>1.9791666666666667</v>
      </c>
      <c r="O17" s="159">
        <f t="shared" ref="O17" si="18">M17/24</f>
        <v>26.143083333333681</v>
      </c>
      <c r="P17" s="146"/>
    </row>
    <row r="18" spans="1:16">
      <c r="A18" s="194">
        <f t="shared" si="3"/>
        <v>11</v>
      </c>
      <c r="B18" s="195">
        <f t="shared" si="4"/>
        <v>46244</v>
      </c>
      <c r="C18" s="675" t="s">
        <v>357</v>
      </c>
      <c r="D18" s="791" t="s">
        <v>292</v>
      </c>
      <c r="E18" s="55">
        <v>46244</v>
      </c>
      <c r="F18" s="116">
        <v>0.39583333333333331</v>
      </c>
      <c r="G18" s="55">
        <v>46244</v>
      </c>
      <c r="H18" s="138">
        <v>0.81597222222222221</v>
      </c>
      <c r="I18" s="197">
        <v>170</v>
      </c>
      <c r="J18" s="197">
        <v>15</v>
      </c>
      <c r="K18" s="135">
        <f t="shared" si="6"/>
        <v>1016199.211</v>
      </c>
      <c r="L18" s="140">
        <v>1016984.226</v>
      </c>
      <c r="M18" s="135">
        <f t="shared" ref="M18" si="19">L18-K18</f>
        <v>785.01500000001397</v>
      </c>
      <c r="N18" s="158">
        <f t="shared" ref="N18" si="20">IFERROR(((G18-E18+H18-F18)),"")</f>
        <v>0.4201388888888889</v>
      </c>
      <c r="O18" s="159">
        <f t="shared" ref="O18" si="21">M18/24</f>
        <v>32.708958333333918</v>
      </c>
      <c r="P18" s="146"/>
    </row>
    <row r="19" spans="1:16">
      <c r="A19" s="194">
        <f t="shared" si="3"/>
        <v>12</v>
      </c>
      <c r="B19" s="195">
        <f t="shared" ref="B19" si="22">G19</f>
        <v>46245</v>
      </c>
      <c r="C19" s="120" t="s">
        <v>380</v>
      </c>
      <c r="D19" s="665" t="s">
        <v>311</v>
      </c>
      <c r="E19" s="198">
        <v>46244</v>
      </c>
      <c r="F19" s="116">
        <v>0.81597222222222221</v>
      </c>
      <c r="G19" s="55">
        <v>46245</v>
      </c>
      <c r="H19" s="138">
        <v>0.47569444444444442</v>
      </c>
      <c r="I19" s="197">
        <v>150</v>
      </c>
      <c r="J19" s="197">
        <v>5</v>
      </c>
      <c r="K19" s="135">
        <f t="shared" si="6"/>
        <v>1016984.226</v>
      </c>
      <c r="L19" s="140">
        <v>1017646.428</v>
      </c>
      <c r="M19" s="135">
        <f t="shared" ref="M19" si="23">L19-K19</f>
        <v>662.20199999993201</v>
      </c>
      <c r="N19" s="158">
        <f t="shared" ref="N19" si="24">IFERROR(((G19-E19+H19-F19)),"")</f>
        <v>0.65972222222222221</v>
      </c>
      <c r="O19" s="159">
        <f t="shared" ref="O19" si="25">M19/24</f>
        <v>27.591749999997166</v>
      </c>
      <c r="P19" s="146"/>
    </row>
    <row r="20" spans="1:16">
      <c r="A20" s="194">
        <f t="shared" si="3"/>
        <v>13</v>
      </c>
      <c r="B20" s="195">
        <f t="shared" si="4"/>
        <v>46245</v>
      </c>
      <c r="C20" s="656" t="s">
        <v>445</v>
      </c>
      <c r="D20" s="196" t="s">
        <v>305</v>
      </c>
      <c r="E20" s="198">
        <v>46245</v>
      </c>
      <c r="F20" s="116">
        <v>0.47569444444444442</v>
      </c>
      <c r="G20" s="55">
        <v>46245</v>
      </c>
      <c r="H20" s="138">
        <v>0.83333333333333337</v>
      </c>
      <c r="I20" s="197">
        <v>130</v>
      </c>
      <c r="J20" s="197">
        <v>10</v>
      </c>
      <c r="K20" s="135">
        <f t="shared" si="6"/>
        <v>1017646.428</v>
      </c>
      <c r="L20" s="140">
        <v>1018173.009</v>
      </c>
      <c r="M20" s="135">
        <f t="shared" ref="M20" si="26">L20-K20</f>
        <v>526.58100000000559</v>
      </c>
      <c r="N20" s="158">
        <f t="shared" ref="N20" si="27">IFERROR(((G20-E20+H20-F20)),"")</f>
        <v>0.35763888888888895</v>
      </c>
      <c r="O20" s="159">
        <f t="shared" ref="O20" si="28">M20/24</f>
        <v>21.940875000000233</v>
      </c>
      <c r="P20" s="146"/>
    </row>
    <row r="21" spans="1:16">
      <c r="A21" s="194">
        <f t="shared" si="3"/>
        <v>14</v>
      </c>
      <c r="B21" s="195">
        <f t="shared" si="4"/>
        <v>46246</v>
      </c>
      <c r="C21" s="656" t="s">
        <v>389</v>
      </c>
      <c r="D21" s="196" t="s">
        <v>323</v>
      </c>
      <c r="E21" s="198">
        <v>46245</v>
      </c>
      <c r="F21" s="116">
        <v>0.83333333333333337</v>
      </c>
      <c r="G21" s="55">
        <v>46246</v>
      </c>
      <c r="H21" s="138">
        <v>0.5</v>
      </c>
      <c r="I21" s="197">
        <v>150</v>
      </c>
      <c r="J21" s="197">
        <v>10</v>
      </c>
      <c r="K21" s="135">
        <f t="shared" si="6"/>
        <v>1018173.009</v>
      </c>
      <c r="L21" s="140">
        <v>1018865.976</v>
      </c>
      <c r="M21" s="135">
        <f t="shared" ref="M21:M25" si="29">L21-K21</f>
        <v>692.9670000000624</v>
      </c>
      <c r="N21" s="158">
        <f t="shared" ref="N21:N25" si="30">IFERROR(((G21-E21+H21-F21)),"")</f>
        <v>0.66666666666666663</v>
      </c>
      <c r="O21" s="159">
        <f t="shared" ref="O21:O25" si="31">M21/24</f>
        <v>28.873625000002601</v>
      </c>
      <c r="P21" s="146"/>
    </row>
    <row r="22" spans="1:16">
      <c r="A22" s="194">
        <f t="shared" si="3"/>
        <v>15</v>
      </c>
      <c r="B22" s="195">
        <f t="shared" si="4"/>
        <v>46246</v>
      </c>
      <c r="C22" s="656" t="s">
        <v>388</v>
      </c>
      <c r="D22" s="800" t="s">
        <v>311</v>
      </c>
      <c r="E22" s="55">
        <v>46246</v>
      </c>
      <c r="F22" s="138">
        <v>0.5</v>
      </c>
      <c r="G22" s="55">
        <v>46246</v>
      </c>
      <c r="H22" s="138">
        <v>0.91666666666666663</v>
      </c>
      <c r="I22" s="197">
        <v>110</v>
      </c>
      <c r="J22" s="197">
        <v>10</v>
      </c>
      <c r="K22" s="135">
        <f t="shared" si="6"/>
        <v>1018865.976</v>
      </c>
      <c r="L22" s="140">
        <v>1019350.034</v>
      </c>
      <c r="M22" s="135">
        <f t="shared" si="29"/>
        <v>484.05799999996088</v>
      </c>
      <c r="N22" s="158">
        <f t="shared" si="30"/>
        <v>0.41666666666666663</v>
      </c>
      <c r="O22" s="159">
        <f t="shared" si="31"/>
        <v>20.169083333331702</v>
      </c>
      <c r="P22" s="146"/>
    </row>
    <row r="23" spans="1:16">
      <c r="A23" s="194">
        <f t="shared" si="3"/>
        <v>16</v>
      </c>
      <c r="B23" s="195">
        <f t="shared" si="4"/>
        <v>46247</v>
      </c>
      <c r="C23" s="656" t="s">
        <v>396</v>
      </c>
      <c r="D23" s="800" t="s">
        <v>304</v>
      </c>
      <c r="E23" s="55">
        <v>46246</v>
      </c>
      <c r="F23" s="138">
        <v>0.91666666666666663</v>
      </c>
      <c r="G23" s="55">
        <v>46247</v>
      </c>
      <c r="H23" s="138">
        <v>0.47916666666666669</v>
      </c>
      <c r="I23" s="197">
        <v>150</v>
      </c>
      <c r="J23" s="197">
        <v>10</v>
      </c>
      <c r="K23" s="135">
        <f t="shared" si="6"/>
        <v>1019350.034</v>
      </c>
      <c r="L23" s="140">
        <v>1020024.348</v>
      </c>
      <c r="M23" s="135">
        <f t="shared" si="29"/>
        <v>674.31400000001304</v>
      </c>
      <c r="N23" s="158">
        <f t="shared" si="30"/>
        <v>0.56250000000000011</v>
      </c>
      <c r="O23" s="159">
        <f t="shared" si="31"/>
        <v>28.09641666666721</v>
      </c>
      <c r="P23" s="146"/>
    </row>
    <row r="24" spans="1:16">
      <c r="A24" s="194">
        <f t="shared" si="3"/>
        <v>17</v>
      </c>
      <c r="B24" s="195">
        <f t="shared" si="4"/>
        <v>46248</v>
      </c>
      <c r="C24" s="656" t="s">
        <v>397</v>
      </c>
      <c r="D24" s="800" t="s">
        <v>353</v>
      </c>
      <c r="E24" s="55">
        <v>46247</v>
      </c>
      <c r="F24" s="138">
        <v>0.47916666666666669</v>
      </c>
      <c r="G24" s="55">
        <v>46248</v>
      </c>
      <c r="H24" s="138">
        <v>0.125</v>
      </c>
      <c r="I24" s="197">
        <v>180</v>
      </c>
      <c r="J24" s="197">
        <v>15</v>
      </c>
      <c r="K24" s="135">
        <f t="shared" si="6"/>
        <v>1020024.348</v>
      </c>
      <c r="L24" s="140">
        <v>1020820.856</v>
      </c>
      <c r="M24" s="135">
        <f t="shared" si="29"/>
        <v>796.50800000003073</v>
      </c>
      <c r="N24" s="158">
        <f t="shared" si="30"/>
        <v>0.64583333333333326</v>
      </c>
      <c r="O24" s="159">
        <f t="shared" si="31"/>
        <v>33.187833333334616</v>
      </c>
      <c r="P24" s="146"/>
    </row>
    <row r="25" spans="1:16">
      <c r="A25" s="194">
        <f t="shared" si="3"/>
        <v>18</v>
      </c>
      <c r="B25" s="195">
        <f t="shared" si="4"/>
        <v>46248</v>
      </c>
      <c r="C25" s="120" t="s">
        <v>398</v>
      </c>
      <c r="D25" s="801" t="s">
        <v>280</v>
      </c>
      <c r="E25" s="55">
        <v>46248</v>
      </c>
      <c r="F25" s="138">
        <v>0.125</v>
      </c>
      <c r="G25" s="55">
        <v>46248</v>
      </c>
      <c r="H25" s="138">
        <v>0.78125</v>
      </c>
      <c r="I25" s="197">
        <v>200</v>
      </c>
      <c r="J25" s="197">
        <v>20</v>
      </c>
      <c r="K25" s="135">
        <f t="shared" si="6"/>
        <v>1020820.856</v>
      </c>
      <c r="L25" s="140">
        <v>1021658.405</v>
      </c>
      <c r="M25" s="135">
        <f t="shared" si="29"/>
        <v>837.54899999999907</v>
      </c>
      <c r="N25" s="158">
        <f t="shared" si="30"/>
        <v>0.65625</v>
      </c>
      <c r="O25" s="159">
        <f t="shared" si="31"/>
        <v>34.897874999999964</v>
      </c>
      <c r="P25" s="146"/>
    </row>
    <row r="26" spans="1:16">
      <c r="A26" s="194">
        <f t="shared" si="3"/>
        <v>19</v>
      </c>
      <c r="B26" s="195">
        <f t="shared" si="4"/>
        <v>46249</v>
      </c>
      <c r="C26" s="120" t="s">
        <v>406</v>
      </c>
      <c r="D26" s="804" t="s">
        <v>413</v>
      </c>
      <c r="E26" s="55">
        <v>46248</v>
      </c>
      <c r="F26" s="138">
        <v>0.78125</v>
      </c>
      <c r="G26" s="55">
        <v>46249</v>
      </c>
      <c r="H26" s="138">
        <v>0.41666666666666669</v>
      </c>
      <c r="I26" s="197">
        <v>135</v>
      </c>
      <c r="J26" s="197">
        <v>15</v>
      </c>
      <c r="K26" s="135">
        <f t="shared" si="6"/>
        <v>1021658.405</v>
      </c>
      <c r="L26" s="140">
        <v>1022193.537</v>
      </c>
      <c r="M26" s="135">
        <f t="shared" ref="M26:M27" si="32">L26-K26</f>
        <v>535.13199999998324</v>
      </c>
      <c r="N26" s="158">
        <f t="shared" ref="N26:N27" si="33">IFERROR(((G26-E26+H26-F26)),"")</f>
        <v>0.63541666666666674</v>
      </c>
      <c r="O26" s="159">
        <f t="shared" ref="O26:O27" si="34">M26/24</f>
        <v>22.297166666665969</v>
      </c>
      <c r="P26" s="146"/>
    </row>
    <row r="27" spans="1:16">
      <c r="A27" s="194">
        <f t="shared" si="3"/>
        <v>20</v>
      </c>
      <c r="B27" s="195">
        <f t="shared" si="4"/>
        <v>46252</v>
      </c>
      <c r="C27" s="120" t="s">
        <v>414</v>
      </c>
      <c r="D27" s="812" t="s">
        <v>359</v>
      </c>
      <c r="E27" s="55">
        <v>46249</v>
      </c>
      <c r="F27" s="138">
        <v>0.41666666666666669</v>
      </c>
      <c r="G27" s="55">
        <v>46252</v>
      </c>
      <c r="H27" s="138">
        <v>0.4375</v>
      </c>
      <c r="I27" s="197">
        <v>160</v>
      </c>
      <c r="J27" s="197">
        <v>20</v>
      </c>
      <c r="K27" s="135">
        <f t="shared" si="6"/>
        <v>1022193.537</v>
      </c>
      <c r="L27" s="140">
        <v>1022868.855</v>
      </c>
      <c r="M27" s="135">
        <f t="shared" si="32"/>
        <v>675.3179999999702</v>
      </c>
      <c r="N27" s="158">
        <f t="shared" si="33"/>
        <v>3.0208333333333335</v>
      </c>
      <c r="O27" s="159">
        <f t="shared" si="34"/>
        <v>28.138249999998759</v>
      </c>
      <c r="P27" s="146"/>
    </row>
    <row r="28" spans="1:16">
      <c r="A28" s="194">
        <f t="shared" si="3"/>
        <v>21</v>
      </c>
      <c r="B28" s="195">
        <f t="shared" si="4"/>
        <v>46252</v>
      </c>
      <c r="C28" s="120" t="s">
        <v>412</v>
      </c>
      <c r="D28" s="812" t="s">
        <v>201</v>
      </c>
      <c r="E28" s="55">
        <v>46252</v>
      </c>
      <c r="F28" s="138">
        <v>0.4375</v>
      </c>
      <c r="G28" s="55">
        <v>46252</v>
      </c>
      <c r="H28" s="138">
        <v>0.95833333333333337</v>
      </c>
      <c r="I28" s="197">
        <v>150</v>
      </c>
      <c r="J28" s="197">
        <v>20</v>
      </c>
      <c r="K28" s="135">
        <f t="shared" si="6"/>
        <v>1022868.855</v>
      </c>
      <c r="L28" s="140">
        <v>1023505.002</v>
      </c>
      <c r="M28" s="135">
        <f t="shared" ref="M28:M29" si="35">L28-K28</f>
        <v>636.14699999999721</v>
      </c>
      <c r="N28" s="158">
        <f t="shared" ref="N28:N29" si="36">IFERROR(((G28-E28+H28-F28)),"")</f>
        <v>0.52083333333333337</v>
      </c>
      <c r="O28" s="159">
        <f t="shared" ref="O28:O29" si="37">M28/24</f>
        <v>26.506124999999884</v>
      </c>
      <c r="P28" s="146"/>
    </row>
    <row r="29" spans="1:16">
      <c r="A29" s="194">
        <f t="shared" si="3"/>
        <v>22</v>
      </c>
      <c r="B29" s="195">
        <f t="shared" si="4"/>
        <v>46253</v>
      </c>
      <c r="C29" s="120" t="s">
        <v>442</v>
      </c>
      <c r="D29" s="196" t="s">
        <v>292</v>
      </c>
      <c r="E29" s="55">
        <v>46252</v>
      </c>
      <c r="F29" s="138">
        <v>0.95833333333333337</v>
      </c>
      <c r="G29" s="55">
        <v>46253</v>
      </c>
      <c r="H29" s="138">
        <v>0.41666666666666669</v>
      </c>
      <c r="I29" s="197">
        <v>130</v>
      </c>
      <c r="J29" s="197">
        <v>15</v>
      </c>
      <c r="K29" s="135">
        <f t="shared" si="6"/>
        <v>1023505.002</v>
      </c>
      <c r="L29" s="140">
        <v>1024018.153</v>
      </c>
      <c r="M29" s="135">
        <f t="shared" si="35"/>
        <v>513.15100000007078</v>
      </c>
      <c r="N29" s="158">
        <f t="shared" si="36"/>
        <v>0.45833333333333337</v>
      </c>
      <c r="O29" s="159">
        <f t="shared" si="37"/>
        <v>21.381291666669615</v>
      </c>
      <c r="P29" s="146"/>
    </row>
    <row r="30" spans="1:16">
      <c r="A30" s="194">
        <f t="shared" si="3"/>
        <v>23</v>
      </c>
      <c r="B30" s="195">
        <f t="shared" si="4"/>
        <v>46253</v>
      </c>
      <c r="C30" s="120" t="s">
        <v>431</v>
      </c>
      <c r="D30" s="196" t="s">
        <v>359</v>
      </c>
      <c r="E30" s="55">
        <v>46253</v>
      </c>
      <c r="F30" s="138">
        <v>0.41666666666666669</v>
      </c>
      <c r="G30" s="55">
        <v>46253</v>
      </c>
      <c r="H30" s="138">
        <v>0.625</v>
      </c>
      <c r="I30" s="197">
        <v>120</v>
      </c>
      <c r="J30" s="197">
        <v>20</v>
      </c>
      <c r="K30" s="135">
        <f t="shared" si="6"/>
        <v>1024018.153</v>
      </c>
      <c r="L30" s="140">
        <v>1024503.947</v>
      </c>
      <c r="M30" s="135">
        <f t="shared" ref="M30" si="38">L30-K30</f>
        <v>485.79399999999441</v>
      </c>
      <c r="N30" s="158">
        <f t="shared" ref="N30" si="39">IFERROR(((G30-E30+H30-F30)),"")</f>
        <v>0.20833333333333331</v>
      </c>
      <c r="O30" s="159">
        <f t="shared" ref="O30" si="40">M30/24</f>
        <v>20.241416666666435</v>
      </c>
      <c r="P30" s="147"/>
    </row>
    <row r="31" spans="1:16">
      <c r="A31" s="194">
        <f t="shared" si="3"/>
        <v>24</v>
      </c>
      <c r="B31" s="195">
        <f t="shared" si="4"/>
        <v>46254</v>
      </c>
      <c r="C31" s="120" t="s">
        <v>432</v>
      </c>
      <c r="D31" s="196" t="s">
        <v>201</v>
      </c>
      <c r="E31" s="198">
        <v>46253</v>
      </c>
      <c r="F31" s="116">
        <v>0.625</v>
      </c>
      <c r="G31" s="55">
        <v>46254</v>
      </c>
      <c r="H31" s="138">
        <v>0.125</v>
      </c>
      <c r="I31" s="197">
        <v>130</v>
      </c>
      <c r="J31" s="197">
        <v>15</v>
      </c>
      <c r="K31" s="135">
        <f t="shared" si="6"/>
        <v>1024503.947</v>
      </c>
      <c r="L31" s="140">
        <v>1025108.296</v>
      </c>
      <c r="M31" s="135">
        <f t="shared" ref="M31" si="41">L31-K31</f>
        <v>604.34899999992922</v>
      </c>
      <c r="N31" s="158">
        <f t="shared" ref="N31" si="42">IFERROR(((G31-E31+H31-F31)),"")</f>
        <v>0.5</v>
      </c>
      <c r="O31" s="159">
        <f t="shared" ref="O31" si="43">M31/24</f>
        <v>25.181208333330385</v>
      </c>
      <c r="P31" s="147"/>
    </row>
    <row r="32" spans="1:16">
      <c r="A32" s="194">
        <f t="shared" si="3"/>
        <v>25</v>
      </c>
      <c r="B32" s="195">
        <f t="shared" si="4"/>
        <v>46254</v>
      </c>
      <c r="C32" s="656" t="s">
        <v>440</v>
      </c>
      <c r="D32" s="691" t="s">
        <v>280</v>
      </c>
      <c r="E32" s="55">
        <v>46254</v>
      </c>
      <c r="F32" s="138">
        <v>0.125</v>
      </c>
      <c r="G32" s="55">
        <v>46254</v>
      </c>
      <c r="H32" s="138">
        <v>0.54166666666666663</v>
      </c>
      <c r="I32" s="197">
        <v>150</v>
      </c>
      <c r="J32" s="197">
        <v>15</v>
      </c>
      <c r="K32" s="135">
        <f t="shared" si="6"/>
        <v>1025108.296</v>
      </c>
      <c r="L32" s="140">
        <v>1025745.661</v>
      </c>
      <c r="M32" s="135">
        <f t="shared" ref="M32" si="44">L32-K32</f>
        <v>637.36499999999069</v>
      </c>
      <c r="N32" s="158">
        <f t="shared" ref="N32" si="45">IFERROR(((G32-E32+H32-F32)),"")</f>
        <v>0.41666666666666663</v>
      </c>
      <c r="O32" s="159">
        <f t="shared" ref="O32" si="46">M32/24</f>
        <v>26.556874999999611</v>
      </c>
      <c r="P32" s="147"/>
    </row>
    <row r="33" spans="1:16">
      <c r="A33" s="194">
        <f t="shared" si="3"/>
        <v>26</v>
      </c>
      <c r="B33" s="195">
        <f t="shared" si="4"/>
        <v>46255</v>
      </c>
      <c r="C33" s="656" t="s">
        <v>441</v>
      </c>
      <c r="D33" s="697" t="s">
        <v>353</v>
      </c>
      <c r="E33" s="55">
        <v>46254</v>
      </c>
      <c r="F33" s="138">
        <v>0.54166666666666663</v>
      </c>
      <c r="G33" s="55">
        <v>46255</v>
      </c>
      <c r="H33" s="138">
        <v>8.3333333333333329E-2</v>
      </c>
      <c r="I33" s="197">
        <v>190</v>
      </c>
      <c r="J33" s="197">
        <v>15</v>
      </c>
      <c r="K33" s="135">
        <f t="shared" si="6"/>
        <v>1025745.661</v>
      </c>
      <c r="L33" s="140">
        <v>1026560.145</v>
      </c>
      <c r="M33" s="135">
        <f t="shared" ref="M33:M38" si="47">L33-K33</f>
        <v>814.48400000005495</v>
      </c>
      <c r="N33" s="158">
        <f t="shared" ref="N33:N38" si="48">IFERROR(((G33-E33+H33-F33)),"")</f>
        <v>0.54166666666666663</v>
      </c>
      <c r="O33" s="159">
        <f t="shared" ref="O33:O38" si="49">M33/24</f>
        <v>33.93683333333562</v>
      </c>
      <c r="P33" s="147"/>
    </row>
    <row r="34" spans="1:16">
      <c r="A34" s="194">
        <f t="shared" si="3"/>
        <v>27</v>
      </c>
      <c r="B34" s="195">
        <f t="shared" si="4"/>
        <v>46255</v>
      </c>
      <c r="C34" s="656" t="s">
        <v>454</v>
      </c>
      <c r="D34" s="196" t="s">
        <v>413</v>
      </c>
      <c r="E34" s="198">
        <v>46255</v>
      </c>
      <c r="F34" s="116">
        <v>8.3333333333333329E-2</v>
      </c>
      <c r="G34" s="55">
        <v>46255</v>
      </c>
      <c r="H34" s="138">
        <v>0.66666666666666663</v>
      </c>
      <c r="I34" s="197">
        <v>195</v>
      </c>
      <c r="J34" s="197">
        <v>20</v>
      </c>
      <c r="K34" s="135">
        <f t="shared" si="6"/>
        <v>1026560.145</v>
      </c>
      <c r="L34" s="140">
        <v>1027375.08</v>
      </c>
      <c r="M34" s="135">
        <f t="shared" si="47"/>
        <v>814.93499999993946</v>
      </c>
      <c r="N34" s="158">
        <f t="shared" si="48"/>
        <v>0.58333333333333326</v>
      </c>
      <c r="O34" s="159">
        <f t="shared" si="49"/>
        <v>33.955624999997475</v>
      </c>
      <c r="P34" s="147"/>
    </row>
    <row r="35" spans="1:16">
      <c r="A35" s="194">
        <f t="shared" si="3"/>
        <v>28</v>
      </c>
      <c r="B35" s="195">
        <f t="shared" ref="B35:B37" si="50">G35</f>
        <v>46256</v>
      </c>
      <c r="C35" s="656" t="s">
        <v>455</v>
      </c>
      <c r="D35" s="196" t="s">
        <v>280</v>
      </c>
      <c r="E35" s="198">
        <v>46255</v>
      </c>
      <c r="F35" s="116">
        <v>0.66666666666666663</v>
      </c>
      <c r="G35" s="55">
        <v>46256</v>
      </c>
      <c r="H35" s="138">
        <v>0.39583333333333331</v>
      </c>
      <c r="I35" s="197">
        <v>160</v>
      </c>
      <c r="J35" s="197">
        <v>15</v>
      </c>
      <c r="K35" s="135">
        <f t="shared" si="6"/>
        <v>1027375.08</v>
      </c>
      <c r="L35" s="140">
        <v>1028031.561</v>
      </c>
      <c r="M35" s="135">
        <f t="shared" si="47"/>
        <v>656.48100000002887</v>
      </c>
      <c r="N35" s="158">
        <f t="shared" si="48"/>
        <v>0.72916666666666663</v>
      </c>
      <c r="O35" s="159">
        <f t="shared" si="49"/>
        <v>27.353375000001204</v>
      </c>
      <c r="P35" s="147"/>
    </row>
    <row r="36" spans="1:16">
      <c r="A36" s="194">
        <f t="shared" si="3"/>
        <v>29</v>
      </c>
      <c r="B36" s="195">
        <f t="shared" si="50"/>
        <v>46258</v>
      </c>
      <c r="C36" s="120" t="s">
        <v>456</v>
      </c>
      <c r="D36" s="665" t="s">
        <v>305</v>
      </c>
      <c r="E36" s="198">
        <v>46256</v>
      </c>
      <c r="F36" s="116">
        <v>0.39583333333333331</v>
      </c>
      <c r="G36" s="55">
        <v>46258</v>
      </c>
      <c r="H36" s="138">
        <v>0.48472222222222222</v>
      </c>
      <c r="I36" s="197">
        <v>190</v>
      </c>
      <c r="J36" s="197">
        <v>15</v>
      </c>
      <c r="K36" s="135">
        <f t="shared" si="6"/>
        <v>1028031.561</v>
      </c>
      <c r="L36" s="140">
        <v>1028865.088</v>
      </c>
      <c r="M36" s="135">
        <f>L36-K36</f>
        <v>833.52700000000186</v>
      </c>
      <c r="N36" s="158">
        <f t="shared" ref="N36:N37" si="51">IFERROR(((G36-E36+H36-F36)),"")</f>
        <v>2.0888888888888886</v>
      </c>
      <c r="O36" s="159">
        <f t="shared" ref="O36:O37" si="52">M36/24</f>
        <v>34.730291666666744</v>
      </c>
      <c r="P36" s="147"/>
    </row>
    <row r="37" spans="1:16">
      <c r="A37" s="194">
        <f t="shared" si="3"/>
        <v>30</v>
      </c>
      <c r="B37" s="195">
        <f t="shared" si="50"/>
        <v>46258</v>
      </c>
      <c r="C37" s="120" t="s">
        <v>457</v>
      </c>
      <c r="D37" s="665" t="s">
        <v>323</v>
      </c>
      <c r="E37" s="198">
        <v>46258</v>
      </c>
      <c r="F37" s="116">
        <v>0.48472222222222222</v>
      </c>
      <c r="G37" s="55">
        <v>46258</v>
      </c>
      <c r="H37" s="138">
        <v>0.95833333333333337</v>
      </c>
      <c r="I37" s="197">
        <v>150</v>
      </c>
      <c r="J37" s="197">
        <v>15</v>
      </c>
      <c r="K37" s="135">
        <f t="shared" si="6"/>
        <v>1028865.088</v>
      </c>
      <c r="L37" s="140">
        <v>1029537.102</v>
      </c>
      <c r="M37" s="135">
        <f t="shared" ref="M37" si="53">L37-K37</f>
        <v>672.01399999996647</v>
      </c>
      <c r="N37" s="158">
        <f t="shared" si="51"/>
        <v>0.47361111111111115</v>
      </c>
      <c r="O37" s="159">
        <f t="shared" si="52"/>
        <v>28.000583333331935</v>
      </c>
      <c r="P37" s="147"/>
    </row>
    <row r="38" spans="1:16">
      <c r="A38" s="194">
        <f t="shared" si="3"/>
        <v>31</v>
      </c>
      <c r="B38" s="195">
        <f t="shared" ref="B38:B39" si="54">G38</f>
        <v>46260</v>
      </c>
      <c r="C38" s="120" t="s">
        <v>465</v>
      </c>
      <c r="D38" s="665" t="s">
        <v>359</v>
      </c>
      <c r="E38" s="198">
        <v>46258</v>
      </c>
      <c r="F38" s="116">
        <v>0.95833333333333337</v>
      </c>
      <c r="G38" s="55">
        <v>46260</v>
      </c>
      <c r="H38" s="138">
        <v>0.4513888888888889</v>
      </c>
      <c r="I38" s="197">
        <v>150</v>
      </c>
      <c r="J38" s="197">
        <v>15</v>
      </c>
      <c r="K38" s="135">
        <f t="shared" si="6"/>
        <v>1029537.102</v>
      </c>
      <c r="L38" s="140">
        <v>1030212.679</v>
      </c>
      <c r="M38" s="135">
        <f t="shared" si="47"/>
        <v>675.57700000004843</v>
      </c>
      <c r="N38" s="158">
        <f t="shared" si="48"/>
        <v>1.4930555555555554</v>
      </c>
      <c r="O38" s="159">
        <f t="shared" si="49"/>
        <v>28.149041666668683</v>
      </c>
      <c r="P38" s="147"/>
    </row>
    <row r="39" spans="1:16">
      <c r="A39" s="194">
        <f t="shared" si="3"/>
        <v>32</v>
      </c>
      <c r="B39" s="195">
        <f t="shared" si="54"/>
        <v>46260</v>
      </c>
      <c r="C39" s="120" t="s">
        <v>469</v>
      </c>
      <c r="D39" s="665" t="s">
        <v>280</v>
      </c>
      <c r="E39" s="198">
        <v>46260</v>
      </c>
      <c r="F39" s="116">
        <v>0.4513888888888889</v>
      </c>
      <c r="G39" s="55">
        <v>46260</v>
      </c>
      <c r="H39" s="138">
        <v>0.83333333333333337</v>
      </c>
      <c r="I39" s="197">
        <v>165</v>
      </c>
      <c r="J39" s="197">
        <v>15</v>
      </c>
      <c r="K39" s="135">
        <f t="shared" si="6"/>
        <v>1030212.679</v>
      </c>
      <c r="L39" s="140">
        <v>1030882.649</v>
      </c>
      <c r="M39" s="135">
        <f t="shared" ref="M39:M41" si="55">L39-K39</f>
        <v>669.96999999997206</v>
      </c>
      <c r="N39" s="158">
        <f t="shared" ref="N39:N41" si="56">IFERROR(((G39-E39+H39-F39)),"")</f>
        <v>0.38194444444444448</v>
      </c>
      <c r="O39" s="159">
        <f t="shared" ref="O39:O41" si="57">M39/24</f>
        <v>27.915416666665504</v>
      </c>
      <c r="P39" s="147"/>
    </row>
    <row r="40" spans="1:16">
      <c r="A40" s="194">
        <f t="shared" si="3"/>
        <v>33</v>
      </c>
      <c r="B40" s="195">
        <f t="shared" ref="B40:B43" si="58">G40</f>
        <v>46261</v>
      </c>
      <c r="C40" s="120" t="s">
        <v>472</v>
      </c>
      <c r="D40" s="665" t="s">
        <v>413</v>
      </c>
      <c r="E40" s="55">
        <v>46260</v>
      </c>
      <c r="F40" s="138">
        <v>0.83333333333333337</v>
      </c>
      <c r="G40" s="55">
        <v>46261</v>
      </c>
      <c r="H40" s="138">
        <v>0.45833333333333331</v>
      </c>
      <c r="I40" s="197">
        <v>200</v>
      </c>
      <c r="J40" s="197">
        <v>20</v>
      </c>
      <c r="K40" s="135">
        <f t="shared" si="6"/>
        <v>1030882.649</v>
      </c>
      <c r="L40" s="140">
        <v>1031670.321</v>
      </c>
      <c r="M40" s="135">
        <f t="shared" si="55"/>
        <v>787.67200000002049</v>
      </c>
      <c r="N40" s="158">
        <f t="shared" si="56"/>
        <v>0.62499999999999989</v>
      </c>
      <c r="O40" s="159">
        <f t="shared" si="57"/>
        <v>32.819666666667523</v>
      </c>
      <c r="P40" s="147"/>
    </row>
    <row r="41" spans="1:16">
      <c r="A41" s="194">
        <f t="shared" si="3"/>
        <v>34</v>
      </c>
      <c r="B41" s="195">
        <f t="shared" si="58"/>
        <v>46261</v>
      </c>
      <c r="C41" s="120" t="s">
        <v>476</v>
      </c>
      <c r="D41" s="665" t="s">
        <v>201</v>
      </c>
      <c r="E41" s="55">
        <v>46261</v>
      </c>
      <c r="F41" s="138">
        <v>0.45833333333333331</v>
      </c>
      <c r="G41" s="55">
        <v>46261</v>
      </c>
      <c r="H41" s="138">
        <v>0.79166666666666663</v>
      </c>
      <c r="I41" s="197">
        <v>135</v>
      </c>
      <c r="J41" s="197">
        <v>15</v>
      </c>
      <c r="K41" s="135">
        <f t="shared" si="6"/>
        <v>1031670.321</v>
      </c>
      <c r="L41" s="140">
        <v>1032262.528</v>
      </c>
      <c r="M41" s="135">
        <f t="shared" si="55"/>
        <v>592.20700000005309</v>
      </c>
      <c r="N41" s="158">
        <f t="shared" si="56"/>
        <v>0.33333333333333331</v>
      </c>
      <c r="O41" s="159">
        <f t="shared" si="57"/>
        <v>24.67529166666888</v>
      </c>
      <c r="P41" s="147"/>
    </row>
    <row r="42" spans="1:16">
      <c r="A42" s="194">
        <f t="shared" si="3"/>
        <v>35</v>
      </c>
      <c r="B42" s="195">
        <f t="shared" si="58"/>
        <v>46262</v>
      </c>
      <c r="C42" s="656" t="s">
        <v>480</v>
      </c>
      <c r="D42" s="705" t="s">
        <v>323</v>
      </c>
      <c r="E42" s="55">
        <v>46261</v>
      </c>
      <c r="F42" s="138">
        <v>0.79166666666666663</v>
      </c>
      <c r="G42" s="55">
        <v>46262</v>
      </c>
      <c r="H42" s="138">
        <v>0.45833333333333331</v>
      </c>
      <c r="I42" s="197">
        <v>185</v>
      </c>
      <c r="J42" s="197">
        <v>15</v>
      </c>
      <c r="K42" s="135">
        <f t="shared" si="6"/>
        <v>1032262.528</v>
      </c>
      <c r="L42" s="140">
        <v>1033096.478</v>
      </c>
      <c r="M42" s="135">
        <f t="shared" ref="M42:M43" si="59">L42-K42</f>
        <v>833.94999999995343</v>
      </c>
      <c r="N42" s="158">
        <f t="shared" ref="N42:N43" si="60">IFERROR(((G42-E42+H42-F42)),"")</f>
        <v>0.66666666666666663</v>
      </c>
      <c r="O42" s="159">
        <f t="shared" ref="O42:O43" si="61">M42/24</f>
        <v>34.747916666664729</v>
      </c>
      <c r="P42" s="147"/>
    </row>
    <row r="43" spans="1:16">
      <c r="A43" s="194">
        <f t="shared" si="3"/>
        <v>36</v>
      </c>
      <c r="B43" s="195">
        <f t="shared" si="58"/>
        <v>46263</v>
      </c>
      <c r="C43" s="656" t="s">
        <v>484</v>
      </c>
      <c r="D43" s="705" t="s">
        <v>304</v>
      </c>
      <c r="E43" s="55">
        <v>46262</v>
      </c>
      <c r="F43" s="138">
        <v>0.45833333333333331</v>
      </c>
      <c r="G43" s="55">
        <v>46263</v>
      </c>
      <c r="H43" s="138">
        <v>0.18402777777777779</v>
      </c>
      <c r="I43" s="197">
        <v>150</v>
      </c>
      <c r="J43" s="197">
        <v>10</v>
      </c>
      <c r="K43" s="135">
        <v>1033096.478</v>
      </c>
      <c r="L43" s="140">
        <v>1033958.794</v>
      </c>
      <c r="M43" s="135">
        <f t="shared" si="59"/>
        <v>862.31599999999162</v>
      </c>
      <c r="N43" s="158">
        <f t="shared" si="60"/>
        <v>0.72569444444444442</v>
      </c>
      <c r="O43" s="159">
        <f t="shared" si="61"/>
        <v>35.929833333332986</v>
      </c>
      <c r="P43" s="147"/>
    </row>
    <row r="44" spans="1:16">
      <c r="A44" s="194">
        <f t="shared" si="3"/>
        <v>37</v>
      </c>
      <c r="B44" s="195">
        <f t="shared" ref="B44:B46" si="62">G44</f>
        <v>46265</v>
      </c>
      <c r="C44" s="656" t="s">
        <v>487</v>
      </c>
      <c r="D44" s="827" t="s">
        <v>413</v>
      </c>
      <c r="E44" s="198">
        <v>46263</v>
      </c>
      <c r="F44" s="116">
        <v>0.18402777777777779</v>
      </c>
      <c r="G44" s="55">
        <v>46265</v>
      </c>
      <c r="H44" s="138">
        <v>0.35069444444444442</v>
      </c>
      <c r="I44" s="197">
        <v>150</v>
      </c>
      <c r="J44" s="197">
        <v>15</v>
      </c>
      <c r="K44" s="135">
        <v>1033958.794</v>
      </c>
      <c r="L44" s="140">
        <v>1034581.147</v>
      </c>
      <c r="M44" s="135">
        <f t="shared" ref="M44" si="63">L44-K44</f>
        <v>622.35300000000279</v>
      </c>
      <c r="N44" s="158">
        <f t="shared" ref="N44" si="64">IFERROR(((G44-E44+H44-F44)),"")</f>
        <v>2.166666666666667</v>
      </c>
      <c r="O44" s="159">
        <f t="shared" ref="O44" si="65">M44/24</f>
        <v>25.931375000000116</v>
      </c>
      <c r="P44" s="147"/>
    </row>
    <row r="45" spans="1:16">
      <c r="A45" s="194">
        <f t="shared" si="3"/>
        <v>38</v>
      </c>
      <c r="B45" s="195">
        <f t="shared" si="62"/>
        <v>0</v>
      </c>
      <c r="C45" s="828" t="s">
        <v>488</v>
      </c>
      <c r="D45" s="827" t="s">
        <v>311</v>
      </c>
      <c r="E45" s="198"/>
      <c r="F45" s="116"/>
      <c r="G45" s="55"/>
      <c r="H45" s="138"/>
      <c r="I45" s="197"/>
      <c r="J45" s="197"/>
      <c r="K45" s="135"/>
      <c r="L45" s="140"/>
      <c r="M45" s="135">
        <f t="shared" ref="M45" si="66">L45-K45</f>
        <v>0</v>
      </c>
      <c r="N45" s="158">
        <f t="shared" ref="N45" si="67">IFERROR(((G45-E45+H45-F45)),"")</f>
        <v>0</v>
      </c>
      <c r="O45" s="159">
        <f t="shared" ref="O45" si="68">M45/24</f>
        <v>0</v>
      </c>
      <c r="P45" s="147"/>
    </row>
    <row r="46" spans="1:16">
      <c r="A46" s="194">
        <f t="shared" si="3"/>
        <v>39</v>
      </c>
      <c r="B46" s="195">
        <f t="shared" si="62"/>
        <v>0</v>
      </c>
      <c r="C46" s="656" t="s">
        <v>498</v>
      </c>
      <c r="D46" s="196" t="s">
        <v>292</v>
      </c>
      <c r="E46" s="55"/>
      <c r="F46" s="138"/>
      <c r="G46" s="55"/>
      <c r="H46" s="138"/>
      <c r="I46" s="197"/>
      <c r="J46" s="197"/>
      <c r="K46" s="135"/>
      <c r="L46" s="140"/>
      <c r="M46" s="135">
        <f t="shared" ref="M46:M55" si="69">L46-K46</f>
        <v>0</v>
      </c>
      <c r="N46" s="158">
        <f t="shared" ref="N46:N55" si="70">IFERROR(((G46-E46+H46-F46)),"")</f>
        <v>0</v>
      </c>
      <c r="O46" s="159">
        <f t="shared" ref="O46:O55" si="71">M46/24</f>
        <v>0</v>
      </c>
      <c r="P46" s="147"/>
    </row>
    <row r="47" spans="1:16">
      <c r="A47" s="194">
        <f t="shared" si="3"/>
        <v>40</v>
      </c>
      <c r="B47" s="195">
        <f t="shared" ref="B47:B55" si="72">G47</f>
        <v>0</v>
      </c>
      <c r="C47" s="656" t="s">
        <v>502</v>
      </c>
      <c r="D47" s="196" t="s">
        <v>201</v>
      </c>
      <c r="E47" s="55"/>
      <c r="F47" s="138"/>
      <c r="G47" s="55"/>
      <c r="H47" s="138"/>
      <c r="I47" s="197"/>
      <c r="J47" s="197"/>
      <c r="K47" s="135"/>
      <c r="L47" s="140"/>
      <c r="M47" s="135">
        <f t="shared" si="69"/>
        <v>0</v>
      </c>
      <c r="N47" s="158">
        <f t="shared" si="70"/>
        <v>0</v>
      </c>
      <c r="O47" s="159">
        <f t="shared" si="71"/>
        <v>0</v>
      </c>
      <c r="P47" s="147"/>
    </row>
    <row r="48" spans="1:16">
      <c r="A48" s="194">
        <f t="shared" si="3"/>
        <v>41</v>
      </c>
      <c r="B48" s="195">
        <f t="shared" si="72"/>
        <v>0</v>
      </c>
      <c r="C48" s="656" t="s">
        <v>503</v>
      </c>
      <c r="D48" s="196" t="s">
        <v>311</v>
      </c>
      <c r="E48" s="55"/>
      <c r="F48" s="138"/>
      <c r="G48" s="55"/>
      <c r="H48" s="138"/>
      <c r="I48" s="197"/>
      <c r="J48" s="197"/>
      <c r="K48" s="135"/>
      <c r="L48" s="140"/>
      <c r="M48" s="135">
        <f t="shared" si="69"/>
        <v>0</v>
      </c>
      <c r="N48" s="158">
        <f t="shared" si="70"/>
        <v>0</v>
      </c>
      <c r="O48" s="159">
        <f t="shared" si="71"/>
        <v>0</v>
      </c>
      <c r="P48" s="147"/>
    </row>
    <row r="49" spans="1:16">
      <c r="A49" s="194">
        <f t="shared" si="3"/>
        <v>42</v>
      </c>
      <c r="B49" s="195">
        <f t="shared" si="72"/>
        <v>0</v>
      </c>
      <c r="C49" s="656"/>
      <c r="D49" s="196"/>
      <c r="E49" s="55"/>
      <c r="F49" s="138"/>
      <c r="G49" s="55"/>
      <c r="H49" s="138"/>
      <c r="I49" s="197"/>
      <c r="J49" s="197"/>
      <c r="K49" s="140"/>
      <c r="L49" s="140"/>
      <c r="M49" s="135">
        <f t="shared" si="69"/>
        <v>0</v>
      </c>
      <c r="N49" s="158">
        <f t="shared" si="70"/>
        <v>0</v>
      </c>
      <c r="O49" s="159">
        <f t="shared" si="71"/>
        <v>0</v>
      </c>
      <c r="P49" s="147"/>
    </row>
    <row r="50" spans="1:16">
      <c r="A50" s="194">
        <f t="shared" si="3"/>
        <v>43</v>
      </c>
      <c r="B50" s="195">
        <f t="shared" si="72"/>
        <v>0</v>
      </c>
      <c r="C50" s="656"/>
      <c r="D50" s="196"/>
      <c r="E50" s="198"/>
      <c r="F50" s="116"/>
      <c r="G50" s="55"/>
      <c r="H50" s="138"/>
      <c r="I50" s="197"/>
      <c r="J50" s="197"/>
      <c r="K50" s="140"/>
      <c r="L50" s="140"/>
      <c r="M50" s="135">
        <f t="shared" si="69"/>
        <v>0</v>
      </c>
      <c r="N50" s="158">
        <f t="shared" si="70"/>
        <v>0</v>
      </c>
      <c r="O50" s="159">
        <f t="shared" si="71"/>
        <v>0</v>
      </c>
      <c r="P50" s="147"/>
    </row>
    <row r="51" spans="1:16">
      <c r="A51" s="194">
        <f t="shared" si="3"/>
        <v>44</v>
      </c>
      <c r="B51" s="195">
        <f t="shared" si="72"/>
        <v>0</v>
      </c>
      <c r="C51" s="656"/>
      <c r="D51" s="196"/>
      <c r="E51" s="198"/>
      <c r="F51" s="116"/>
      <c r="G51" s="55"/>
      <c r="H51" s="138"/>
      <c r="I51" s="197"/>
      <c r="J51" s="197"/>
      <c r="K51" s="140"/>
      <c r="L51" s="140"/>
      <c r="M51" s="135">
        <f t="shared" si="69"/>
        <v>0</v>
      </c>
      <c r="N51" s="158">
        <f t="shared" si="70"/>
        <v>0</v>
      </c>
      <c r="O51" s="159">
        <f t="shared" si="71"/>
        <v>0</v>
      </c>
      <c r="P51" s="147"/>
    </row>
    <row r="52" spans="1:16">
      <c r="A52" s="194">
        <f t="shared" si="3"/>
        <v>45</v>
      </c>
      <c r="B52" s="195">
        <f t="shared" si="72"/>
        <v>0</v>
      </c>
      <c r="C52" s="656"/>
      <c r="D52" s="196"/>
      <c r="E52" s="198"/>
      <c r="F52" s="116"/>
      <c r="G52" s="55"/>
      <c r="H52" s="138"/>
      <c r="I52" s="197"/>
      <c r="J52" s="197"/>
      <c r="K52" s="140"/>
      <c r="L52" s="140"/>
      <c r="M52" s="135">
        <f t="shared" si="69"/>
        <v>0</v>
      </c>
      <c r="N52" s="158">
        <f t="shared" si="70"/>
        <v>0</v>
      </c>
      <c r="O52" s="159">
        <f t="shared" si="71"/>
        <v>0</v>
      </c>
      <c r="P52" s="147"/>
    </row>
    <row r="53" spans="1:16">
      <c r="A53" s="194">
        <f t="shared" si="3"/>
        <v>46</v>
      </c>
      <c r="B53" s="195">
        <f t="shared" si="72"/>
        <v>0</v>
      </c>
      <c r="C53" s="656"/>
      <c r="D53" s="196"/>
      <c r="E53" s="198"/>
      <c r="F53" s="116"/>
      <c r="G53" s="55"/>
      <c r="H53" s="138"/>
      <c r="I53" s="197"/>
      <c r="J53" s="197"/>
      <c r="K53" s="140"/>
      <c r="L53" s="140"/>
      <c r="M53" s="135">
        <f t="shared" si="69"/>
        <v>0</v>
      </c>
      <c r="N53" s="158">
        <f t="shared" si="70"/>
        <v>0</v>
      </c>
      <c r="O53" s="159">
        <f t="shared" si="71"/>
        <v>0</v>
      </c>
      <c r="P53" s="147"/>
    </row>
    <row r="54" spans="1:16">
      <c r="A54" s="194">
        <f t="shared" si="3"/>
        <v>47</v>
      </c>
      <c r="B54" s="195">
        <f t="shared" si="72"/>
        <v>0</v>
      </c>
      <c r="C54" s="656"/>
      <c r="D54" s="196"/>
      <c r="E54" s="198"/>
      <c r="F54" s="116"/>
      <c r="G54" s="55"/>
      <c r="H54" s="138"/>
      <c r="I54" s="197"/>
      <c r="J54" s="197"/>
      <c r="K54" s="140"/>
      <c r="L54" s="140"/>
      <c r="M54" s="135">
        <f t="shared" si="69"/>
        <v>0</v>
      </c>
      <c r="N54" s="158">
        <f t="shared" si="70"/>
        <v>0</v>
      </c>
      <c r="O54" s="159">
        <f t="shared" si="71"/>
        <v>0</v>
      </c>
      <c r="P54" s="147"/>
    </row>
    <row r="55" spans="1:16">
      <c r="A55" s="194">
        <f t="shared" si="3"/>
        <v>48</v>
      </c>
      <c r="B55" s="195">
        <f t="shared" si="72"/>
        <v>0</v>
      </c>
      <c r="C55" s="656"/>
      <c r="D55" s="196"/>
      <c r="E55" s="198"/>
      <c r="F55" s="116"/>
      <c r="G55" s="55"/>
      <c r="H55" s="138"/>
      <c r="I55" s="197"/>
      <c r="J55" s="197"/>
      <c r="K55" s="140"/>
      <c r="L55" s="140"/>
      <c r="M55" s="135">
        <f t="shared" si="69"/>
        <v>0</v>
      </c>
      <c r="N55" s="158">
        <f t="shared" si="70"/>
        <v>0</v>
      </c>
      <c r="O55" s="159">
        <f t="shared" si="71"/>
        <v>0</v>
      </c>
      <c r="P55" s="147"/>
    </row>
    <row r="56" spans="1:16">
      <c r="A56" s="194"/>
      <c r="B56" s="195"/>
      <c r="C56" s="656"/>
      <c r="D56" s="196"/>
      <c r="E56" s="198"/>
      <c r="F56" s="116"/>
      <c r="G56" s="199"/>
      <c r="H56" s="138"/>
      <c r="I56" s="15"/>
      <c r="J56" s="15"/>
      <c r="K56" s="140"/>
      <c r="L56" s="39"/>
      <c r="M56" s="133"/>
      <c r="N56" s="144"/>
      <c r="O56" s="159"/>
      <c r="P56" s="147"/>
    </row>
    <row r="57" spans="1:16">
      <c r="A57" s="124"/>
      <c r="B57" s="124"/>
      <c r="C57" s="124"/>
      <c r="D57" s="57" t="s">
        <v>19</v>
      </c>
      <c r="E57" s="58"/>
      <c r="F57" s="58"/>
      <c r="G57" s="58"/>
      <c r="H57" s="58"/>
      <c r="I57" s="58"/>
      <c r="J57" s="58"/>
      <c r="K57" s="205"/>
      <c r="L57" s="206"/>
      <c r="M57" s="142">
        <f>SUM(M8:M56)</f>
        <v>25813.626000000047</v>
      </c>
      <c r="N57" s="142">
        <f>SUM(N8:N56)</f>
        <v>30.559027777777775</v>
      </c>
      <c r="O57" s="163">
        <f>AVERAGE(O8:O56)</f>
        <v>22.407661458333369</v>
      </c>
      <c r="P57" s="73"/>
    </row>
  </sheetData>
  <mergeCells count="13">
    <mergeCell ref="E5:H5"/>
    <mergeCell ref="E6:F6"/>
    <mergeCell ref="G6:H6"/>
    <mergeCell ref="A5:A7"/>
    <mergeCell ref="B5:B7"/>
    <mergeCell ref="D5:D7"/>
    <mergeCell ref="C5:C7"/>
    <mergeCell ref="M5:M7"/>
    <mergeCell ref="N5:N7"/>
    <mergeCell ref="O5:O7"/>
    <mergeCell ref="P5:P7"/>
    <mergeCell ref="I5:J6"/>
    <mergeCell ref="K5:L6"/>
  </mergeCells>
  <hyperlinks>
    <hyperlink ref="P2" location="'Summary sales'!A1" display="SUMMARY"/>
  </hyperlinks>
  <pageMargins left="0.7" right="0.7" top="0.75" bottom="0.75" header="0.3" footer="0.3"/>
  <pageSetup orientation="portrait"/>
  <drawing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4"/>
  <sheetViews>
    <sheetView workbookViewId="0">
      <selection activeCell="P20" sqref="P20"/>
    </sheetView>
  </sheetViews>
  <sheetFormatPr defaultColWidth="9.140625" defaultRowHeight="15"/>
  <cols>
    <col min="1" max="1" width="4.85546875" style="1" customWidth="1"/>
    <col min="2" max="3" width="10.7109375" style="1" customWidth="1"/>
    <col min="4" max="4" width="18.42578125" style="1" customWidth="1"/>
    <col min="5" max="5" width="10.7109375" style="1" customWidth="1"/>
    <col min="6" max="6" width="14.7109375" style="1" customWidth="1"/>
    <col min="7" max="12" width="9.140625" style="1"/>
    <col min="13" max="13" width="11.85546875" style="1" customWidth="1"/>
    <col min="14" max="14" width="21.85546875" style="42" customWidth="1"/>
    <col min="15" max="15" width="12.42578125" style="42" customWidth="1"/>
    <col min="16" max="16" width="29.5703125" style="1" customWidth="1"/>
    <col min="17" max="16384" width="9.140625" style="1"/>
  </cols>
  <sheetData>
    <row r="1" spans="1:16">
      <c r="B1" s="2"/>
      <c r="C1" s="3" t="s">
        <v>131</v>
      </c>
      <c r="D1" s="2"/>
      <c r="E1" s="2"/>
      <c r="F1" s="2"/>
      <c r="G1" s="2"/>
      <c r="H1" s="2"/>
      <c r="I1" s="2"/>
      <c r="J1" s="2"/>
      <c r="K1" s="2"/>
      <c r="L1" s="2"/>
      <c r="M1" s="2"/>
      <c r="N1" s="61"/>
      <c r="O1" s="61"/>
      <c r="P1" s="2"/>
    </row>
    <row r="2" spans="1:16">
      <c r="B2" s="2"/>
      <c r="C2" s="3" t="s">
        <v>81</v>
      </c>
      <c r="D2" s="2"/>
      <c r="E2" s="2"/>
      <c r="F2" s="2"/>
      <c r="G2" s="2"/>
      <c r="H2" s="2"/>
      <c r="I2" s="26"/>
      <c r="J2" s="2"/>
      <c r="K2" s="2"/>
      <c r="L2" s="2"/>
      <c r="M2" s="2"/>
      <c r="N2" s="61"/>
      <c r="O2" s="61"/>
      <c r="P2" s="25" t="s">
        <v>133</v>
      </c>
    </row>
    <row r="3" spans="1:16">
      <c r="B3" s="2"/>
      <c r="C3" s="3" t="str">
        <f>SCI!C3</f>
        <v>Bulan Agustus 2026</v>
      </c>
      <c r="D3" s="2"/>
      <c r="E3" s="2"/>
      <c r="F3" s="2"/>
      <c r="G3" s="2"/>
      <c r="H3" s="2"/>
      <c r="I3" s="2"/>
      <c r="J3" s="2"/>
      <c r="K3" s="2"/>
      <c r="L3" s="2"/>
      <c r="M3" s="2"/>
      <c r="N3" s="61"/>
      <c r="O3" s="61"/>
      <c r="P3" s="2"/>
    </row>
    <row r="4" spans="1:16">
      <c r="B4" s="4"/>
      <c r="C4" s="4">
        <f>SCI!C4</f>
        <v>46235</v>
      </c>
      <c r="D4" s="44"/>
      <c r="E4" s="174"/>
      <c r="F4" s="174"/>
      <c r="G4" s="2"/>
      <c r="H4" s="2"/>
      <c r="I4" s="2"/>
      <c r="J4" s="2"/>
      <c r="K4" s="2"/>
      <c r="L4" s="2"/>
      <c r="M4" s="2"/>
      <c r="N4" s="61"/>
      <c r="O4" s="61"/>
      <c r="P4" s="2" t="s">
        <v>134</v>
      </c>
    </row>
    <row r="5" spans="1:16" ht="15.75" customHeight="1">
      <c r="A5" s="934" t="s">
        <v>111</v>
      </c>
      <c r="B5" s="933" t="s">
        <v>112</v>
      </c>
      <c r="C5" s="933" t="s">
        <v>165</v>
      </c>
      <c r="D5" s="933" t="s">
        <v>214</v>
      </c>
      <c r="E5" s="933" t="s">
        <v>167</v>
      </c>
      <c r="F5" s="933" t="s">
        <v>168</v>
      </c>
      <c r="G5" s="968" t="s">
        <v>169</v>
      </c>
      <c r="H5" s="969"/>
      <c r="I5" s="969"/>
      <c r="J5" s="969"/>
      <c r="K5" s="969"/>
      <c r="L5" s="969"/>
      <c r="M5" s="45"/>
      <c r="N5" s="185"/>
      <c r="O5" s="185"/>
      <c r="P5" s="931" t="s">
        <v>170</v>
      </c>
    </row>
    <row r="6" spans="1:16" ht="15.75" customHeight="1">
      <c r="A6" s="961"/>
      <c r="B6" s="963"/>
      <c r="C6" s="963"/>
      <c r="D6" s="963"/>
      <c r="E6" s="963"/>
      <c r="F6" s="963"/>
      <c r="G6" s="970" t="s">
        <v>135</v>
      </c>
      <c r="H6" s="971"/>
      <c r="I6" s="970" t="s">
        <v>136</v>
      </c>
      <c r="J6" s="972"/>
      <c r="K6" s="970" t="s">
        <v>171</v>
      </c>
      <c r="L6" s="972"/>
      <c r="M6" s="970" t="s">
        <v>138</v>
      </c>
      <c r="N6" s="972"/>
      <c r="O6" s="83"/>
      <c r="P6" s="959"/>
    </row>
    <row r="7" spans="1:16" ht="33.75" customHeight="1">
      <c r="A7" s="935"/>
      <c r="B7" s="936"/>
      <c r="C7" s="936"/>
      <c r="D7" s="936"/>
      <c r="E7" s="936"/>
      <c r="F7" s="936"/>
      <c r="G7" s="5" t="s">
        <v>112</v>
      </c>
      <c r="H7" s="5" t="s">
        <v>142</v>
      </c>
      <c r="I7" s="5" t="s">
        <v>112</v>
      </c>
      <c r="J7" s="5" t="s">
        <v>142</v>
      </c>
      <c r="K7" s="5" t="s">
        <v>135</v>
      </c>
      <c r="L7" s="5" t="s">
        <v>136</v>
      </c>
      <c r="M7" s="5" t="s">
        <v>215</v>
      </c>
      <c r="N7" s="186" t="s">
        <v>216</v>
      </c>
      <c r="O7" s="64" t="s">
        <v>217</v>
      </c>
      <c r="P7" s="932"/>
    </row>
    <row r="8" spans="1:16">
      <c r="A8" s="12">
        <v>1</v>
      </c>
      <c r="B8" s="8">
        <f>I8</f>
        <v>0</v>
      </c>
      <c r="C8" s="175"/>
      <c r="D8" s="176"/>
      <c r="E8" s="8"/>
      <c r="F8" s="175"/>
      <c r="G8" s="154"/>
      <c r="H8" s="177"/>
      <c r="I8" s="154"/>
      <c r="J8" s="179"/>
      <c r="K8" s="187"/>
      <c r="L8" s="187"/>
      <c r="M8" s="188"/>
      <c r="N8" s="11"/>
      <c r="O8" s="27">
        <f>N8-M8</f>
        <v>0</v>
      </c>
      <c r="P8" s="189"/>
    </row>
    <row r="9" spans="1:16">
      <c r="A9" s="12">
        <f>A8+1</f>
        <v>2</v>
      </c>
      <c r="B9" s="8">
        <f>I9</f>
        <v>0</v>
      </c>
      <c r="C9" s="175"/>
      <c r="D9" s="178"/>
      <c r="E9" s="8"/>
      <c r="F9" s="175"/>
      <c r="G9" s="154"/>
      <c r="H9" s="179"/>
      <c r="I9" s="154"/>
      <c r="J9" s="179"/>
      <c r="K9" s="187"/>
      <c r="L9" s="187"/>
      <c r="M9" s="188"/>
      <c r="N9" s="16"/>
      <c r="O9" s="27">
        <f>N9-M9</f>
        <v>0</v>
      </c>
      <c r="P9" s="189"/>
    </row>
    <row r="10" spans="1:16">
      <c r="A10" s="12">
        <f>A9+1</f>
        <v>3</v>
      </c>
      <c r="B10" s="8">
        <f>I10</f>
        <v>0</v>
      </c>
      <c r="C10" s="180"/>
      <c r="D10" s="181"/>
      <c r="E10" s="8"/>
      <c r="F10" s="175"/>
      <c r="G10" s="154"/>
      <c r="H10" s="179"/>
      <c r="I10" s="154"/>
      <c r="J10" s="177"/>
      <c r="K10" s="187"/>
      <c r="L10" s="187"/>
      <c r="M10" s="188"/>
      <c r="N10" s="11"/>
      <c r="O10" s="27">
        <f>N10-M10</f>
        <v>0</v>
      </c>
      <c r="P10" s="189"/>
    </row>
    <row r="11" spans="1:16">
      <c r="A11" s="12">
        <f>A10+1</f>
        <v>4</v>
      </c>
      <c r="B11" s="8">
        <f>I11</f>
        <v>0</v>
      </c>
      <c r="C11" s="180"/>
      <c r="D11" s="182"/>
      <c r="E11" s="8"/>
      <c r="F11" s="175"/>
      <c r="G11" s="154"/>
      <c r="H11" s="177"/>
      <c r="I11" s="154"/>
      <c r="J11" s="190"/>
      <c r="K11" s="187"/>
      <c r="L11" s="187"/>
      <c r="M11" s="188"/>
      <c r="N11" s="11"/>
      <c r="O11" s="27">
        <f>N11-M11</f>
        <v>0</v>
      </c>
      <c r="P11" s="189"/>
    </row>
    <row r="12" spans="1:16">
      <c r="A12" s="12">
        <f>A11+1</f>
        <v>5</v>
      </c>
      <c r="B12" s="8">
        <f>I12</f>
        <v>0</v>
      </c>
      <c r="C12" s="175"/>
      <c r="D12" s="183"/>
      <c r="E12" s="8"/>
      <c r="F12" s="175"/>
      <c r="G12" s="154"/>
      <c r="H12" s="177"/>
      <c r="I12" s="154"/>
      <c r="J12" s="190"/>
      <c r="K12" s="187"/>
      <c r="L12" s="187"/>
      <c r="M12" s="188"/>
      <c r="N12" s="27"/>
      <c r="O12" s="27">
        <f>N12-M12</f>
        <v>0</v>
      </c>
      <c r="P12" s="189"/>
    </row>
    <row r="13" spans="1:16">
      <c r="A13" s="13"/>
      <c r="B13" s="14"/>
      <c r="C13" s="14"/>
      <c r="D13" s="54"/>
      <c r="E13" s="14"/>
      <c r="F13" s="14"/>
      <c r="G13" s="14"/>
      <c r="H13" s="56"/>
      <c r="I13" s="14"/>
      <c r="J13" s="56"/>
      <c r="K13" s="30"/>
      <c r="L13" s="30"/>
      <c r="M13" s="30"/>
      <c r="N13" s="30"/>
      <c r="O13" s="30"/>
      <c r="P13" s="31"/>
    </row>
    <row r="14" spans="1:16">
      <c r="A14" s="57" t="s">
        <v>3</v>
      </c>
      <c r="B14" s="58"/>
      <c r="C14" s="58"/>
      <c r="D14" s="58"/>
      <c r="E14" s="58"/>
      <c r="F14" s="58"/>
      <c r="G14" s="184"/>
      <c r="H14" s="58"/>
      <c r="I14" s="58"/>
      <c r="J14" s="191"/>
      <c r="K14" s="192"/>
      <c r="L14" s="192"/>
      <c r="M14" s="192"/>
      <c r="N14" s="192"/>
      <c r="O14" s="72">
        <f>SUM(O8:O13)</f>
        <v>0</v>
      </c>
      <c r="P14" s="193"/>
    </row>
  </sheetData>
  <mergeCells count="12">
    <mergeCell ref="F5:F7"/>
    <mergeCell ref="P5:P7"/>
    <mergeCell ref="A5:A7"/>
    <mergeCell ref="B5:B7"/>
    <mergeCell ref="C5:C7"/>
    <mergeCell ref="D5:D7"/>
    <mergeCell ref="E5:E7"/>
    <mergeCell ref="G5:L5"/>
    <mergeCell ref="G6:H6"/>
    <mergeCell ref="I6:J6"/>
    <mergeCell ref="K6:L6"/>
    <mergeCell ref="M6:N6"/>
  </mergeCells>
  <hyperlinks>
    <hyperlink ref="P2" location="Summary!A1" display="SUMMARY"/>
  </hyperlinks>
  <pageMargins left="0.7" right="0.7" top="0.75" bottom="0.75" header="0.3" footer="0.3"/>
  <drawing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1"/>
  <sheetViews>
    <sheetView zoomScale="70" zoomScaleNormal="70" workbookViewId="0">
      <selection activeCell="O42" sqref="O42"/>
    </sheetView>
  </sheetViews>
  <sheetFormatPr defaultColWidth="9.140625" defaultRowHeight="15"/>
  <cols>
    <col min="1" max="1" width="19.42578125" style="1" customWidth="1"/>
    <col min="2" max="2" width="8.5703125" style="1" customWidth="1"/>
    <col min="3" max="3" width="9.140625" style="1"/>
    <col min="4" max="4" width="10.140625" style="105" customWidth="1"/>
    <col min="5" max="5" width="9.140625" style="1"/>
    <col min="6" max="6" width="10.140625" style="105" customWidth="1"/>
    <col min="7" max="9" width="9.140625" style="1"/>
    <col min="10" max="11" width="15.7109375" style="106" customWidth="1"/>
    <col min="12" max="12" width="15.5703125" style="106" customWidth="1"/>
    <col min="13" max="13" width="14.42578125" style="106" customWidth="1"/>
    <col min="14" max="14" width="17.5703125" style="106" customWidth="1"/>
    <col min="15" max="15" width="14.42578125" style="106" customWidth="1"/>
    <col min="16" max="16" width="13" style="1" customWidth="1"/>
    <col min="17" max="17" width="11.85546875" style="1" customWidth="1"/>
    <col min="18" max="18" width="55.42578125" style="1" customWidth="1"/>
    <col min="19" max="16384" width="9.140625" style="1"/>
  </cols>
  <sheetData>
    <row r="1" spans="1:18">
      <c r="D1" s="107" t="s">
        <v>225</v>
      </c>
      <c r="F1" s="108"/>
      <c r="G1" s="44"/>
      <c r="H1" s="44"/>
      <c r="I1" s="44"/>
      <c r="J1" s="126"/>
      <c r="K1" s="126"/>
      <c r="L1" s="126"/>
      <c r="M1" s="126"/>
      <c r="N1" s="126"/>
      <c r="O1" s="126"/>
      <c r="P1" s="44"/>
      <c r="Q1" s="44"/>
      <c r="R1" s="44"/>
    </row>
    <row r="2" spans="1:18">
      <c r="D2" s="107" t="s">
        <v>234</v>
      </c>
      <c r="F2" s="108"/>
      <c r="G2" s="44"/>
      <c r="H2" s="44"/>
      <c r="I2" s="44"/>
      <c r="J2" s="127" t="s">
        <v>227</v>
      </c>
      <c r="K2" s="127"/>
      <c r="L2" s="128">
        <f>SUM(L8:L23)</f>
        <v>0</v>
      </c>
      <c r="M2" s="128"/>
      <c r="N2" s="128"/>
      <c r="O2" s="128"/>
      <c r="P2" s="44"/>
      <c r="Q2" s="44"/>
      <c r="R2" s="25" t="s">
        <v>133</v>
      </c>
    </row>
    <row r="3" spans="1:18">
      <c r="D3" s="107">
        <f>CERES!C4</f>
        <v>46235</v>
      </c>
      <c r="F3" s="108"/>
      <c r="G3" s="44"/>
      <c r="H3" s="44"/>
      <c r="I3" s="44"/>
      <c r="J3" s="126"/>
      <c r="K3" s="126"/>
      <c r="L3" s="126"/>
      <c r="M3" s="126"/>
      <c r="N3" s="126"/>
      <c r="O3" s="126"/>
      <c r="P3" s="44"/>
      <c r="Q3" s="44"/>
      <c r="R3" s="44"/>
    </row>
    <row r="4" spans="1:18">
      <c r="A4" s="44"/>
      <c r="B4" s="44"/>
      <c r="C4" s="44"/>
      <c r="D4" s="108"/>
      <c r="E4" s="44"/>
      <c r="F4" s="108"/>
      <c r="G4" s="44"/>
      <c r="H4" s="44"/>
      <c r="I4" s="44"/>
      <c r="J4" s="126"/>
      <c r="K4" s="126"/>
      <c r="L4" s="126"/>
      <c r="M4" s="126"/>
      <c r="N4" s="126"/>
      <c r="O4" s="126"/>
      <c r="P4" s="44"/>
      <c r="Q4" s="44"/>
      <c r="R4" s="44"/>
    </row>
    <row r="5" spans="1:18" ht="15" customHeight="1">
      <c r="A5" s="1017" t="s">
        <v>235</v>
      </c>
      <c r="B5" s="1017" t="s">
        <v>230</v>
      </c>
      <c r="C5" s="1017" t="s">
        <v>229</v>
      </c>
      <c r="D5" s="1015" t="s">
        <v>169</v>
      </c>
      <c r="E5" s="1015"/>
      <c r="F5" s="1015"/>
      <c r="G5" s="1015"/>
      <c r="H5" s="1015" t="s">
        <v>171</v>
      </c>
      <c r="I5" s="1015"/>
      <c r="J5" s="1023" t="s">
        <v>138</v>
      </c>
      <c r="K5" s="1024"/>
      <c r="L5" s="1025"/>
      <c r="M5" s="1029" t="s">
        <v>236</v>
      </c>
      <c r="N5" s="1029" t="s">
        <v>237</v>
      </c>
      <c r="O5" s="1029" t="s">
        <v>238</v>
      </c>
      <c r="P5" s="1032" t="s">
        <v>137</v>
      </c>
      <c r="Q5" s="1032" t="s">
        <v>231</v>
      </c>
      <c r="R5" s="1012" t="s">
        <v>141</v>
      </c>
    </row>
    <row r="6" spans="1:18" ht="32.25" customHeight="1">
      <c r="A6" s="1018"/>
      <c r="B6" s="1018"/>
      <c r="C6" s="1018"/>
      <c r="D6" s="1016" t="s">
        <v>232</v>
      </c>
      <c r="E6" s="1016"/>
      <c r="F6" s="1016" t="s">
        <v>136</v>
      </c>
      <c r="G6" s="1016"/>
      <c r="H6" s="1016"/>
      <c r="I6" s="1016"/>
      <c r="J6" s="1026"/>
      <c r="K6" s="1027"/>
      <c r="L6" s="1028"/>
      <c r="M6" s="1030"/>
      <c r="N6" s="1030"/>
      <c r="O6" s="1030"/>
      <c r="P6" s="1033"/>
      <c r="Q6" s="1033"/>
      <c r="R6" s="1013"/>
    </row>
    <row r="7" spans="1:18" ht="15.75" customHeight="1">
      <c r="A7" s="1019"/>
      <c r="B7" s="1019"/>
      <c r="C7" s="1019"/>
      <c r="D7" s="109" t="s">
        <v>112</v>
      </c>
      <c r="E7" s="110" t="s">
        <v>142</v>
      </c>
      <c r="F7" s="109" t="s">
        <v>112</v>
      </c>
      <c r="G7" s="110" t="s">
        <v>142</v>
      </c>
      <c r="H7" s="110" t="s">
        <v>135</v>
      </c>
      <c r="I7" s="110" t="s">
        <v>233</v>
      </c>
      <c r="J7" s="129" t="s">
        <v>135</v>
      </c>
      <c r="K7" s="129" t="s">
        <v>233</v>
      </c>
      <c r="L7" s="129" t="s">
        <v>93</v>
      </c>
      <c r="M7" s="1031"/>
      <c r="N7" s="1031"/>
      <c r="O7" s="1031"/>
      <c r="P7" s="1034"/>
      <c r="Q7" s="1034"/>
      <c r="R7" s="1014"/>
    </row>
    <row r="8" spans="1:18">
      <c r="A8" s="114"/>
      <c r="B8" s="114"/>
      <c r="C8" s="164"/>
      <c r="D8" s="165"/>
      <c r="E8" s="166"/>
      <c r="F8" s="165"/>
      <c r="G8" s="167"/>
      <c r="H8" s="168"/>
      <c r="I8" s="168"/>
      <c r="J8" s="171"/>
      <c r="K8" s="172"/>
      <c r="L8" s="133"/>
      <c r="M8" s="133"/>
      <c r="N8" s="133"/>
      <c r="O8" s="143"/>
      <c r="P8" s="144"/>
      <c r="Q8" s="145"/>
      <c r="R8" s="146"/>
    </row>
    <row r="9" spans="1:18">
      <c r="A9" s="114"/>
      <c r="B9" s="114"/>
      <c r="C9" s="164"/>
      <c r="D9" s="165"/>
      <c r="E9" s="166"/>
      <c r="F9" s="165"/>
      <c r="G9" s="167"/>
      <c r="H9" s="168"/>
      <c r="I9" s="168"/>
      <c r="J9" s="171"/>
      <c r="K9" s="172"/>
      <c r="L9" s="133"/>
      <c r="M9" s="133"/>
      <c r="N9" s="133"/>
      <c r="O9" s="143"/>
      <c r="P9" s="144"/>
      <c r="Q9" s="145"/>
      <c r="R9" s="146"/>
    </row>
    <row r="10" spans="1:18">
      <c r="A10" s="114"/>
      <c r="B10" s="117"/>
      <c r="C10" s="164"/>
      <c r="D10" s="169"/>
      <c r="E10" s="116"/>
      <c r="F10" s="170"/>
      <c r="G10" s="130"/>
      <c r="H10" s="131"/>
      <c r="I10" s="168"/>
      <c r="J10" s="136"/>
      <c r="K10" s="137"/>
      <c r="L10" s="133"/>
      <c r="M10" s="133"/>
      <c r="N10" s="133"/>
      <c r="O10" s="143"/>
      <c r="P10" s="144"/>
      <c r="Q10" s="145"/>
      <c r="R10" s="146"/>
    </row>
    <row r="11" spans="1:18">
      <c r="A11" s="117"/>
      <c r="B11" s="117"/>
      <c r="C11" s="164"/>
      <c r="D11" s="169"/>
      <c r="E11" s="116"/>
      <c r="F11" s="169"/>
      <c r="G11" s="130"/>
      <c r="H11" s="131"/>
      <c r="I11" s="168"/>
      <c r="J11" s="136"/>
      <c r="K11" s="137"/>
      <c r="L11" s="133"/>
      <c r="M11" s="135"/>
      <c r="N11" s="133"/>
      <c r="O11" s="143"/>
      <c r="P11" s="144"/>
      <c r="Q11" s="145"/>
      <c r="R11" s="146"/>
    </row>
    <row r="12" spans="1:18">
      <c r="A12" s="117"/>
      <c r="B12" s="117"/>
      <c r="C12" s="164"/>
      <c r="D12" s="169"/>
      <c r="E12" s="116"/>
      <c r="F12" s="170"/>
      <c r="G12" s="130"/>
      <c r="H12" s="131"/>
      <c r="I12" s="131"/>
      <c r="J12" s="136"/>
      <c r="K12" s="137"/>
      <c r="L12" s="133"/>
      <c r="M12" s="135"/>
      <c r="N12" s="133"/>
      <c r="O12" s="143"/>
      <c r="P12" s="144"/>
      <c r="Q12" s="145"/>
      <c r="R12" s="146"/>
    </row>
    <row r="13" spans="1:18">
      <c r="A13" s="118"/>
      <c r="B13" s="117"/>
      <c r="C13" s="164"/>
      <c r="D13" s="169"/>
      <c r="E13" s="116"/>
      <c r="F13" s="170"/>
      <c r="G13" s="130"/>
      <c r="H13" s="131"/>
      <c r="I13" s="131"/>
      <c r="J13" s="136"/>
      <c r="K13" s="137"/>
      <c r="L13" s="133"/>
      <c r="M13" s="135"/>
      <c r="N13" s="133"/>
      <c r="O13" s="143"/>
      <c r="P13" s="144"/>
      <c r="Q13" s="145"/>
      <c r="R13" s="146"/>
    </row>
    <row r="14" spans="1:18">
      <c r="A14" s="118"/>
      <c r="B14" s="117"/>
      <c r="C14" s="164"/>
      <c r="D14" s="169"/>
      <c r="E14" s="116"/>
      <c r="F14" s="170"/>
      <c r="G14" s="130"/>
      <c r="H14" s="131"/>
      <c r="I14" s="132"/>
      <c r="J14" s="136"/>
      <c r="K14" s="137"/>
      <c r="L14" s="133"/>
      <c r="M14" s="135"/>
      <c r="N14" s="133"/>
      <c r="O14" s="143"/>
      <c r="P14" s="144"/>
      <c r="Q14" s="145"/>
      <c r="R14" s="146"/>
    </row>
    <row r="15" spans="1:18">
      <c r="A15" s="118"/>
      <c r="B15" s="117"/>
      <c r="C15" s="164"/>
      <c r="D15" s="169"/>
      <c r="E15" s="116"/>
      <c r="F15" s="170"/>
      <c r="G15" s="130"/>
      <c r="H15" s="131"/>
      <c r="I15" s="131"/>
      <c r="J15" s="136"/>
      <c r="K15" s="137"/>
      <c r="L15" s="133"/>
      <c r="M15" s="135"/>
      <c r="N15" s="133"/>
      <c r="O15" s="143"/>
      <c r="P15" s="144"/>
      <c r="Q15" s="145"/>
      <c r="R15" s="146"/>
    </row>
    <row r="16" spans="1:18">
      <c r="A16" s="117"/>
      <c r="B16" s="117"/>
      <c r="C16" s="164"/>
      <c r="D16" s="169"/>
      <c r="E16" s="116"/>
      <c r="F16" s="170"/>
      <c r="G16" s="130"/>
      <c r="H16" s="131"/>
      <c r="I16" s="131"/>
      <c r="J16" s="136"/>
      <c r="K16" s="137"/>
      <c r="L16" s="133"/>
      <c r="M16" s="135"/>
      <c r="N16" s="133"/>
      <c r="O16" s="143"/>
      <c r="P16" s="144"/>
      <c r="Q16" s="145"/>
      <c r="R16" s="146"/>
    </row>
    <row r="17" spans="1:18">
      <c r="A17" s="118"/>
      <c r="B17" s="117"/>
      <c r="C17" s="164"/>
      <c r="D17" s="169"/>
      <c r="E17" s="116"/>
      <c r="F17" s="170"/>
      <c r="G17" s="130"/>
      <c r="H17" s="131"/>
      <c r="I17" s="131"/>
      <c r="J17" s="136"/>
      <c r="K17" s="137"/>
      <c r="L17" s="133"/>
      <c r="M17" s="135"/>
      <c r="N17" s="133"/>
      <c r="O17" s="143"/>
      <c r="P17" s="144"/>
      <c r="Q17" s="145"/>
      <c r="R17" s="146"/>
    </row>
    <row r="18" spans="1:18">
      <c r="A18" s="118"/>
      <c r="B18" s="117"/>
      <c r="C18" s="164"/>
      <c r="D18" s="169"/>
      <c r="E18" s="116"/>
      <c r="F18" s="170"/>
      <c r="G18" s="130"/>
      <c r="H18" s="131"/>
      <c r="I18" s="131"/>
      <c r="J18" s="136"/>
      <c r="K18" s="137"/>
      <c r="L18" s="133"/>
      <c r="M18" s="135"/>
      <c r="N18" s="133"/>
      <c r="O18" s="143"/>
      <c r="P18" s="144"/>
      <c r="Q18" s="145"/>
      <c r="R18" s="173"/>
    </row>
    <row r="19" spans="1:18">
      <c r="A19" s="118"/>
      <c r="B19" s="117"/>
      <c r="C19" s="164"/>
      <c r="D19" s="169"/>
      <c r="E19" s="116"/>
      <c r="F19" s="170"/>
      <c r="G19" s="130"/>
      <c r="H19" s="131"/>
      <c r="I19" s="131"/>
      <c r="J19" s="136"/>
      <c r="K19" s="137"/>
      <c r="L19" s="133"/>
      <c r="M19" s="135"/>
      <c r="N19" s="133"/>
      <c r="O19" s="143"/>
      <c r="P19" s="144"/>
      <c r="Q19" s="145"/>
      <c r="R19" s="173"/>
    </row>
    <row r="20" spans="1:18">
      <c r="A20" s="118"/>
      <c r="B20" s="117"/>
      <c r="C20" s="164"/>
      <c r="D20" s="169"/>
      <c r="E20" s="116"/>
      <c r="F20" s="170"/>
      <c r="G20" s="130"/>
      <c r="H20" s="131"/>
      <c r="I20" s="131"/>
      <c r="J20" s="136"/>
      <c r="K20" s="137"/>
      <c r="L20" s="133"/>
      <c r="M20" s="135"/>
      <c r="N20" s="133"/>
      <c r="O20" s="143"/>
      <c r="P20" s="144"/>
      <c r="Q20" s="145"/>
      <c r="R20" s="173"/>
    </row>
    <row r="21" spans="1:18">
      <c r="A21" s="118"/>
      <c r="B21" s="117"/>
      <c r="C21" s="164"/>
      <c r="D21" s="169"/>
      <c r="E21" s="116"/>
      <c r="F21" s="170"/>
      <c r="G21" s="130"/>
      <c r="H21" s="131"/>
      <c r="I21" s="131"/>
      <c r="J21" s="136"/>
      <c r="K21" s="137"/>
      <c r="L21" s="133"/>
      <c r="M21" s="135"/>
      <c r="N21" s="133"/>
      <c r="O21" s="143"/>
      <c r="P21" s="144"/>
      <c r="Q21" s="145"/>
      <c r="R21" s="173"/>
    </row>
    <row r="22" spans="1:18">
      <c r="A22" s="118"/>
      <c r="B22" s="117"/>
      <c r="C22" s="164"/>
      <c r="D22" s="169"/>
      <c r="E22" s="116"/>
      <c r="F22" s="170"/>
      <c r="G22" s="130"/>
      <c r="H22" s="131"/>
      <c r="I22" s="131"/>
      <c r="J22" s="136"/>
      <c r="K22" s="137"/>
      <c r="L22" s="133"/>
      <c r="M22" s="135"/>
      <c r="N22" s="133"/>
      <c r="O22" s="143"/>
      <c r="P22" s="144"/>
      <c r="Q22" s="145"/>
      <c r="R22" s="173"/>
    </row>
    <row r="23" spans="1:18">
      <c r="A23" s="118"/>
      <c r="B23" s="117"/>
      <c r="C23" s="164"/>
      <c r="D23" s="169"/>
      <c r="E23" s="116"/>
      <c r="F23" s="170"/>
      <c r="G23" s="130"/>
      <c r="H23" s="131"/>
      <c r="I23" s="131"/>
      <c r="J23" s="136"/>
      <c r="K23" s="137"/>
      <c r="L23" s="133"/>
      <c r="M23" s="135"/>
      <c r="N23" s="133"/>
      <c r="O23" s="143"/>
      <c r="P23" s="144"/>
      <c r="Q23" s="145"/>
      <c r="R23" s="173"/>
    </row>
    <row r="24" spans="1:18">
      <c r="A24" s="118"/>
      <c r="B24" s="117"/>
      <c r="C24" s="164"/>
      <c r="D24" s="169"/>
      <c r="E24" s="116"/>
      <c r="F24" s="170"/>
      <c r="G24" s="130"/>
      <c r="H24" s="131"/>
      <c r="I24" s="131"/>
      <c r="J24" s="136"/>
      <c r="K24" s="137"/>
      <c r="L24" s="133"/>
      <c r="M24" s="135"/>
      <c r="N24" s="133"/>
      <c r="O24" s="143"/>
      <c r="P24" s="144"/>
      <c r="Q24" s="145"/>
      <c r="R24" s="173"/>
    </row>
    <row r="25" spans="1:18">
      <c r="A25" s="118"/>
      <c r="B25" s="117"/>
      <c r="C25" s="164"/>
      <c r="D25" s="169"/>
      <c r="E25" s="116"/>
      <c r="F25" s="170"/>
      <c r="G25" s="130"/>
      <c r="H25" s="131"/>
      <c r="I25" s="131"/>
      <c r="J25" s="136"/>
      <c r="K25" s="137"/>
      <c r="L25" s="133"/>
      <c r="M25" s="135"/>
      <c r="N25" s="133"/>
      <c r="O25" s="143"/>
      <c r="P25" s="144"/>
      <c r="Q25" s="145"/>
      <c r="R25" s="173"/>
    </row>
    <row r="26" spans="1:18">
      <c r="A26" s="118"/>
      <c r="B26" s="117"/>
      <c r="C26" s="164"/>
      <c r="D26" s="169"/>
      <c r="E26" s="116"/>
      <c r="F26" s="170"/>
      <c r="G26" s="130"/>
      <c r="H26" s="131"/>
      <c r="I26" s="131"/>
      <c r="J26" s="136"/>
      <c r="K26" s="137"/>
      <c r="L26" s="133"/>
      <c r="M26" s="135"/>
      <c r="N26" s="133"/>
      <c r="O26" s="143"/>
      <c r="P26" s="144"/>
      <c r="Q26" s="145"/>
      <c r="R26" s="173"/>
    </row>
    <row r="27" spans="1:18">
      <c r="A27" s="118"/>
      <c r="B27" s="117"/>
      <c r="C27" s="164"/>
      <c r="D27" s="169"/>
      <c r="E27" s="116"/>
      <c r="F27" s="170"/>
      <c r="G27" s="130"/>
      <c r="H27" s="131"/>
      <c r="I27" s="131"/>
      <c r="J27" s="136"/>
      <c r="K27" s="137"/>
      <c r="L27" s="133"/>
      <c r="M27" s="135"/>
      <c r="N27" s="133"/>
      <c r="O27" s="143"/>
      <c r="P27" s="144"/>
      <c r="Q27" s="145"/>
      <c r="R27" s="173"/>
    </row>
    <row r="28" spans="1:18">
      <c r="A28" s="118"/>
      <c r="B28" s="117"/>
      <c r="C28" s="164"/>
      <c r="D28" s="169"/>
      <c r="E28" s="116"/>
      <c r="F28" s="170"/>
      <c r="G28" s="130"/>
      <c r="H28" s="131"/>
      <c r="I28" s="131"/>
      <c r="J28" s="136"/>
      <c r="K28" s="137"/>
      <c r="L28" s="133"/>
      <c r="M28" s="135"/>
      <c r="N28" s="133"/>
      <c r="O28" s="143"/>
      <c r="P28" s="144"/>
      <c r="Q28" s="145"/>
      <c r="R28" s="173"/>
    </row>
    <row r="29" spans="1:18">
      <c r="A29" s="118"/>
      <c r="B29" s="117"/>
      <c r="C29" s="164"/>
      <c r="D29" s="169"/>
      <c r="E29" s="116"/>
      <c r="F29" s="170"/>
      <c r="G29" s="130"/>
      <c r="H29" s="131"/>
      <c r="I29" s="131"/>
      <c r="J29" s="136"/>
      <c r="K29" s="137"/>
      <c r="L29" s="133"/>
      <c r="M29" s="135"/>
      <c r="N29" s="135"/>
      <c r="O29" s="135"/>
      <c r="P29" s="144"/>
      <c r="Q29" s="145"/>
      <c r="R29" s="173"/>
    </row>
    <row r="30" spans="1:18">
      <c r="A30" s="122"/>
      <c r="B30" s="122"/>
      <c r="C30" s="122"/>
      <c r="D30" s="123"/>
      <c r="E30" s="15"/>
      <c r="F30" s="123"/>
      <c r="G30" s="15"/>
      <c r="H30" s="15"/>
      <c r="I30" s="15"/>
      <c r="J30" s="140"/>
      <c r="K30" s="140"/>
      <c r="L30" s="140"/>
      <c r="M30" s="140"/>
      <c r="N30" s="140"/>
      <c r="O30" s="140"/>
      <c r="P30" s="15"/>
      <c r="Q30" s="30"/>
      <c r="R30" s="147"/>
    </row>
    <row r="31" spans="1:18">
      <c r="A31" s="124"/>
      <c r="B31" s="124"/>
      <c r="C31" s="124"/>
      <c r="D31" s="125"/>
      <c r="E31" s="58"/>
      <c r="F31" s="125"/>
      <c r="G31" s="58"/>
      <c r="H31" s="58"/>
      <c r="I31" s="58"/>
      <c r="J31" s="141"/>
      <c r="K31" s="141"/>
      <c r="L31" s="142">
        <f>SUM(L8:L30)</f>
        <v>0</v>
      </c>
      <c r="M31" s="142">
        <f>SUM(M8:M30)</f>
        <v>0</v>
      </c>
      <c r="N31" s="142"/>
      <c r="O31" s="142"/>
      <c r="P31" s="142">
        <f>SUM(P8:P30)</f>
        <v>0</v>
      </c>
      <c r="Q31" s="150"/>
      <c r="R31" s="73"/>
    </row>
  </sheetData>
  <mergeCells count="14">
    <mergeCell ref="D5:G5"/>
    <mergeCell ref="D6:E6"/>
    <mergeCell ref="F6:G6"/>
    <mergeCell ref="A5:A7"/>
    <mergeCell ref="B5:B7"/>
    <mergeCell ref="C5:C7"/>
    <mergeCell ref="R5:R7"/>
    <mergeCell ref="J5:L6"/>
    <mergeCell ref="H5:I6"/>
    <mergeCell ref="M5:M7"/>
    <mergeCell ref="N5:N7"/>
    <mergeCell ref="O5:O7"/>
    <mergeCell ref="P5:P7"/>
    <mergeCell ref="Q5:Q7"/>
  </mergeCells>
  <hyperlinks>
    <hyperlink ref="R2" location="'Summary sales'!A1" display="SUMMARY"/>
  </hyperlinks>
  <pageMargins left="0.7" right="0.7" top="0.75" bottom="0.75" header="0.3" footer="0.3"/>
  <drawing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80"/>
  <sheetViews>
    <sheetView zoomScale="85" zoomScaleNormal="85" workbookViewId="0">
      <pane xSplit="4" ySplit="7" topLeftCell="E29" activePane="bottomRight" state="frozen"/>
      <selection pane="topRight"/>
      <selection pane="bottomLeft"/>
      <selection pane="bottomRight" activeCell="P2" sqref="P2"/>
    </sheetView>
  </sheetViews>
  <sheetFormatPr defaultColWidth="9.140625" defaultRowHeight="15"/>
  <cols>
    <col min="1" max="1" width="6.5703125" style="1" customWidth="1"/>
    <col min="2" max="3" width="9.140625" style="1"/>
    <col min="4" max="4" width="15.85546875" style="1" customWidth="1"/>
    <col min="5" max="5" width="7.7109375" style="1" customWidth="1"/>
    <col min="6" max="6" width="9.140625" style="1"/>
    <col min="7" max="7" width="7.7109375" style="1" customWidth="1"/>
    <col min="8" max="10" width="9.140625" style="1"/>
    <col min="11" max="11" width="15.7109375" style="106" customWidth="1"/>
    <col min="12" max="12" width="14.5703125" style="106" customWidth="1"/>
    <col min="13" max="13" width="12.140625" style="106" customWidth="1"/>
    <col min="14" max="14" width="13" style="1" customWidth="1"/>
    <col min="15" max="15" width="11.85546875" style="1" customWidth="1"/>
    <col min="16" max="16" width="46.5703125" style="1" customWidth="1"/>
    <col min="17" max="16384" width="9.140625" style="1"/>
  </cols>
  <sheetData>
    <row r="1" spans="1:16">
      <c r="E1" s="151" t="s">
        <v>225</v>
      </c>
      <c r="G1" s="44"/>
      <c r="H1" s="44"/>
      <c r="I1" s="44"/>
      <c r="J1" s="44"/>
      <c r="K1" s="126"/>
      <c r="L1" s="126"/>
      <c r="M1" s="126"/>
      <c r="N1" s="44"/>
      <c r="O1" s="44"/>
      <c r="P1" s="44"/>
    </row>
    <row r="2" spans="1:16">
      <c r="E2" s="151" t="s">
        <v>239</v>
      </c>
      <c r="G2" s="44"/>
      <c r="H2" s="44"/>
      <c r="I2" s="44"/>
      <c r="J2" s="44"/>
      <c r="K2" s="127" t="s">
        <v>227</v>
      </c>
      <c r="L2" s="127"/>
      <c r="M2" s="128">
        <f>SUM(M8:M33)</f>
        <v>0</v>
      </c>
      <c r="N2" s="44"/>
      <c r="O2" s="44"/>
      <c r="P2" s="25" t="s">
        <v>133</v>
      </c>
    </row>
    <row r="3" spans="1:16">
      <c r="E3" s="152">
        <f>CERES!C4</f>
        <v>46235</v>
      </c>
      <c r="G3" s="44"/>
      <c r="H3" s="44"/>
      <c r="I3" s="44"/>
      <c r="J3" s="44"/>
      <c r="K3" s="126"/>
      <c r="L3" s="126"/>
      <c r="M3" s="126"/>
      <c r="N3" s="44"/>
      <c r="O3" s="44"/>
      <c r="P3" s="44"/>
    </row>
    <row r="4" spans="1:16">
      <c r="B4" s="44"/>
      <c r="C4" s="44"/>
      <c r="D4" s="44"/>
      <c r="E4" s="44"/>
      <c r="F4" s="44"/>
      <c r="G4" s="44"/>
      <c r="H4" s="44"/>
      <c r="I4" s="44"/>
      <c r="J4" s="44"/>
      <c r="K4" s="126"/>
      <c r="L4" s="126"/>
      <c r="M4" s="126"/>
      <c r="N4" s="44"/>
      <c r="O4" s="44"/>
      <c r="P4" s="44"/>
    </row>
    <row r="5" spans="1:16" ht="15" customHeight="1">
      <c r="A5" s="1017" t="s">
        <v>228</v>
      </c>
      <c r="B5" s="1017" t="s">
        <v>229</v>
      </c>
      <c r="C5" s="1017" t="s">
        <v>230</v>
      </c>
      <c r="D5" s="1017" t="s">
        <v>240</v>
      </c>
      <c r="E5" s="1015" t="s">
        <v>169</v>
      </c>
      <c r="F5" s="1015"/>
      <c r="G5" s="1015"/>
      <c r="H5" s="1015"/>
      <c r="I5" s="1015" t="s">
        <v>171</v>
      </c>
      <c r="J5" s="1015"/>
      <c r="K5" s="1023" t="s">
        <v>138</v>
      </c>
      <c r="L5" s="1024"/>
      <c r="M5" s="1025"/>
      <c r="N5" s="1032" t="s">
        <v>137</v>
      </c>
      <c r="O5" s="1032" t="s">
        <v>231</v>
      </c>
      <c r="P5" s="1012" t="s">
        <v>141</v>
      </c>
    </row>
    <row r="6" spans="1:16" ht="32.25" customHeight="1">
      <c r="A6" s="1018"/>
      <c r="B6" s="1018"/>
      <c r="C6" s="1018"/>
      <c r="D6" s="1018"/>
      <c r="E6" s="1016" t="s">
        <v>232</v>
      </c>
      <c r="F6" s="1016"/>
      <c r="G6" s="1016" t="s">
        <v>136</v>
      </c>
      <c r="H6" s="1016"/>
      <c r="I6" s="1016"/>
      <c r="J6" s="1016"/>
      <c r="K6" s="1026"/>
      <c r="L6" s="1027"/>
      <c r="M6" s="1028"/>
      <c r="N6" s="1033"/>
      <c r="O6" s="1033"/>
      <c r="P6" s="1013"/>
    </row>
    <row r="7" spans="1:16" ht="15.75" customHeight="1">
      <c r="A7" s="1019"/>
      <c r="B7" s="1019"/>
      <c r="C7" s="1019"/>
      <c r="D7" s="1019"/>
      <c r="E7" s="110" t="s">
        <v>112</v>
      </c>
      <c r="F7" s="110" t="s">
        <v>142</v>
      </c>
      <c r="G7" s="110" t="s">
        <v>112</v>
      </c>
      <c r="H7" s="110" t="s">
        <v>142</v>
      </c>
      <c r="I7" s="110" t="s">
        <v>135</v>
      </c>
      <c r="J7" s="110" t="s">
        <v>233</v>
      </c>
      <c r="K7" s="129" t="s">
        <v>135</v>
      </c>
      <c r="L7" s="129" t="s">
        <v>233</v>
      </c>
      <c r="M7" s="129" t="s">
        <v>93</v>
      </c>
      <c r="N7" s="1034"/>
      <c r="O7" s="1034"/>
      <c r="P7" s="1014"/>
    </row>
    <row r="8" spans="1:16">
      <c r="A8" s="1">
        <v>1</v>
      </c>
      <c r="B8" s="112">
        <f>G8</f>
        <v>0</v>
      </c>
      <c r="C8" s="153"/>
      <c r="D8" s="117"/>
      <c r="E8" s="154"/>
      <c r="F8" s="116"/>
      <c r="G8" s="154"/>
      <c r="H8" s="130"/>
      <c r="I8" s="156"/>
      <c r="J8" s="157"/>
      <c r="K8" s="160"/>
      <c r="L8" s="11"/>
      <c r="M8" s="135">
        <f t="shared" ref="M8:M9" si="0">L8-K8</f>
        <v>0</v>
      </c>
      <c r="N8" s="158">
        <f>IFERROR(((G8-E8+H8-F8)),"")</f>
        <v>0</v>
      </c>
      <c r="O8" s="159">
        <f>M8/24</f>
        <v>0</v>
      </c>
      <c r="P8" s="146"/>
    </row>
    <row r="9" spans="1:16">
      <c r="A9" s="1">
        <f>A8+1</f>
        <v>2</v>
      </c>
      <c r="B9" s="112">
        <f t="shared" ref="B9:B29" si="1">G9</f>
        <v>0</v>
      </c>
      <c r="C9" s="153"/>
      <c r="D9" s="117"/>
      <c r="E9" s="154"/>
      <c r="F9" s="116"/>
      <c r="G9" s="154"/>
      <c r="H9" s="130"/>
      <c r="I9" s="156"/>
      <c r="J9" s="157"/>
      <c r="K9" s="160"/>
      <c r="L9" s="11"/>
      <c r="M9" s="135">
        <f t="shared" si="0"/>
        <v>0</v>
      </c>
      <c r="N9" s="158">
        <f t="shared" ref="N9:N21" si="2">IFERROR(((G9-E9+H9-F9)),"")</f>
        <v>0</v>
      </c>
      <c r="O9" s="159">
        <f t="shared" ref="O9:O21" si="3">M9/24</f>
        <v>0</v>
      </c>
      <c r="P9" s="146"/>
    </row>
    <row r="10" spans="1:16">
      <c r="A10" s="1">
        <v>7</v>
      </c>
      <c r="B10" s="112">
        <f t="shared" si="1"/>
        <v>0</v>
      </c>
      <c r="C10" s="153"/>
      <c r="D10" s="117"/>
      <c r="E10" s="154"/>
      <c r="F10" s="116"/>
      <c r="G10" s="154"/>
      <c r="H10" s="130"/>
      <c r="I10" s="156"/>
      <c r="J10" s="157"/>
      <c r="K10" s="160"/>
      <c r="L10" s="11"/>
      <c r="M10" s="135">
        <f t="shared" ref="M10:M11" si="4">L10-K10</f>
        <v>0</v>
      </c>
      <c r="N10" s="158">
        <f t="shared" ref="N10:N11" si="5">IFERROR(((G10-E10+H10-F10)),"")</f>
        <v>0</v>
      </c>
      <c r="O10" s="159">
        <f t="shared" ref="O10:O11" si="6">M10/24</f>
        <v>0</v>
      </c>
      <c r="P10" s="146"/>
    </row>
    <row r="11" spans="1:16">
      <c r="A11" s="1">
        <f t="shared" ref="A11:A74" si="7">A10+1</f>
        <v>8</v>
      </c>
      <c r="B11" s="112">
        <f t="shared" si="1"/>
        <v>0</v>
      </c>
      <c r="C11" s="153"/>
      <c r="D11" s="117"/>
      <c r="E11" s="154"/>
      <c r="F11" s="116"/>
      <c r="G11" s="154"/>
      <c r="H11" s="130"/>
      <c r="I11" s="156"/>
      <c r="J11" s="157"/>
      <c r="K11" s="160"/>
      <c r="L11" s="11"/>
      <c r="M11" s="135">
        <f t="shared" si="4"/>
        <v>0</v>
      </c>
      <c r="N11" s="158">
        <f t="shared" si="5"/>
        <v>0</v>
      </c>
      <c r="O11" s="159">
        <f t="shared" si="6"/>
        <v>0</v>
      </c>
      <c r="P11" s="146"/>
    </row>
    <row r="12" spans="1:16">
      <c r="A12" s="1">
        <f t="shared" si="7"/>
        <v>9</v>
      </c>
      <c r="B12" s="112">
        <f t="shared" si="1"/>
        <v>0</v>
      </c>
      <c r="C12" s="153"/>
      <c r="D12" s="117"/>
      <c r="E12" s="154"/>
      <c r="F12" s="116"/>
      <c r="G12" s="154"/>
      <c r="H12" s="130"/>
      <c r="I12" s="156"/>
      <c r="J12" s="157"/>
      <c r="K12" s="160"/>
      <c r="L12" s="11"/>
      <c r="M12" s="135">
        <f t="shared" ref="M12:M21" si="8">L12-K12</f>
        <v>0</v>
      </c>
      <c r="N12" s="158">
        <f t="shared" si="2"/>
        <v>0</v>
      </c>
      <c r="O12" s="159">
        <f t="shared" si="3"/>
        <v>0</v>
      </c>
      <c r="P12" s="146"/>
    </row>
    <row r="13" spans="1:16">
      <c r="A13" s="1">
        <f t="shared" si="7"/>
        <v>10</v>
      </c>
      <c r="B13" s="112">
        <f t="shared" si="1"/>
        <v>0</v>
      </c>
      <c r="C13" s="153"/>
      <c r="D13" s="118"/>
      <c r="E13" s="154"/>
      <c r="F13" s="116"/>
      <c r="G13" s="154"/>
      <c r="H13" s="130"/>
      <c r="I13" s="156"/>
      <c r="J13" s="157"/>
      <c r="K13" s="160"/>
      <c r="L13" s="11"/>
      <c r="M13" s="135">
        <f t="shared" si="8"/>
        <v>0</v>
      </c>
      <c r="N13" s="158">
        <f t="shared" si="2"/>
        <v>0</v>
      </c>
      <c r="O13" s="159">
        <f t="shared" si="3"/>
        <v>0</v>
      </c>
      <c r="P13" s="146"/>
    </row>
    <row r="14" spans="1:16">
      <c r="A14" s="1">
        <f t="shared" si="7"/>
        <v>11</v>
      </c>
      <c r="B14" s="112">
        <f t="shared" si="1"/>
        <v>0</v>
      </c>
      <c r="C14" s="153"/>
      <c r="D14" s="118"/>
      <c r="E14" s="154"/>
      <c r="F14" s="116"/>
      <c r="G14" s="154"/>
      <c r="H14" s="130"/>
      <c r="I14" s="156"/>
      <c r="J14" s="157"/>
      <c r="K14" s="160"/>
      <c r="L14" s="11"/>
      <c r="M14" s="135">
        <f t="shared" si="8"/>
        <v>0</v>
      </c>
      <c r="N14" s="158">
        <f t="shared" si="2"/>
        <v>0</v>
      </c>
      <c r="O14" s="159">
        <f t="shared" si="3"/>
        <v>0</v>
      </c>
      <c r="P14" s="146"/>
    </row>
    <row r="15" spans="1:16">
      <c r="A15" s="1">
        <f t="shared" si="7"/>
        <v>12</v>
      </c>
      <c r="B15" s="112">
        <f t="shared" si="1"/>
        <v>0</v>
      </c>
      <c r="C15" s="153"/>
      <c r="D15" s="118"/>
      <c r="E15" s="154"/>
      <c r="F15" s="116"/>
      <c r="G15" s="154"/>
      <c r="H15" s="130"/>
      <c r="I15" s="156"/>
      <c r="J15" s="157"/>
      <c r="K15" s="160"/>
      <c r="L15" s="11"/>
      <c r="M15" s="135">
        <f t="shared" ref="M15" si="9">L15-K15</f>
        <v>0</v>
      </c>
      <c r="N15" s="158">
        <f t="shared" ref="N15" si="10">IFERROR(((G15-E15+H15-F15)),"")</f>
        <v>0</v>
      </c>
      <c r="O15" s="159">
        <f t="shared" ref="O15" si="11">M15/24</f>
        <v>0</v>
      </c>
      <c r="P15" s="146"/>
    </row>
    <row r="16" spans="1:16">
      <c r="A16" s="1">
        <f t="shared" si="7"/>
        <v>13</v>
      </c>
      <c r="B16" s="112">
        <f t="shared" si="1"/>
        <v>0</v>
      </c>
      <c r="C16" s="153"/>
      <c r="D16" s="118"/>
      <c r="E16" s="154"/>
      <c r="F16" s="116"/>
      <c r="G16" s="154"/>
      <c r="H16" s="130"/>
      <c r="I16" s="156"/>
      <c r="J16" s="157"/>
      <c r="K16" s="160"/>
      <c r="L16" s="11"/>
      <c r="M16" s="135">
        <f t="shared" si="8"/>
        <v>0</v>
      </c>
      <c r="N16" s="158">
        <f t="shared" si="2"/>
        <v>0</v>
      </c>
      <c r="O16" s="159">
        <f t="shared" si="3"/>
        <v>0</v>
      </c>
      <c r="P16" s="146"/>
    </row>
    <row r="17" spans="1:16">
      <c r="A17" s="1">
        <f t="shared" si="7"/>
        <v>14</v>
      </c>
      <c r="B17" s="112">
        <f t="shared" si="1"/>
        <v>0</v>
      </c>
      <c r="C17" s="153"/>
      <c r="D17" s="118"/>
      <c r="E17" s="154"/>
      <c r="F17" s="116"/>
      <c r="G17" s="154"/>
      <c r="H17" s="130"/>
      <c r="I17" s="156"/>
      <c r="J17" s="157"/>
      <c r="K17" s="160"/>
      <c r="L17" s="11"/>
      <c r="M17" s="135">
        <f t="shared" ref="M17" si="12">L17-K17</f>
        <v>0</v>
      </c>
      <c r="N17" s="158">
        <f t="shared" ref="N17" si="13">IFERROR(((G17-E17+H17-F17)),"")</f>
        <v>0</v>
      </c>
      <c r="O17" s="159">
        <f t="shared" ref="O17" si="14">M17/24</f>
        <v>0</v>
      </c>
      <c r="P17" s="146"/>
    </row>
    <row r="18" spans="1:16">
      <c r="A18" s="1">
        <f t="shared" si="7"/>
        <v>15</v>
      </c>
      <c r="B18" s="112">
        <f t="shared" si="1"/>
        <v>0</v>
      </c>
      <c r="C18" s="153"/>
      <c r="D18" s="118"/>
      <c r="E18" s="154"/>
      <c r="F18" s="116"/>
      <c r="G18" s="154"/>
      <c r="H18" s="130"/>
      <c r="I18" s="156"/>
      <c r="J18" s="157"/>
      <c r="K18" s="160"/>
      <c r="L18" s="11"/>
      <c r="M18" s="135">
        <f t="shared" ref="M18:M19" si="15">L18-K18</f>
        <v>0</v>
      </c>
      <c r="N18" s="158">
        <f t="shared" ref="N18:N19" si="16">IFERROR(((G18-E18+H18-F18)),"")</f>
        <v>0</v>
      </c>
      <c r="O18" s="159">
        <f t="shared" ref="O18:O19" si="17">M18/24</f>
        <v>0</v>
      </c>
      <c r="P18" s="146"/>
    </row>
    <row r="19" spans="1:16">
      <c r="A19" s="1">
        <f t="shared" si="7"/>
        <v>16</v>
      </c>
      <c r="B19" s="112">
        <f t="shared" si="1"/>
        <v>0</v>
      </c>
      <c r="C19" s="153"/>
      <c r="D19" s="118"/>
      <c r="E19" s="154"/>
      <c r="F19" s="116"/>
      <c r="G19" s="154"/>
      <c r="H19" s="130"/>
      <c r="I19" s="156"/>
      <c r="J19" s="157"/>
      <c r="K19" s="160"/>
      <c r="L19" s="11"/>
      <c r="M19" s="135">
        <f t="shared" si="15"/>
        <v>0</v>
      </c>
      <c r="N19" s="158">
        <f t="shared" si="16"/>
        <v>0</v>
      </c>
      <c r="O19" s="159">
        <f t="shared" si="17"/>
        <v>0</v>
      </c>
      <c r="P19" s="146"/>
    </row>
    <row r="20" spans="1:16">
      <c r="A20" s="1">
        <f t="shared" si="7"/>
        <v>17</v>
      </c>
      <c r="B20" s="112">
        <f t="shared" si="1"/>
        <v>0</v>
      </c>
      <c r="C20" s="153"/>
      <c r="D20" s="118"/>
      <c r="E20" s="154"/>
      <c r="F20" s="116"/>
      <c r="G20" s="154"/>
      <c r="H20" s="130"/>
      <c r="I20" s="156"/>
      <c r="J20" s="157"/>
      <c r="K20" s="160"/>
      <c r="L20" s="11"/>
      <c r="M20" s="135">
        <f t="shared" ref="M20" si="18">L20-K20</f>
        <v>0</v>
      </c>
      <c r="N20" s="158">
        <f t="shared" ref="N20" si="19">IFERROR(((G20-E20+H20-F20)),"")</f>
        <v>0</v>
      </c>
      <c r="O20" s="159">
        <f t="shared" ref="O20" si="20">M20/24</f>
        <v>0</v>
      </c>
      <c r="P20" s="146"/>
    </row>
    <row r="21" spans="1:16">
      <c r="A21" s="1">
        <f t="shared" si="7"/>
        <v>18</v>
      </c>
      <c r="B21" s="112">
        <f t="shared" si="1"/>
        <v>0</v>
      </c>
      <c r="C21" s="153"/>
      <c r="D21" s="118"/>
      <c r="E21" s="154"/>
      <c r="F21" s="116"/>
      <c r="G21" s="154"/>
      <c r="H21" s="130"/>
      <c r="I21" s="156"/>
      <c r="J21" s="157"/>
      <c r="K21" s="160"/>
      <c r="L21" s="11"/>
      <c r="M21" s="135">
        <f t="shared" si="8"/>
        <v>0</v>
      </c>
      <c r="N21" s="158">
        <f t="shared" si="2"/>
        <v>0</v>
      </c>
      <c r="O21" s="159">
        <f t="shared" si="3"/>
        <v>0</v>
      </c>
      <c r="P21" s="146"/>
    </row>
    <row r="22" spans="1:16">
      <c r="A22" s="1">
        <f t="shared" si="7"/>
        <v>19</v>
      </c>
      <c r="B22" s="112">
        <f t="shared" si="1"/>
        <v>0</v>
      </c>
      <c r="C22" s="153"/>
      <c r="D22" s="118"/>
      <c r="E22" s="154"/>
      <c r="F22" s="116"/>
      <c r="G22" s="154"/>
      <c r="H22" s="130"/>
      <c r="I22" s="156"/>
      <c r="J22" s="157"/>
      <c r="K22" s="160"/>
      <c r="L22" s="11"/>
      <c r="M22" s="135">
        <f t="shared" ref="M22:M25" si="21">L22-K22</f>
        <v>0</v>
      </c>
      <c r="N22" s="158">
        <f t="shared" ref="N22:N25" si="22">IFERROR(((G22-E22+H22-F22)),"")</f>
        <v>0</v>
      </c>
      <c r="O22" s="159">
        <f t="shared" ref="O22:O25" si="23">M22/24</f>
        <v>0</v>
      </c>
      <c r="P22" s="146"/>
    </row>
    <row r="23" spans="1:16">
      <c r="A23" s="1">
        <f t="shared" si="7"/>
        <v>20</v>
      </c>
      <c r="B23" s="112">
        <f t="shared" si="1"/>
        <v>0</v>
      </c>
      <c r="C23" s="153"/>
      <c r="D23" s="118"/>
      <c r="E23" s="154"/>
      <c r="F23" s="116"/>
      <c r="G23" s="154"/>
      <c r="H23" s="130"/>
      <c r="I23" s="156"/>
      <c r="J23" s="157"/>
      <c r="K23" s="160"/>
      <c r="L23" s="11"/>
      <c r="M23" s="135">
        <f t="shared" ref="M23" si="24">L23-K23</f>
        <v>0</v>
      </c>
      <c r="N23" s="158">
        <f t="shared" ref="N23" si="25">IFERROR(((G23-E23+H23-F23)),"")</f>
        <v>0</v>
      </c>
      <c r="O23" s="159">
        <f t="shared" ref="O23" si="26">M23/24</f>
        <v>0</v>
      </c>
      <c r="P23" s="146"/>
    </row>
    <row r="24" spans="1:16">
      <c r="A24" s="1">
        <f t="shared" si="7"/>
        <v>21</v>
      </c>
      <c r="B24" s="112">
        <f t="shared" si="1"/>
        <v>0</v>
      </c>
      <c r="C24" s="153"/>
      <c r="D24" s="118"/>
      <c r="E24" s="154"/>
      <c r="F24" s="116"/>
      <c r="G24" s="154"/>
      <c r="H24" s="130"/>
      <c r="I24" s="156"/>
      <c r="J24" s="157"/>
      <c r="K24" s="160"/>
      <c r="L24" s="11"/>
      <c r="M24" s="135">
        <f t="shared" si="21"/>
        <v>0</v>
      </c>
      <c r="N24" s="158">
        <f t="shared" si="22"/>
        <v>0</v>
      </c>
      <c r="O24" s="159">
        <f t="shared" si="23"/>
        <v>0</v>
      </c>
      <c r="P24" s="146"/>
    </row>
    <row r="25" spans="1:16">
      <c r="A25" s="1">
        <f t="shared" si="7"/>
        <v>22</v>
      </c>
      <c r="B25" s="112">
        <f t="shared" si="1"/>
        <v>0</v>
      </c>
      <c r="C25" s="153"/>
      <c r="D25" s="118"/>
      <c r="E25" s="154"/>
      <c r="F25" s="116"/>
      <c r="G25" s="154"/>
      <c r="H25" s="130"/>
      <c r="I25" s="156"/>
      <c r="J25" s="157"/>
      <c r="K25" s="160"/>
      <c r="L25" s="11"/>
      <c r="M25" s="135">
        <f t="shared" si="21"/>
        <v>0</v>
      </c>
      <c r="N25" s="158">
        <f t="shared" si="22"/>
        <v>0</v>
      </c>
      <c r="O25" s="159">
        <f t="shared" si="23"/>
        <v>0</v>
      </c>
      <c r="P25" s="146"/>
    </row>
    <row r="26" spans="1:16">
      <c r="A26" s="1">
        <f t="shared" si="7"/>
        <v>23</v>
      </c>
      <c r="B26" s="112">
        <f t="shared" si="1"/>
        <v>0</v>
      </c>
      <c r="C26" s="153"/>
      <c r="D26" s="118"/>
      <c r="E26" s="154"/>
      <c r="F26" s="116"/>
      <c r="G26" s="154"/>
      <c r="H26" s="130"/>
      <c r="I26" s="156"/>
      <c r="J26" s="157"/>
      <c r="K26" s="160"/>
      <c r="L26" s="11"/>
      <c r="M26" s="135">
        <f t="shared" ref="M26" si="27">L26-K26</f>
        <v>0</v>
      </c>
      <c r="N26" s="158">
        <f t="shared" ref="N26" si="28">IFERROR(((G26-E26+H26-F26)),"")</f>
        <v>0</v>
      </c>
      <c r="O26" s="159">
        <f t="shared" ref="O26" si="29">M26/24</f>
        <v>0</v>
      </c>
      <c r="P26" s="146"/>
    </row>
    <row r="27" spans="1:16">
      <c r="A27" s="1">
        <f t="shared" si="7"/>
        <v>24</v>
      </c>
      <c r="B27" s="112">
        <f t="shared" si="1"/>
        <v>0</v>
      </c>
      <c r="C27" s="153"/>
      <c r="D27" s="118"/>
      <c r="E27" s="154"/>
      <c r="F27" s="116"/>
      <c r="G27" s="154"/>
      <c r="H27" s="130"/>
      <c r="I27" s="156"/>
      <c r="J27" s="157"/>
      <c r="K27" s="160"/>
      <c r="L27" s="11"/>
      <c r="M27" s="135">
        <f t="shared" ref="M27" si="30">L27-K27</f>
        <v>0</v>
      </c>
      <c r="N27" s="158">
        <f t="shared" ref="N27" si="31">IFERROR(((G27-E27+H27-F27)),"")</f>
        <v>0</v>
      </c>
      <c r="O27" s="159">
        <f t="shared" ref="O27" si="32">M27/24</f>
        <v>0</v>
      </c>
      <c r="P27" s="146"/>
    </row>
    <row r="28" spans="1:16">
      <c r="A28" s="1">
        <f t="shared" si="7"/>
        <v>25</v>
      </c>
      <c r="B28" s="112">
        <f t="shared" si="1"/>
        <v>0</v>
      </c>
      <c r="C28" s="153"/>
      <c r="D28" s="117"/>
      <c r="E28" s="154"/>
      <c r="F28" s="116"/>
      <c r="G28" s="154"/>
      <c r="H28" s="130"/>
      <c r="I28" s="156"/>
      <c r="J28" s="157"/>
      <c r="K28" s="160"/>
      <c r="L28" s="11"/>
      <c r="M28" s="135">
        <f t="shared" ref="M28:M30" si="33">L28-K28</f>
        <v>0</v>
      </c>
      <c r="N28" s="158">
        <f t="shared" ref="N28:N30" si="34">IFERROR(((G28-E28+H28-F28)),"")</f>
        <v>0</v>
      </c>
      <c r="O28" s="159">
        <f t="shared" ref="O28:O30" si="35">M28/24</f>
        <v>0</v>
      </c>
      <c r="P28" s="146"/>
    </row>
    <row r="29" spans="1:16">
      <c r="A29" s="1">
        <f t="shared" si="7"/>
        <v>26</v>
      </c>
      <c r="B29" s="112">
        <f t="shared" si="1"/>
        <v>0</v>
      </c>
      <c r="C29" s="153"/>
      <c r="D29" s="117"/>
      <c r="E29" s="154"/>
      <c r="F29" s="130"/>
      <c r="G29" s="154"/>
      <c r="H29" s="130"/>
      <c r="I29" s="156"/>
      <c r="J29" s="157"/>
      <c r="K29" s="160"/>
      <c r="L29" s="11"/>
      <c r="M29" s="135">
        <f t="shared" si="33"/>
        <v>0</v>
      </c>
      <c r="N29" s="158">
        <f t="shared" si="34"/>
        <v>0</v>
      </c>
      <c r="O29" s="159">
        <f t="shared" si="35"/>
        <v>0</v>
      </c>
      <c r="P29" s="146"/>
    </row>
    <row r="30" spans="1:16">
      <c r="A30" s="1">
        <f t="shared" si="7"/>
        <v>27</v>
      </c>
      <c r="B30" s="112">
        <f t="shared" ref="B30:B33" si="36">G30</f>
        <v>0</v>
      </c>
      <c r="C30" s="153"/>
      <c r="D30" s="117"/>
      <c r="E30" s="154"/>
      <c r="F30" s="130"/>
      <c r="G30" s="154"/>
      <c r="H30" s="130"/>
      <c r="I30" s="156"/>
      <c r="J30" s="157"/>
      <c r="K30" s="160"/>
      <c r="L30" s="11"/>
      <c r="M30" s="135">
        <f t="shared" si="33"/>
        <v>0</v>
      </c>
      <c r="N30" s="158">
        <f t="shared" si="34"/>
        <v>0</v>
      </c>
      <c r="O30" s="159">
        <f t="shared" si="35"/>
        <v>0</v>
      </c>
      <c r="P30" s="146"/>
    </row>
    <row r="31" spans="1:16">
      <c r="A31" s="1">
        <f t="shared" si="7"/>
        <v>28</v>
      </c>
      <c r="B31" s="112">
        <f t="shared" si="36"/>
        <v>0</v>
      </c>
      <c r="C31" s="153"/>
      <c r="D31" s="117"/>
      <c r="E31" s="154"/>
      <c r="F31" s="130"/>
      <c r="G31" s="154"/>
      <c r="H31" s="130"/>
      <c r="I31" s="156"/>
      <c r="J31" s="157"/>
      <c r="K31" s="160"/>
      <c r="L31" s="11"/>
      <c r="M31" s="135">
        <f t="shared" ref="M31:M32" si="37">L31-K31</f>
        <v>0</v>
      </c>
      <c r="N31" s="158">
        <f t="shared" ref="N31:N32" si="38">IFERROR(((G31-E31+H31-F31)),"")</f>
        <v>0</v>
      </c>
      <c r="O31" s="159">
        <f t="shared" ref="O31:O32" si="39">M31/24</f>
        <v>0</v>
      </c>
      <c r="P31" s="146"/>
    </row>
    <row r="32" spans="1:16">
      <c r="A32" s="1">
        <f t="shared" si="7"/>
        <v>29</v>
      </c>
      <c r="B32" s="112">
        <f t="shared" si="36"/>
        <v>0</v>
      </c>
      <c r="C32" s="153"/>
      <c r="D32" s="117"/>
      <c r="E32" s="154"/>
      <c r="F32" s="116"/>
      <c r="G32" s="154"/>
      <c r="H32" s="130"/>
      <c r="I32" s="156"/>
      <c r="J32" s="157"/>
      <c r="K32" s="160"/>
      <c r="L32" s="11"/>
      <c r="M32" s="135">
        <f t="shared" si="37"/>
        <v>0</v>
      </c>
      <c r="N32" s="158">
        <f t="shared" si="38"/>
        <v>0</v>
      </c>
      <c r="O32" s="159">
        <f t="shared" si="39"/>
        <v>0</v>
      </c>
      <c r="P32" s="146"/>
    </row>
    <row r="33" spans="1:16">
      <c r="A33" s="1">
        <f t="shared" si="7"/>
        <v>30</v>
      </c>
      <c r="B33" s="112">
        <f t="shared" si="36"/>
        <v>0</v>
      </c>
      <c r="C33" s="153"/>
      <c r="D33" s="117"/>
      <c r="E33" s="154"/>
      <c r="F33" s="134"/>
      <c r="G33" s="154"/>
      <c r="H33" s="130"/>
      <c r="I33" s="156"/>
      <c r="J33" s="157"/>
      <c r="K33" s="160"/>
      <c r="L33" s="11"/>
      <c r="M33" s="135">
        <f t="shared" ref="M33:M34" si="40">L33-K33</f>
        <v>0</v>
      </c>
      <c r="N33" s="158">
        <f t="shared" ref="N33:N34" si="41">IFERROR(((G33-E33+H33-F33)),"")</f>
        <v>0</v>
      </c>
      <c r="O33" s="159">
        <f t="shared" ref="O33:O34" si="42">M33/24</f>
        <v>0</v>
      </c>
      <c r="P33" s="146"/>
    </row>
    <row r="34" spans="1:16">
      <c r="A34" s="1">
        <f t="shared" si="7"/>
        <v>31</v>
      </c>
      <c r="B34" s="112">
        <f t="shared" ref="B34:B36" si="43">G34</f>
        <v>0</v>
      </c>
      <c r="C34" s="153"/>
      <c r="D34" s="117"/>
      <c r="E34" s="154"/>
      <c r="F34" s="130"/>
      <c r="G34" s="154"/>
      <c r="H34" s="130"/>
      <c r="I34" s="156"/>
      <c r="J34" s="157"/>
      <c r="K34" s="160"/>
      <c r="L34" s="11"/>
      <c r="M34" s="135">
        <f t="shared" si="40"/>
        <v>0</v>
      </c>
      <c r="N34" s="158">
        <f t="shared" si="41"/>
        <v>0</v>
      </c>
      <c r="O34" s="159">
        <f t="shared" si="42"/>
        <v>0</v>
      </c>
      <c r="P34" s="146"/>
    </row>
    <row r="35" spans="1:16">
      <c r="A35" s="1">
        <f t="shared" si="7"/>
        <v>32</v>
      </c>
      <c r="B35" s="112">
        <f t="shared" si="43"/>
        <v>0</v>
      </c>
      <c r="C35" s="153"/>
      <c r="D35" s="118"/>
      <c r="E35" s="154"/>
      <c r="F35" s="130"/>
      <c r="G35" s="154"/>
      <c r="H35" s="130"/>
      <c r="I35" s="156"/>
      <c r="J35" s="157"/>
      <c r="K35" s="160"/>
      <c r="L35" s="11"/>
      <c r="M35" s="135">
        <f t="shared" ref="M35" si="44">L35-K35</f>
        <v>0</v>
      </c>
      <c r="N35" s="158">
        <f t="shared" ref="N35" si="45">IFERROR(((G35-E35+H35-F35)),"")</f>
        <v>0</v>
      </c>
      <c r="O35" s="159">
        <f t="shared" ref="O35" si="46">M35/24</f>
        <v>0</v>
      </c>
      <c r="P35" s="146"/>
    </row>
    <row r="36" spans="1:16">
      <c r="A36" s="1">
        <f t="shared" si="7"/>
        <v>33</v>
      </c>
      <c r="B36" s="112">
        <f t="shared" si="43"/>
        <v>0</v>
      </c>
      <c r="C36" s="153"/>
      <c r="D36" s="118"/>
      <c r="E36" s="154"/>
      <c r="F36" s="116"/>
      <c r="G36" s="154"/>
      <c r="H36" s="130"/>
      <c r="I36" s="156"/>
      <c r="J36" s="157"/>
      <c r="K36" s="160"/>
      <c r="L36" s="11"/>
      <c r="M36" s="135">
        <f t="shared" ref="M36" si="47">L36-K36</f>
        <v>0</v>
      </c>
      <c r="N36" s="158">
        <f t="shared" ref="N36" si="48">IFERROR(((G36-E36+H36-F36)),"")</f>
        <v>0</v>
      </c>
      <c r="O36" s="159">
        <f t="shared" ref="O36" si="49">M36/24</f>
        <v>0</v>
      </c>
      <c r="P36" s="146"/>
    </row>
    <row r="37" spans="1:16">
      <c r="A37" s="1">
        <f t="shared" si="7"/>
        <v>34</v>
      </c>
      <c r="B37" s="112">
        <f t="shared" ref="B37:B43" si="50">G37</f>
        <v>0</v>
      </c>
      <c r="C37" s="153"/>
      <c r="D37" s="118"/>
      <c r="E37" s="154"/>
      <c r="F37" s="116"/>
      <c r="G37" s="154"/>
      <c r="H37" s="130"/>
      <c r="I37" s="156"/>
      <c r="J37" s="157"/>
      <c r="K37" s="160"/>
      <c r="L37" s="11"/>
      <c r="M37" s="135">
        <f t="shared" ref="M37:M40" si="51">L37-K37</f>
        <v>0</v>
      </c>
      <c r="N37" s="158">
        <f t="shared" ref="N37:N40" si="52">IFERROR(((G37-E37+H37-F37)),"")</f>
        <v>0</v>
      </c>
      <c r="O37" s="159">
        <f t="shared" ref="O37:O40" si="53">M37/24</f>
        <v>0</v>
      </c>
      <c r="P37" s="146"/>
    </row>
    <row r="38" spans="1:16">
      <c r="A38" s="1">
        <f t="shared" si="7"/>
        <v>35</v>
      </c>
      <c r="B38" s="112">
        <f t="shared" si="50"/>
        <v>0</v>
      </c>
      <c r="C38" s="153"/>
      <c r="D38" s="118"/>
      <c r="E38" s="154"/>
      <c r="F38" s="116"/>
      <c r="G38" s="154"/>
      <c r="H38" s="130"/>
      <c r="I38" s="156"/>
      <c r="J38" s="157"/>
      <c r="K38" s="160"/>
      <c r="L38" s="11"/>
      <c r="M38" s="135">
        <f t="shared" si="51"/>
        <v>0</v>
      </c>
      <c r="N38" s="158">
        <f t="shared" si="52"/>
        <v>0</v>
      </c>
      <c r="O38" s="159">
        <f t="shared" si="53"/>
        <v>0</v>
      </c>
      <c r="P38" s="146"/>
    </row>
    <row r="39" spans="1:16">
      <c r="A39" s="1">
        <f t="shared" si="7"/>
        <v>36</v>
      </c>
      <c r="B39" s="112">
        <f t="shared" si="50"/>
        <v>0</v>
      </c>
      <c r="C39" s="153"/>
      <c r="D39" s="118"/>
      <c r="E39" s="154"/>
      <c r="F39" s="116"/>
      <c r="G39" s="154"/>
      <c r="H39" s="130"/>
      <c r="I39" s="156"/>
      <c r="J39" s="157"/>
      <c r="K39" s="160"/>
      <c r="L39" s="11"/>
      <c r="M39" s="135">
        <f t="shared" ref="M39" si="54">L39-K39</f>
        <v>0</v>
      </c>
      <c r="N39" s="158">
        <f t="shared" ref="N39" si="55">IFERROR(((G39-E39+H39-F39)),"")</f>
        <v>0</v>
      </c>
      <c r="O39" s="159">
        <f t="shared" ref="O39" si="56">M39/24</f>
        <v>0</v>
      </c>
      <c r="P39" s="146"/>
    </row>
    <row r="40" spans="1:16">
      <c r="A40" s="1">
        <f t="shared" si="7"/>
        <v>37</v>
      </c>
      <c r="B40" s="112">
        <f t="shared" si="50"/>
        <v>0</v>
      </c>
      <c r="C40" s="153"/>
      <c r="D40" s="118"/>
      <c r="E40" s="154"/>
      <c r="F40" s="116"/>
      <c r="G40" s="154"/>
      <c r="H40" s="130"/>
      <c r="I40" s="156"/>
      <c r="J40" s="157"/>
      <c r="K40" s="160"/>
      <c r="L40" s="11"/>
      <c r="M40" s="135">
        <f t="shared" si="51"/>
        <v>0</v>
      </c>
      <c r="N40" s="158">
        <f t="shared" si="52"/>
        <v>0</v>
      </c>
      <c r="O40" s="159">
        <f t="shared" si="53"/>
        <v>0</v>
      </c>
      <c r="P40" s="146"/>
    </row>
    <row r="41" spans="1:16">
      <c r="A41" s="1">
        <f t="shared" si="7"/>
        <v>38</v>
      </c>
      <c r="B41" s="112">
        <f t="shared" si="50"/>
        <v>0</v>
      </c>
      <c r="C41" s="153"/>
      <c r="D41" s="118"/>
      <c r="E41" s="154"/>
      <c r="F41" s="116"/>
      <c r="G41" s="154"/>
      <c r="H41" s="130"/>
      <c r="I41" s="156"/>
      <c r="J41" s="157"/>
      <c r="K41" s="160"/>
      <c r="L41" s="11"/>
      <c r="M41" s="135">
        <f t="shared" ref="M41:M42" si="57">L41-K41</f>
        <v>0</v>
      </c>
      <c r="N41" s="158">
        <f t="shared" ref="N41:N42" si="58">IFERROR(((G41-E41+H41-F41)),"")</f>
        <v>0</v>
      </c>
      <c r="O41" s="159">
        <f t="shared" ref="O41:O42" si="59">M41/24</f>
        <v>0</v>
      </c>
      <c r="P41" s="146"/>
    </row>
    <row r="42" spans="1:16">
      <c r="A42" s="1">
        <f t="shared" si="7"/>
        <v>39</v>
      </c>
      <c r="B42" s="112">
        <f t="shared" si="50"/>
        <v>0</v>
      </c>
      <c r="C42" s="153"/>
      <c r="D42" s="118"/>
      <c r="E42" s="154"/>
      <c r="F42" s="116"/>
      <c r="G42" s="154"/>
      <c r="H42" s="130"/>
      <c r="I42" s="156"/>
      <c r="J42" s="157"/>
      <c r="K42" s="160"/>
      <c r="L42" s="11"/>
      <c r="M42" s="135">
        <f t="shared" si="57"/>
        <v>0</v>
      </c>
      <c r="N42" s="158">
        <f t="shared" si="58"/>
        <v>0</v>
      </c>
      <c r="O42" s="159">
        <f t="shared" si="59"/>
        <v>0</v>
      </c>
      <c r="P42" s="146"/>
    </row>
    <row r="43" spans="1:16">
      <c r="A43" s="1">
        <f t="shared" si="7"/>
        <v>40</v>
      </c>
      <c r="B43" s="112">
        <f t="shared" si="50"/>
        <v>0</v>
      </c>
      <c r="C43" s="153"/>
      <c r="D43" s="118"/>
      <c r="E43" s="154"/>
      <c r="F43" s="116"/>
      <c r="G43" s="154"/>
      <c r="H43" s="130"/>
      <c r="I43" s="156"/>
      <c r="J43" s="157"/>
      <c r="K43" s="160"/>
      <c r="L43" s="11"/>
      <c r="M43" s="135">
        <f t="shared" ref="M43:M44" si="60">L43-K43</f>
        <v>0</v>
      </c>
      <c r="N43" s="158">
        <f t="shared" ref="N43" si="61">IFERROR(((G43-E43+H43-F43)),"")</f>
        <v>0</v>
      </c>
      <c r="O43" s="159">
        <f t="shared" ref="O43" si="62">M43/24</f>
        <v>0</v>
      </c>
      <c r="P43" s="146"/>
    </row>
    <row r="44" spans="1:16">
      <c r="A44" s="1">
        <f t="shared" si="7"/>
        <v>41</v>
      </c>
      <c r="B44" s="112">
        <f t="shared" ref="B44:B45" si="63">G44</f>
        <v>0</v>
      </c>
      <c r="C44" s="153"/>
      <c r="D44" s="118"/>
      <c r="E44" s="154"/>
      <c r="F44" s="116"/>
      <c r="G44" s="154"/>
      <c r="H44" s="130"/>
      <c r="I44" s="156"/>
      <c r="J44" s="157"/>
      <c r="K44" s="160"/>
      <c r="L44" s="11"/>
      <c r="M44" s="135">
        <f t="shared" si="60"/>
        <v>0</v>
      </c>
      <c r="N44" s="158">
        <f t="shared" ref="N44" si="64">IFERROR(((G44-E44+H44-F44)),"")</f>
        <v>0</v>
      </c>
      <c r="O44" s="159">
        <f t="shared" ref="O44" si="65">M44/24</f>
        <v>0</v>
      </c>
      <c r="P44" s="146"/>
    </row>
    <row r="45" spans="1:16">
      <c r="A45" s="1">
        <f t="shared" si="7"/>
        <v>42</v>
      </c>
      <c r="B45" s="112">
        <f t="shared" si="63"/>
        <v>0</v>
      </c>
      <c r="C45" s="153"/>
      <c r="D45" s="118"/>
      <c r="E45" s="154"/>
      <c r="F45" s="116"/>
      <c r="G45" s="154"/>
      <c r="H45" s="130"/>
      <c r="I45" s="156"/>
      <c r="J45" s="157"/>
      <c r="K45" s="160"/>
      <c r="L45" s="11"/>
      <c r="M45" s="135">
        <f t="shared" ref="M45:M48" si="66">L45-K45</f>
        <v>0</v>
      </c>
      <c r="N45" s="158">
        <f t="shared" ref="N45:N48" si="67">IFERROR(((G45-E45+H45-F45)),"")</f>
        <v>0</v>
      </c>
      <c r="O45" s="159">
        <f t="shared" ref="O45:O48" si="68">M45/24</f>
        <v>0</v>
      </c>
      <c r="P45" s="146"/>
    </row>
    <row r="46" spans="1:16">
      <c r="A46" s="1">
        <f t="shared" si="7"/>
        <v>43</v>
      </c>
      <c r="B46" s="112">
        <f t="shared" ref="B46:B56" si="69">G46</f>
        <v>0</v>
      </c>
      <c r="C46" s="153"/>
      <c r="D46" s="118"/>
      <c r="E46" s="154"/>
      <c r="F46" s="116"/>
      <c r="G46" s="154"/>
      <c r="H46" s="130"/>
      <c r="I46" s="156"/>
      <c r="J46" s="157"/>
      <c r="K46" s="160"/>
      <c r="L46" s="11"/>
      <c r="M46" s="135">
        <f t="shared" si="66"/>
        <v>0</v>
      </c>
      <c r="N46" s="158">
        <f t="shared" si="67"/>
        <v>0</v>
      </c>
      <c r="O46" s="159">
        <f t="shared" si="68"/>
        <v>0</v>
      </c>
      <c r="P46" s="146"/>
    </row>
    <row r="47" spans="1:16">
      <c r="A47" s="1">
        <f t="shared" si="7"/>
        <v>44</v>
      </c>
      <c r="B47" s="112">
        <f t="shared" si="69"/>
        <v>0</v>
      </c>
      <c r="C47" s="153"/>
      <c r="D47" s="118"/>
      <c r="E47" s="154"/>
      <c r="F47" s="116"/>
      <c r="G47" s="154"/>
      <c r="H47" s="130"/>
      <c r="I47" s="156"/>
      <c r="J47" s="157"/>
      <c r="K47" s="160"/>
      <c r="L47" s="11"/>
      <c r="M47" s="135">
        <f t="shared" si="66"/>
        <v>0</v>
      </c>
      <c r="N47" s="158">
        <f t="shared" si="67"/>
        <v>0</v>
      </c>
      <c r="O47" s="159">
        <f t="shared" si="68"/>
        <v>0</v>
      </c>
      <c r="P47" s="146"/>
    </row>
    <row r="48" spans="1:16">
      <c r="A48" s="1">
        <f t="shared" si="7"/>
        <v>45</v>
      </c>
      <c r="B48" s="112">
        <f t="shared" si="69"/>
        <v>0</v>
      </c>
      <c r="C48" s="153"/>
      <c r="D48" s="118"/>
      <c r="E48" s="154"/>
      <c r="F48" s="116"/>
      <c r="G48" s="154"/>
      <c r="H48" s="130"/>
      <c r="I48" s="156"/>
      <c r="J48" s="157"/>
      <c r="K48" s="160"/>
      <c r="L48" s="11"/>
      <c r="M48" s="135">
        <f t="shared" si="66"/>
        <v>0</v>
      </c>
      <c r="N48" s="158">
        <f t="shared" si="67"/>
        <v>0</v>
      </c>
      <c r="O48" s="159">
        <f t="shared" si="68"/>
        <v>0</v>
      </c>
      <c r="P48" s="146"/>
    </row>
    <row r="49" spans="1:16">
      <c r="A49" s="1">
        <f t="shared" si="7"/>
        <v>46</v>
      </c>
      <c r="B49" s="112">
        <f t="shared" si="69"/>
        <v>0</v>
      </c>
      <c r="C49" s="153"/>
      <c r="D49" s="118"/>
      <c r="E49" s="154"/>
      <c r="F49" s="116"/>
      <c r="G49" s="154"/>
      <c r="H49" s="130"/>
      <c r="I49" s="156"/>
      <c r="J49" s="157"/>
      <c r="K49" s="160"/>
      <c r="L49" s="11"/>
      <c r="M49" s="135">
        <f t="shared" ref="M49" si="70">L49-K49</f>
        <v>0</v>
      </c>
      <c r="N49" s="158">
        <f t="shared" ref="N49" si="71">IFERROR(((G49-E49+H49-F49)),"")</f>
        <v>0</v>
      </c>
      <c r="O49" s="159">
        <f t="shared" ref="O49" si="72">M49/24</f>
        <v>0</v>
      </c>
      <c r="P49" s="146"/>
    </row>
    <row r="50" spans="1:16">
      <c r="A50" s="1">
        <f t="shared" si="7"/>
        <v>47</v>
      </c>
      <c r="B50" s="112">
        <f t="shared" si="69"/>
        <v>0</v>
      </c>
      <c r="C50" s="155"/>
      <c r="D50" s="117"/>
      <c r="E50" s="154"/>
      <c r="F50" s="116"/>
      <c r="G50" s="154"/>
      <c r="H50" s="130"/>
      <c r="I50" s="156"/>
      <c r="J50" s="157"/>
      <c r="K50" s="160"/>
      <c r="L50" s="11"/>
      <c r="M50" s="135">
        <f t="shared" ref="M50:M52" si="73">L50-K50</f>
        <v>0</v>
      </c>
      <c r="N50" s="158">
        <f t="shared" ref="N50:N52" si="74">IFERROR(((G50-E50+H50-F50)),"")</f>
        <v>0</v>
      </c>
      <c r="O50" s="159">
        <f t="shared" ref="O50:O52" si="75">M50/24</f>
        <v>0</v>
      </c>
      <c r="P50" s="146"/>
    </row>
    <row r="51" spans="1:16">
      <c r="A51" s="1">
        <f t="shared" si="7"/>
        <v>48</v>
      </c>
      <c r="B51" s="112">
        <f t="shared" si="69"/>
        <v>0</v>
      </c>
      <c r="C51" s="153"/>
      <c r="D51" s="117"/>
      <c r="E51" s="154"/>
      <c r="F51" s="116"/>
      <c r="G51" s="154"/>
      <c r="H51" s="130"/>
      <c r="I51" s="156"/>
      <c r="J51" s="157"/>
      <c r="K51" s="160"/>
      <c r="L51" s="11"/>
      <c r="M51" s="135">
        <f t="shared" si="73"/>
        <v>0</v>
      </c>
      <c r="N51" s="158">
        <f t="shared" si="74"/>
        <v>0</v>
      </c>
      <c r="O51" s="159">
        <f t="shared" si="75"/>
        <v>0</v>
      </c>
      <c r="P51" s="146"/>
    </row>
    <row r="52" spans="1:16">
      <c r="A52" s="1">
        <f t="shared" si="7"/>
        <v>49</v>
      </c>
      <c r="B52" s="112">
        <f t="shared" si="69"/>
        <v>0</v>
      </c>
      <c r="C52" s="153"/>
      <c r="D52" s="117"/>
      <c r="E52" s="154"/>
      <c r="F52" s="116"/>
      <c r="G52" s="154"/>
      <c r="H52" s="130"/>
      <c r="I52" s="156"/>
      <c r="J52" s="157"/>
      <c r="K52" s="160"/>
      <c r="L52" s="11"/>
      <c r="M52" s="135">
        <f t="shared" si="73"/>
        <v>0</v>
      </c>
      <c r="N52" s="158">
        <f t="shared" si="74"/>
        <v>0</v>
      </c>
      <c r="O52" s="159">
        <f t="shared" si="75"/>
        <v>0</v>
      </c>
      <c r="P52" s="146"/>
    </row>
    <row r="53" spans="1:16">
      <c r="A53" s="1">
        <f t="shared" si="7"/>
        <v>50</v>
      </c>
      <c r="B53" s="112">
        <f t="shared" si="69"/>
        <v>0</v>
      </c>
      <c r="C53" s="153"/>
      <c r="D53" s="118"/>
      <c r="E53" s="154"/>
      <c r="F53" s="116"/>
      <c r="G53" s="154"/>
      <c r="H53" s="130"/>
      <c r="I53" s="156"/>
      <c r="J53" s="157"/>
      <c r="K53" s="160"/>
      <c r="L53" s="11"/>
      <c r="M53" s="135">
        <f t="shared" ref="M53" si="76">L53-K53</f>
        <v>0</v>
      </c>
      <c r="N53" s="158">
        <f t="shared" ref="N53" si="77">IFERROR(((G53-E53+H53-F53)),"")</f>
        <v>0</v>
      </c>
      <c r="O53" s="159">
        <f t="shared" ref="O53" si="78">M53/24</f>
        <v>0</v>
      </c>
      <c r="P53" s="146"/>
    </row>
    <row r="54" spans="1:16">
      <c r="A54" s="1">
        <f t="shared" si="7"/>
        <v>51</v>
      </c>
      <c r="B54" s="112">
        <f t="shared" si="69"/>
        <v>0</v>
      </c>
      <c r="C54" s="153"/>
      <c r="D54" s="118"/>
      <c r="E54" s="154"/>
      <c r="F54" s="116"/>
      <c r="G54" s="154"/>
      <c r="H54" s="130"/>
      <c r="I54" s="156"/>
      <c r="J54" s="157"/>
      <c r="K54" s="160"/>
      <c r="L54" s="11"/>
      <c r="M54" s="135">
        <f t="shared" ref="M54" si="79">L54-K54</f>
        <v>0</v>
      </c>
      <c r="N54" s="158">
        <f t="shared" ref="N54" si="80">IFERROR(((G54-E54+H54-F54)),"")</f>
        <v>0</v>
      </c>
      <c r="O54" s="159">
        <f t="shared" ref="O54" si="81">M54/24</f>
        <v>0</v>
      </c>
      <c r="P54" s="146"/>
    </row>
    <row r="55" spans="1:16">
      <c r="A55" s="1">
        <f t="shared" si="7"/>
        <v>52</v>
      </c>
      <c r="B55" s="112">
        <f t="shared" si="69"/>
        <v>0</v>
      </c>
      <c r="C55" s="153"/>
      <c r="D55" s="118"/>
      <c r="E55" s="154"/>
      <c r="F55" s="116"/>
      <c r="G55" s="154"/>
      <c r="H55" s="130"/>
      <c r="I55" s="156"/>
      <c r="J55" s="157"/>
      <c r="K55" s="160"/>
      <c r="L55" s="11"/>
      <c r="M55" s="135">
        <f t="shared" ref="M55:M59" si="82">L55-K55</f>
        <v>0</v>
      </c>
      <c r="N55" s="158">
        <f t="shared" ref="N55:N59" si="83">IFERROR(((G55-E55+H55-F55)),"")</f>
        <v>0</v>
      </c>
      <c r="O55" s="159">
        <f t="shared" ref="O55:O59" si="84">M55/24</f>
        <v>0</v>
      </c>
      <c r="P55" s="146"/>
    </row>
    <row r="56" spans="1:16">
      <c r="A56" s="1">
        <f t="shared" si="7"/>
        <v>53</v>
      </c>
      <c r="B56" s="112">
        <f t="shared" si="69"/>
        <v>0</v>
      </c>
      <c r="C56" s="153"/>
      <c r="D56" s="118"/>
      <c r="E56" s="154"/>
      <c r="F56" s="116"/>
      <c r="G56" s="154"/>
      <c r="H56" s="130"/>
      <c r="I56" s="156"/>
      <c r="J56" s="157"/>
      <c r="K56" s="160"/>
      <c r="L56" s="11"/>
      <c r="M56" s="135">
        <f t="shared" si="82"/>
        <v>0</v>
      </c>
      <c r="N56" s="158">
        <f t="shared" si="83"/>
        <v>0</v>
      </c>
      <c r="O56" s="159">
        <f t="shared" si="84"/>
        <v>0</v>
      </c>
      <c r="P56" s="146"/>
    </row>
    <row r="57" spans="1:16">
      <c r="A57" s="1">
        <f t="shared" si="7"/>
        <v>54</v>
      </c>
      <c r="B57" s="112">
        <f t="shared" ref="B57:B67" si="85">G57</f>
        <v>0</v>
      </c>
      <c r="C57" s="153"/>
      <c r="D57" s="118"/>
      <c r="E57" s="154"/>
      <c r="F57" s="116"/>
      <c r="G57" s="154"/>
      <c r="H57" s="130"/>
      <c r="I57" s="156"/>
      <c r="J57" s="157"/>
      <c r="K57" s="160"/>
      <c r="L57" s="11"/>
      <c r="M57" s="135">
        <f t="shared" si="82"/>
        <v>0</v>
      </c>
      <c r="N57" s="158">
        <f t="shared" si="83"/>
        <v>0</v>
      </c>
      <c r="O57" s="159">
        <f t="shared" si="84"/>
        <v>0</v>
      </c>
      <c r="P57" s="146"/>
    </row>
    <row r="58" spans="1:16">
      <c r="A58" s="1">
        <f t="shared" si="7"/>
        <v>55</v>
      </c>
      <c r="B58" s="112">
        <f t="shared" si="85"/>
        <v>0</v>
      </c>
      <c r="C58" s="153"/>
      <c r="D58" s="118"/>
      <c r="E58" s="154"/>
      <c r="F58" s="116"/>
      <c r="G58" s="154"/>
      <c r="H58" s="130"/>
      <c r="I58" s="156"/>
      <c r="J58" s="157"/>
      <c r="K58" s="160"/>
      <c r="L58" s="11"/>
      <c r="M58" s="135">
        <f t="shared" si="82"/>
        <v>0</v>
      </c>
      <c r="N58" s="158">
        <f t="shared" si="83"/>
        <v>0</v>
      </c>
      <c r="O58" s="159">
        <f t="shared" si="84"/>
        <v>0</v>
      </c>
      <c r="P58" s="146"/>
    </row>
    <row r="59" spans="1:16">
      <c r="A59" s="1">
        <f t="shared" si="7"/>
        <v>56</v>
      </c>
      <c r="B59" s="112">
        <f t="shared" si="85"/>
        <v>0</v>
      </c>
      <c r="C59" s="153"/>
      <c r="D59" s="118"/>
      <c r="E59" s="154"/>
      <c r="F59" s="116"/>
      <c r="G59" s="154"/>
      <c r="H59" s="130"/>
      <c r="I59" s="156"/>
      <c r="J59" s="157"/>
      <c r="K59" s="160"/>
      <c r="L59" s="11"/>
      <c r="M59" s="135">
        <f t="shared" si="82"/>
        <v>0</v>
      </c>
      <c r="N59" s="158">
        <f t="shared" si="83"/>
        <v>0</v>
      </c>
      <c r="O59" s="159">
        <f t="shared" si="84"/>
        <v>0</v>
      </c>
      <c r="P59" s="146"/>
    </row>
    <row r="60" spans="1:16">
      <c r="A60" s="1">
        <f t="shared" si="7"/>
        <v>57</v>
      </c>
      <c r="B60" s="112">
        <f t="shared" si="85"/>
        <v>0</v>
      </c>
      <c r="C60" s="153"/>
      <c r="D60" s="118"/>
      <c r="E60" s="154"/>
      <c r="F60" s="116"/>
      <c r="G60" s="154"/>
      <c r="H60" s="130"/>
      <c r="I60" s="156"/>
      <c r="J60" s="157"/>
      <c r="K60" s="160"/>
      <c r="L60" s="11"/>
      <c r="M60" s="135">
        <f t="shared" ref="M60" si="86">L60-K60</f>
        <v>0</v>
      </c>
      <c r="N60" s="158">
        <f t="shared" ref="N60" si="87">IFERROR(((G60-E60+H60-F60)),"")</f>
        <v>0</v>
      </c>
      <c r="O60" s="159">
        <f t="shared" ref="O60" si="88">M60/24</f>
        <v>0</v>
      </c>
      <c r="P60" s="146"/>
    </row>
    <row r="61" spans="1:16">
      <c r="A61" s="1">
        <f t="shared" si="7"/>
        <v>58</v>
      </c>
      <c r="B61" s="112">
        <f t="shared" si="85"/>
        <v>0</v>
      </c>
      <c r="C61" s="153"/>
      <c r="D61" s="118"/>
      <c r="E61" s="154"/>
      <c r="F61" s="116"/>
      <c r="G61" s="154"/>
      <c r="H61" s="130"/>
      <c r="I61" s="156"/>
      <c r="J61" s="157"/>
      <c r="K61" s="160"/>
      <c r="L61" s="11"/>
      <c r="M61" s="135">
        <f t="shared" ref="M61:M67" si="89">L61-K61</f>
        <v>0</v>
      </c>
      <c r="N61" s="158">
        <f t="shared" ref="N61:N67" si="90">IFERROR(((G61-E61+H61-F61)),"")</f>
        <v>0</v>
      </c>
      <c r="O61" s="159">
        <f t="shared" ref="O61:O67" si="91">M61/24</f>
        <v>0</v>
      </c>
      <c r="P61" s="146"/>
    </row>
    <row r="62" spans="1:16">
      <c r="A62" s="1">
        <f t="shared" si="7"/>
        <v>59</v>
      </c>
      <c r="B62" s="112">
        <f t="shared" si="85"/>
        <v>0</v>
      </c>
      <c r="C62" s="153"/>
      <c r="D62" s="118"/>
      <c r="E62" s="154"/>
      <c r="F62" s="116"/>
      <c r="G62" s="154"/>
      <c r="H62" s="130"/>
      <c r="I62" s="156"/>
      <c r="J62" s="157"/>
      <c r="K62" s="160"/>
      <c r="L62" s="11"/>
      <c r="M62" s="135">
        <f t="shared" ref="M62" si="92">L62-K62</f>
        <v>0</v>
      </c>
      <c r="N62" s="158">
        <f t="shared" ref="N62" si="93">IFERROR(((G62-E62+H62-F62)),"")</f>
        <v>0</v>
      </c>
      <c r="O62" s="159">
        <f t="shared" ref="O62" si="94">M62/24</f>
        <v>0</v>
      </c>
      <c r="P62" s="146"/>
    </row>
    <row r="63" spans="1:16">
      <c r="A63" s="1">
        <f t="shared" si="7"/>
        <v>60</v>
      </c>
      <c r="B63" s="112">
        <f t="shared" si="85"/>
        <v>0</v>
      </c>
      <c r="C63" s="153"/>
      <c r="D63" s="118"/>
      <c r="E63" s="154"/>
      <c r="F63" s="116"/>
      <c r="G63" s="154"/>
      <c r="H63" s="130"/>
      <c r="I63" s="156"/>
      <c r="J63" s="157"/>
      <c r="K63" s="160"/>
      <c r="L63" s="11"/>
      <c r="M63" s="135">
        <f t="shared" si="89"/>
        <v>0</v>
      </c>
      <c r="N63" s="158">
        <f t="shared" si="90"/>
        <v>0</v>
      </c>
      <c r="O63" s="159">
        <f t="shared" si="91"/>
        <v>0</v>
      </c>
      <c r="P63" s="146"/>
    </row>
    <row r="64" spans="1:16">
      <c r="A64" s="1">
        <f t="shared" si="7"/>
        <v>61</v>
      </c>
      <c r="B64" s="112">
        <f t="shared" si="85"/>
        <v>0</v>
      </c>
      <c r="C64" s="153"/>
      <c r="D64" s="118"/>
      <c r="E64" s="154"/>
      <c r="F64" s="116"/>
      <c r="G64" s="154"/>
      <c r="H64" s="130"/>
      <c r="I64" s="156"/>
      <c r="J64" s="157"/>
      <c r="K64" s="160"/>
      <c r="L64" s="11"/>
      <c r="M64" s="135">
        <f t="shared" si="89"/>
        <v>0</v>
      </c>
      <c r="N64" s="158">
        <f t="shared" si="90"/>
        <v>0</v>
      </c>
      <c r="O64" s="159">
        <f t="shared" si="91"/>
        <v>0</v>
      </c>
      <c r="P64" s="146"/>
    </row>
    <row r="65" spans="1:16">
      <c r="A65" s="1">
        <f t="shared" si="7"/>
        <v>62</v>
      </c>
      <c r="B65" s="112">
        <f t="shared" si="85"/>
        <v>0</v>
      </c>
      <c r="C65" s="153"/>
      <c r="D65" s="118"/>
      <c r="E65" s="154"/>
      <c r="F65" s="116"/>
      <c r="G65" s="154"/>
      <c r="H65" s="130"/>
      <c r="I65" s="156"/>
      <c r="J65" s="157"/>
      <c r="K65" s="160"/>
      <c r="L65" s="11"/>
      <c r="M65" s="135">
        <f t="shared" si="89"/>
        <v>0</v>
      </c>
      <c r="N65" s="158">
        <f t="shared" si="90"/>
        <v>0</v>
      </c>
      <c r="O65" s="159">
        <f t="shared" si="91"/>
        <v>0</v>
      </c>
      <c r="P65" s="146"/>
    </row>
    <row r="66" spans="1:16">
      <c r="A66" s="1">
        <f t="shared" si="7"/>
        <v>63</v>
      </c>
      <c r="B66" s="112">
        <f t="shared" si="85"/>
        <v>0</v>
      </c>
      <c r="C66" s="153"/>
      <c r="D66" s="118"/>
      <c r="E66" s="154"/>
      <c r="F66" s="116"/>
      <c r="G66" s="154"/>
      <c r="H66" s="130"/>
      <c r="I66" s="156"/>
      <c r="J66" s="157"/>
      <c r="K66" s="160"/>
      <c r="L66" s="11"/>
      <c r="M66" s="135">
        <f t="shared" si="89"/>
        <v>0</v>
      </c>
      <c r="N66" s="158">
        <f t="shared" si="90"/>
        <v>0</v>
      </c>
      <c r="O66" s="159">
        <f t="shared" si="91"/>
        <v>0</v>
      </c>
      <c r="P66" s="146"/>
    </row>
    <row r="67" spans="1:16">
      <c r="A67" s="1">
        <f t="shared" si="7"/>
        <v>64</v>
      </c>
      <c r="B67" s="112">
        <f t="shared" si="85"/>
        <v>0</v>
      </c>
      <c r="C67" s="153"/>
      <c r="D67" s="118"/>
      <c r="E67" s="154"/>
      <c r="F67" s="116"/>
      <c r="G67" s="154"/>
      <c r="H67" s="130"/>
      <c r="I67" s="156"/>
      <c r="J67" s="157"/>
      <c r="K67" s="160"/>
      <c r="L67" s="11"/>
      <c r="M67" s="135">
        <f t="shared" si="89"/>
        <v>0</v>
      </c>
      <c r="N67" s="158">
        <f t="shared" si="90"/>
        <v>0</v>
      </c>
      <c r="O67" s="159">
        <f t="shared" si="91"/>
        <v>0</v>
      </c>
      <c r="P67" s="146"/>
    </row>
    <row r="68" spans="1:16">
      <c r="A68" s="1">
        <f t="shared" si="7"/>
        <v>65</v>
      </c>
      <c r="B68" s="112">
        <f t="shared" ref="B68:B78" si="95">G68</f>
        <v>0</v>
      </c>
      <c r="C68" s="153"/>
      <c r="D68" s="118"/>
      <c r="E68" s="154"/>
      <c r="F68" s="116"/>
      <c r="G68" s="154"/>
      <c r="H68" s="130"/>
      <c r="I68" s="156"/>
      <c r="J68" s="157"/>
      <c r="K68" s="160"/>
      <c r="L68" s="11"/>
      <c r="M68" s="135">
        <f t="shared" ref="M68:M78" si="96">L68-K68</f>
        <v>0</v>
      </c>
      <c r="N68" s="158">
        <f t="shared" ref="N68:N78" si="97">IFERROR(((G68-E68+H68-F68)),"")</f>
        <v>0</v>
      </c>
      <c r="O68" s="159">
        <f t="shared" ref="O68:O78" si="98">M68/24</f>
        <v>0</v>
      </c>
      <c r="P68" s="146"/>
    </row>
    <row r="69" spans="1:16">
      <c r="A69" s="1">
        <f t="shared" si="7"/>
        <v>66</v>
      </c>
      <c r="B69" s="112">
        <f t="shared" si="95"/>
        <v>0</v>
      </c>
      <c r="C69" s="153"/>
      <c r="D69" s="118"/>
      <c r="E69" s="154"/>
      <c r="F69" s="116"/>
      <c r="G69" s="154"/>
      <c r="H69" s="130"/>
      <c r="I69" s="156"/>
      <c r="J69" s="157"/>
      <c r="K69" s="160"/>
      <c r="L69" s="11"/>
      <c r="M69" s="135">
        <f t="shared" si="96"/>
        <v>0</v>
      </c>
      <c r="N69" s="158">
        <f t="shared" si="97"/>
        <v>0</v>
      </c>
      <c r="O69" s="159">
        <f t="shared" si="98"/>
        <v>0</v>
      </c>
      <c r="P69" s="146"/>
    </row>
    <row r="70" spans="1:16">
      <c r="A70" s="1">
        <f t="shared" si="7"/>
        <v>67</v>
      </c>
      <c r="B70" s="112">
        <f t="shared" si="95"/>
        <v>0</v>
      </c>
      <c r="C70" s="153"/>
      <c r="D70" s="118"/>
      <c r="E70" s="154"/>
      <c r="F70" s="116"/>
      <c r="G70" s="154"/>
      <c r="H70" s="130"/>
      <c r="I70" s="156"/>
      <c r="J70" s="157"/>
      <c r="K70" s="160"/>
      <c r="L70" s="11"/>
      <c r="M70" s="135">
        <f t="shared" si="96"/>
        <v>0</v>
      </c>
      <c r="N70" s="158">
        <f t="shared" si="97"/>
        <v>0</v>
      </c>
      <c r="O70" s="159">
        <f t="shared" si="98"/>
        <v>0</v>
      </c>
      <c r="P70" s="146"/>
    </row>
    <row r="71" spans="1:16">
      <c r="A71" s="1">
        <f t="shared" si="7"/>
        <v>68</v>
      </c>
      <c r="B71" s="112">
        <f t="shared" si="95"/>
        <v>0</v>
      </c>
      <c r="C71" s="153"/>
      <c r="D71" s="118"/>
      <c r="E71" s="154"/>
      <c r="F71" s="116"/>
      <c r="G71" s="154"/>
      <c r="H71" s="130"/>
      <c r="I71" s="156"/>
      <c r="J71" s="157"/>
      <c r="K71" s="160"/>
      <c r="L71" s="11"/>
      <c r="M71" s="135">
        <f t="shared" si="96"/>
        <v>0</v>
      </c>
      <c r="N71" s="158">
        <f t="shared" si="97"/>
        <v>0</v>
      </c>
      <c r="O71" s="159">
        <f t="shared" si="98"/>
        <v>0</v>
      </c>
      <c r="P71" s="146"/>
    </row>
    <row r="72" spans="1:16">
      <c r="A72" s="1">
        <f t="shared" si="7"/>
        <v>69</v>
      </c>
      <c r="B72" s="112">
        <f t="shared" si="95"/>
        <v>0</v>
      </c>
      <c r="C72" s="153"/>
      <c r="D72" s="118"/>
      <c r="E72" s="154"/>
      <c r="F72" s="116"/>
      <c r="G72" s="154"/>
      <c r="H72" s="130"/>
      <c r="I72" s="156"/>
      <c r="J72" s="157"/>
      <c r="K72" s="160"/>
      <c r="L72" s="11"/>
      <c r="M72" s="135">
        <f t="shared" si="96"/>
        <v>0</v>
      </c>
      <c r="N72" s="158">
        <f t="shared" si="97"/>
        <v>0</v>
      </c>
      <c r="O72" s="159">
        <f t="shared" si="98"/>
        <v>0</v>
      </c>
      <c r="P72" s="146"/>
    </row>
    <row r="73" spans="1:16">
      <c r="A73" s="1">
        <f t="shared" si="7"/>
        <v>70</v>
      </c>
      <c r="B73" s="112">
        <f t="shared" si="95"/>
        <v>0</v>
      </c>
      <c r="C73" s="153"/>
      <c r="D73" s="118"/>
      <c r="E73" s="154"/>
      <c r="F73" s="116"/>
      <c r="G73" s="154"/>
      <c r="H73" s="130"/>
      <c r="I73" s="156"/>
      <c r="J73" s="157"/>
      <c r="K73" s="160"/>
      <c r="L73" s="11"/>
      <c r="M73" s="135">
        <f t="shared" si="96"/>
        <v>0</v>
      </c>
      <c r="N73" s="158">
        <f t="shared" si="97"/>
        <v>0</v>
      </c>
      <c r="O73" s="159">
        <f t="shared" si="98"/>
        <v>0</v>
      </c>
      <c r="P73" s="146"/>
    </row>
    <row r="74" spans="1:16">
      <c r="A74" s="1">
        <f t="shared" si="7"/>
        <v>71</v>
      </c>
      <c r="B74" s="112">
        <f t="shared" si="95"/>
        <v>0</v>
      </c>
      <c r="C74" s="153"/>
      <c r="D74" s="118"/>
      <c r="E74" s="154"/>
      <c r="F74" s="116"/>
      <c r="G74" s="154"/>
      <c r="H74" s="130"/>
      <c r="I74" s="156"/>
      <c r="J74" s="157"/>
      <c r="K74" s="160"/>
      <c r="L74" s="11"/>
      <c r="M74" s="135">
        <f t="shared" si="96"/>
        <v>0</v>
      </c>
      <c r="N74" s="158">
        <f t="shared" si="97"/>
        <v>0</v>
      </c>
      <c r="O74" s="159">
        <f t="shared" si="98"/>
        <v>0</v>
      </c>
      <c r="P74" s="146"/>
    </row>
    <row r="75" spans="1:16">
      <c r="A75" s="1">
        <f t="shared" ref="A75:A78" si="99">A74+1</f>
        <v>72</v>
      </c>
      <c r="B75" s="112">
        <f t="shared" si="95"/>
        <v>0</v>
      </c>
      <c r="C75" s="153"/>
      <c r="D75" s="118"/>
      <c r="E75" s="154"/>
      <c r="F75" s="116"/>
      <c r="G75" s="154"/>
      <c r="H75" s="130"/>
      <c r="I75" s="156"/>
      <c r="J75" s="157"/>
      <c r="K75" s="160"/>
      <c r="L75" s="11"/>
      <c r="M75" s="135">
        <f t="shared" si="96"/>
        <v>0</v>
      </c>
      <c r="N75" s="158">
        <f t="shared" si="97"/>
        <v>0</v>
      </c>
      <c r="O75" s="159">
        <f t="shared" si="98"/>
        <v>0</v>
      </c>
      <c r="P75" s="146"/>
    </row>
    <row r="76" spans="1:16">
      <c r="A76" s="1">
        <f t="shared" si="99"/>
        <v>73</v>
      </c>
      <c r="B76" s="112">
        <f t="shared" si="95"/>
        <v>0</v>
      </c>
      <c r="C76" s="153"/>
      <c r="D76" s="118"/>
      <c r="E76" s="154"/>
      <c r="F76" s="116"/>
      <c r="G76" s="154"/>
      <c r="H76" s="130"/>
      <c r="I76" s="156"/>
      <c r="J76" s="157"/>
      <c r="K76" s="160"/>
      <c r="L76" s="11"/>
      <c r="M76" s="135">
        <f t="shared" si="96"/>
        <v>0</v>
      </c>
      <c r="N76" s="158">
        <f t="shared" si="97"/>
        <v>0</v>
      </c>
      <c r="O76" s="159">
        <f t="shared" si="98"/>
        <v>0</v>
      </c>
      <c r="P76" s="146"/>
    </row>
    <row r="77" spans="1:16">
      <c r="A77" s="1">
        <f t="shared" si="99"/>
        <v>74</v>
      </c>
      <c r="B77" s="112">
        <f t="shared" si="95"/>
        <v>0</v>
      </c>
      <c r="C77" s="153"/>
      <c r="D77" s="118"/>
      <c r="E77" s="154"/>
      <c r="F77" s="116"/>
      <c r="G77" s="154"/>
      <c r="H77" s="130"/>
      <c r="I77" s="156"/>
      <c r="J77" s="157"/>
      <c r="K77" s="160"/>
      <c r="L77" s="11"/>
      <c r="M77" s="135">
        <f t="shared" si="96"/>
        <v>0</v>
      </c>
      <c r="N77" s="158">
        <f t="shared" si="97"/>
        <v>0</v>
      </c>
      <c r="O77" s="159">
        <f t="shared" si="98"/>
        <v>0</v>
      </c>
      <c r="P77" s="146"/>
    </row>
    <row r="78" spans="1:16">
      <c r="A78" s="1">
        <f t="shared" si="99"/>
        <v>75</v>
      </c>
      <c r="B78" s="112">
        <f t="shared" si="95"/>
        <v>0</v>
      </c>
      <c r="C78" s="153"/>
      <c r="D78" s="118"/>
      <c r="E78" s="154"/>
      <c r="F78" s="116"/>
      <c r="G78" s="154"/>
      <c r="H78" s="130"/>
      <c r="I78" s="156"/>
      <c r="J78" s="157"/>
      <c r="K78" s="160"/>
      <c r="L78" s="11"/>
      <c r="M78" s="135">
        <f t="shared" si="96"/>
        <v>0</v>
      </c>
      <c r="N78" s="158">
        <f t="shared" si="97"/>
        <v>0</v>
      </c>
      <c r="O78" s="159">
        <f t="shared" si="98"/>
        <v>0</v>
      </c>
      <c r="P78" s="146"/>
    </row>
    <row r="79" spans="1:16">
      <c r="B79" s="112"/>
      <c r="C79" s="153"/>
      <c r="D79" s="118"/>
      <c r="E79" s="154"/>
      <c r="F79" s="116"/>
      <c r="G79" s="154"/>
      <c r="H79" s="130"/>
      <c r="I79" s="156"/>
      <c r="J79" s="161"/>
      <c r="K79" s="160"/>
      <c r="L79" s="11"/>
      <c r="M79" s="162"/>
      <c r="N79" s="144"/>
      <c r="O79" s="145"/>
      <c r="P79" s="146"/>
    </row>
    <row r="80" spans="1:16">
      <c r="B80" s="124"/>
      <c r="C80" s="57"/>
      <c r="D80" s="124"/>
      <c r="E80" s="58"/>
      <c r="F80" s="58"/>
      <c r="G80" s="58"/>
      <c r="H80" s="58"/>
      <c r="I80" s="58"/>
      <c r="J80" s="58"/>
      <c r="K80" s="141"/>
      <c r="L80" s="141"/>
      <c r="M80" s="142">
        <f>SUM(M8:M79)</f>
        <v>0</v>
      </c>
      <c r="N80" s="149">
        <f>SUM(N8:N79)</f>
        <v>0</v>
      </c>
      <c r="O80" s="163">
        <f>AVERAGE(O8:O79)</f>
        <v>0</v>
      </c>
      <c r="P80" s="73"/>
    </row>
  </sheetData>
  <mergeCells count="12">
    <mergeCell ref="E5:H5"/>
    <mergeCell ref="E6:F6"/>
    <mergeCell ref="G6:H6"/>
    <mergeCell ref="A5:A7"/>
    <mergeCell ref="B5:B7"/>
    <mergeCell ref="C5:C7"/>
    <mergeCell ref="D5:D7"/>
    <mergeCell ref="N5:N7"/>
    <mergeCell ref="O5:O7"/>
    <mergeCell ref="P5:P7"/>
    <mergeCell ref="I5:J6"/>
    <mergeCell ref="K5:M6"/>
  </mergeCells>
  <hyperlinks>
    <hyperlink ref="P2" location="'Summary sales'!A1" display="SUMMARY"/>
  </hyperlinks>
  <pageMargins left="0.7" right="0.7" top="0.75" bottom="0.75" header="0.3" footer="0.3"/>
  <pageSetup paperSize="9" orientation="portrait"/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5"/>
  <sheetViews>
    <sheetView showGridLines="0" zoomScale="85" zoomScaleNormal="85" workbookViewId="0">
      <selection activeCell="C8" sqref="C8:N13"/>
    </sheetView>
  </sheetViews>
  <sheetFormatPr defaultColWidth="9.140625" defaultRowHeight="15"/>
  <cols>
    <col min="1" max="1" width="8.7109375" style="1" customWidth="1"/>
    <col min="2" max="2" width="9.140625" style="1"/>
    <col min="3" max="3" width="21.28515625" style="1" customWidth="1"/>
    <col min="4" max="4" width="10.42578125" style="1" customWidth="1"/>
    <col min="5" max="5" width="13.5703125" style="105" customWidth="1"/>
    <col min="6" max="6" width="9.140625" style="1"/>
    <col min="7" max="7" width="10.140625" style="105" customWidth="1"/>
    <col min="8" max="10" width="9.140625" style="1"/>
    <col min="11" max="12" width="15.7109375" style="106" customWidth="1"/>
    <col min="13" max="13" width="15.5703125" style="106" customWidth="1"/>
    <col min="14" max="14" width="14.42578125" style="106" customWidth="1"/>
    <col min="15" max="15" width="17.5703125" style="106" customWidth="1"/>
    <col min="16" max="16" width="14.42578125" style="106" customWidth="1"/>
    <col min="17" max="17" width="13" style="1" customWidth="1"/>
    <col min="18" max="18" width="11.85546875" style="1" customWidth="1"/>
    <col min="19" max="19" width="55.42578125" style="1" customWidth="1"/>
    <col min="20" max="16384" width="9.140625" style="1"/>
  </cols>
  <sheetData>
    <row r="1" spans="1:19" ht="15.75" thickBot="1">
      <c r="E1" s="107" t="s">
        <v>225</v>
      </c>
      <c r="G1" s="108"/>
      <c r="H1" s="44"/>
      <c r="I1" s="44"/>
      <c r="J1" s="44"/>
      <c r="K1" s="126"/>
      <c r="L1" s="126"/>
      <c r="M1" s="126"/>
      <c r="N1" s="126"/>
      <c r="O1" s="126"/>
      <c r="P1" s="126"/>
      <c r="Q1" s="44"/>
      <c r="R1" s="44"/>
      <c r="S1" s="44"/>
    </row>
    <row r="2" spans="1:19" ht="16.5" thickTop="1" thickBot="1">
      <c r="E2" s="107" t="s">
        <v>241</v>
      </c>
      <c r="G2" s="108"/>
      <c r="H2" s="44"/>
      <c r="I2" s="44"/>
      <c r="J2" s="44"/>
      <c r="K2" s="127" t="s">
        <v>227</v>
      </c>
      <c r="L2" s="127"/>
      <c r="M2" s="128">
        <f>SUM(M8:M12)</f>
        <v>0</v>
      </c>
      <c r="N2" s="128"/>
      <c r="O2" s="128"/>
      <c r="P2" s="128"/>
      <c r="Q2" s="44"/>
      <c r="R2" s="44"/>
      <c r="S2" s="25" t="s">
        <v>133</v>
      </c>
    </row>
    <row r="3" spans="1:19" ht="15.75" thickTop="1">
      <c r="E3" s="107">
        <f>CERES!C4</f>
        <v>46235</v>
      </c>
      <c r="G3" s="108"/>
      <c r="H3" s="44"/>
      <c r="I3" s="44"/>
      <c r="J3" s="44"/>
      <c r="K3" s="126"/>
      <c r="L3" s="126"/>
      <c r="M3" s="126"/>
      <c r="N3" s="126"/>
      <c r="O3" s="126"/>
      <c r="P3" s="126"/>
      <c r="Q3" s="44"/>
      <c r="R3" s="44"/>
      <c r="S3" s="44"/>
    </row>
    <row r="4" spans="1:19" ht="15.75" thickBot="1">
      <c r="A4" s="44"/>
      <c r="B4" s="44"/>
      <c r="C4" s="44"/>
      <c r="D4" s="44"/>
      <c r="E4" s="108"/>
      <c r="F4" s="44"/>
      <c r="G4" s="108"/>
      <c r="H4" s="44"/>
      <c r="I4" s="44"/>
      <c r="J4" s="44"/>
      <c r="K4" s="126"/>
      <c r="L4" s="126"/>
      <c r="M4" s="126"/>
      <c r="N4" s="126"/>
      <c r="O4" s="126"/>
      <c r="P4" s="126"/>
      <c r="Q4" s="44"/>
      <c r="R4" s="44"/>
      <c r="S4" s="44"/>
    </row>
    <row r="5" spans="1:19" ht="15" customHeight="1" thickTop="1">
      <c r="A5" s="1017" t="s">
        <v>228</v>
      </c>
      <c r="B5" s="1017" t="s">
        <v>229</v>
      </c>
      <c r="C5" s="1017" t="s">
        <v>235</v>
      </c>
      <c r="D5" s="1017" t="s">
        <v>230</v>
      </c>
      <c r="E5" s="1015" t="s">
        <v>169</v>
      </c>
      <c r="F5" s="1015"/>
      <c r="G5" s="1015"/>
      <c r="H5" s="1015"/>
      <c r="I5" s="1015" t="s">
        <v>171</v>
      </c>
      <c r="J5" s="1015"/>
      <c r="K5" s="1023" t="s">
        <v>138</v>
      </c>
      <c r="L5" s="1024"/>
      <c r="M5" s="1025"/>
      <c r="N5" s="1029" t="s">
        <v>236</v>
      </c>
      <c r="O5" s="1029" t="s">
        <v>237</v>
      </c>
      <c r="P5" s="1029" t="s">
        <v>238</v>
      </c>
      <c r="Q5" s="1032" t="s">
        <v>137</v>
      </c>
      <c r="R5" s="1032" t="s">
        <v>231</v>
      </c>
      <c r="S5" s="1012" t="s">
        <v>141</v>
      </c>
    </row>
    <row r="6" spans="1:19" ht="32.25" customHeight="1">
      <c r="A6" s="1018"/>
      <c r="B6" s="1018"/>
      <c r="C6" s="1018"/>
      <c r="D6" s="1018"/>
      <c r="E6" s="1016" t="s">
        <v>232</v>
      </c>
      <c r="F6" s="1016"/>
      <c r="G6" s="1016" t="s">
        <v>136</v>
      </c>
      <c r="H6" s="1016"/>
      <c r="I6" s="1016"/>
      <c r="J6" s="1016"/>
      <c r="K6" s="1026"/>
      <c r="L6" s="1027"/>
      <c r="M6" s="1028"/>
      <c r="N6" s="1030"/>
      <c r="O6" s="1030"/>
      <c r="P6" s="1030"/>
      <c r="Q6" s="1033"/>
      <c r="R6" s="1033"/>
      <c r="S6" s="1013"/>
    </row>
    <row r="7" spans="1:19" ht="15.75" customHeight="1" thickBot="1">
      <c r="A7" s="1019"/>
      <c r="B7" s="1019"/>
      <c r="C7" s="1019"/>
      <c r="D7" s="1019"/>
      <c r="E7" s="109" t="s">
        <v>112</v>
      </c>
      <c r="F7" s="110" t="s">
        <v>142</v>
      </c>
      <c r="G7" s="109" t="s">
        <v>112</v>
      </c>
      <c r="H7" s="110" t="s">
        <v>142</v>
      </c>
      <c r="I7" s="110" t="s">
        <v>135</v>
      </c>
      <c r="J7" s="110" t="s">
        <v>233</v>
      </c>
      <c r="K7" s="129" t="s">
        <v>135</v>
      </c>
      <c r="L7" s="129" t="s">
        <v>233</v>
      </c>
      <c r="M7" s="129" t="s">
        <v>93</v>
      </c>
      <c r="N7" s="1031"/>
      <c r="O7" s="1031"/>
      <c r="P7" s="1031"/>
      <c r="Q7" s="1034"/>
      <c r="R7" s="1034"/>
      <c r="S7" s="1014"/>
    </row>
    <row r="8" spans="1:19" ht="15.75" thickTop="1">
      <c r="A8" s="111">
        <v>1</v>
      </c>
      <c r="B8" s="112">
        <f t="shared" ref="B8:B12" si="0">G8</f>
        <v>0</v>
      </c>
      <c r="C8" s="113"/>
      <c r="D8" s="117"/>
      <c r="E8" s="115"/>
      <c r="F8" s="116"/>
      <c r="G8" s="115"/>
      <c r="H8" s="130"/>
      <c r="I8" s="131"/>
      <c r="J8" s="131"/>
      <c r="K8" s="136"/>
      <c r="L8" s="137"/>
      <c r="M8" s="133"/>
      <c r="N8" s="135"/>
      <c r="O8" s="133">
        <f t="shared" ref="O8:O24" si="1">N8-M8</f>
        <v>0</v>
      </c>
      <c r="P8" s="143" t="e">
        <f t="shared" ref="P8" si="2">N8/M8</f>
        <v>#DIV/0!</v>
      </c>
      <c r="Q8" s="144">
        <f t="shared" ref="Q8" si="3">(G8-E8)+(H8-F8)</f>
        <v>0</v>
      </c>
      <c r="R8" s="145" t="e">
        <f t="shared" ref="R8" si="4">M8/Q8/24</f>
        <v>#DIV/0!</v>
      </c>
      <c r="S8" s="146"/>
    </row>
    <row r="9" spans="1:19">
      <c r="A9" s="111">
        <f>A8+1</f>
        <v>2</v>
      </c>
      <c r="B9" s="112">
        <f t="shared" si="0"/>
        <v>0</v>
      </c>
      <c r="C9" s="113"/>
      <c r="D9" s="117"/>
      <c r="E9" s="115"/>
      <c r="F9" s="116"/>
      <c r="G9" s="115"/>
      <c r="H9" s="138"/>
      <c r="I9" s="131"/>
      <c r="J9" s="131"/>
      <c r="K9" s="136"/>
      <c r="L9" s="137"/>
      <c r="M9" s="133"/>
      <c r="N9" s="135"/>
      <c r="O9" s="133">
        <f t="shared" si="1"/>
        <v>0</v>
      </c>
      <c r="P9" s="143" t="e">
        <f t="shared" ref="P9" si="5">N9/M9</f>
        <v>#DIV/0!</v>
      </c>
      <c r="Q9" s="144">
        <f t="shared" ref="Q9" si="6">(G9-E9)+(H9-F9)</f>
        <v>0</v>
      </c>
      <c r="R9" s="145" t="e">
        <f t="shared" ref="R9" si="7">M9/Q9/24</f>
        <v>#DIV/0!</v>
      </c>
      <c r="S9" s="146"/>
    </row>
    <row r="10" spans="1:19">
      <c r="A10" s="111">
        <f t="shared" ref="A10:A53" si="8">A9+1</f>
        <v>3</v>
      </c>
      <c r="B10" s="112">
        <f t="shared" si="0"/>
        <v>0</v>
      </c>
      <c r="C10" s="113"/>
      <c r="D10" s="117"/>
      <c r="E10" s="115"/>
      <c r="F10" s="116"/>
      <c r="G10" s="115"/>
      <c r="H10" s="138"/>
      <c r="I10" s="131"/>
      <c r="J10" s="131"/>
      <c r="K10" s="136"/>
      <c r="L10" s="137"/>
      <c r="M10" s="133"/>
      <c r="N10" s="135"/>
      <c r="O10" s="133">
        <f t="shared" si="1"/>
        <v>0</v>
      </c>
      <c r="P10" s="143" t="e">
        <f t="shared" ref="P10" si="9">N10/M10</f>
        <v>#DIV/0!</v>
      </c>
      <c r="Q10" s="144">
        <f t="shared" ref="Q10" si="10">(G10-E10)+(H10-F10)</f>
        <v>0</v>
      </c>
      <c r="R10" s="145" t="e">
        <f t="shared" ref="R10" si="11">M10/Q10/24</f>
        <v>#DIV/0!</v>
      </c>
      <c r="S10" s="146"/>
    </row>
    <row r="11" spans="1:19">
      <c r="A11" s="111">
        <f t="shared" si="8"/>
        <v>4</v>
      </c>
      <c r="B11" s="112">
        <f t="shared" si="0"/>
        <v>0</v>
      </c>
      <c r="C11" s="119"/>
      <c r="D11" s="120"/>
      <c r="E11" s="115"/>
      <c r="F11" s="116"/>
      <c r="G11" s="115"/>
      <c r="H11" s="138"/>
      <c r="I11" s="131"/>
      <c r="J11" s="131"/>
      <c r="K11" s="132"/>
      <c r="L11" s="131"/>
      <c r="M11" s="133"/>
      <c r="N11" s="135"/>
      <c r="O11" s="133">
        <f t="shared" si="1"/>
        <v>0</v>
      </c>
      <c r="P11" s="143" t="e">
        <f t="shared" ref="P11" si="12">N11/M11</f>
        <v>#DIV/0!</v>
      </c>
      <c r="Q11" s="144">
        <f t="shared" ref="Q11" si="13">(G11-E11)+(H11-F11)</f>
        <v>0</v>
      </c>
      <c r="R11" s="145" t="e">
        <f t="shared" ref="R11" si="14">M11/Q11/24</f>
        <v>#DIV/0!</v>
      </c>
      <c r="S11" s="146"/>
    </row>
    <row r="12" spans="1:19">
      <c r="A12" s="111">
        <f t="shared" si="8"/>
        <v>5</v>
      </c>
      <c r="B12" s="112">
        <f t="shared" si="0"/>
        <v>0</v>
      </c>
      <c r="C12" s="119"/>
      <c r="D12" s="120"/>
      <c r="E12" s="115"/>
      <c r="F12" s="116"/>
      <c r="G12" s="115"/>
      <c r="H12" s="138"/>
      <c r="I12" s="131"/>
      <c r="J12" s="131"/>
      <c r="K12" s="136"/>
      <c r="L12" s="137"/>
      <c r="M12" s="133"/>
      <c r="N12" s="135"/>
      <c r="O12" s="133">
        <f t="shared" si="1"/>
        <v>0</v>
      </c>
      <c r="P12" s="143" t="e">
        <f t="shared" ref="P12" si="15">N12/M12</f>
        <v>#DIV/0!</v>
      </c>
      <c r="Q12" s="144">
        <f t="shared" ref="Q12" si="16">(G12-E12)+(H12-F12)</f>
        <v>0</v>
      </c>
      <c r="R12" s="145" t="e">
        <f t="shared" ref="R12" si="17">M12/Q12/24</f>
        <v>#DIV/0!</v>
      </c>
      <c r="S12" s="146"/>
    </row>
    <row r="13" spans="1:19">
      <c r="A13" s="111">
        <f t="shared" si="8"/>
        <v>6</v>
      </c>
      <c r="B13" s="112">
        <f t="shared" ref="B13:B24" si="18">G13</f>
        <v>0</v>
      </c>
      <c r="C13" s="119"/>
      <c r="D13" s="120"/>
      <c r="E13" s="115"/>
      <c r="F13" s="116"/>
      <c r="G13" s="115"/>
      <c r="H13" s="138"/>
      <c r="I13" s="131"/>
      <c r="J13" s="131"/>
      <c r="K13" s="136"/>
      <c r="L13" s="137"/>
      <c r="M13" s="133"/>
      <c r="N13" s="135"/>
      <c r="O13" s="133">
        <f t="shared" si="1"/>
        <v>0</v>
      </c>
      <c r="P13" s="143" t="e">
        <f t="shared" ref="P13:P22" si="19">N13/M13</f>
        <v>#DIV/0!</v>
      </c>
      <c r="Q13" s="144">
        <f t="shared" ref="Q13:Q22" si="20">(G13-E13)+(H13-F13)</f>
        <v>0</v>
      </c>
      <c r="R13" s="145" t="e">
        <f t="shared" ref="R13:R22" si="21">M13/Q13/24</f>
        <v>#DIV/0!</v>
      </c>
      <c r="S13" s="146"/>
    </row>
    <row r="14" spans="1:19">
      <c r="A14" s="111">
        <f t="shared" si="8"/>
        <v>7</v>
      </c>
      <c r="B14" s="112">
        <f t="shared" si="18"/>
        <v>0</v>
      </c>
      <c r="C14" s="119"/>
      <c r="D14" s="120"/>
      <c r="E14" s="115"/>
      <c r="F14" s="116"/>
      <c r="G14" s="115"/>
      <c r="H14" s="138"/>
      <c r="I14" s="131"/>
      <c r="J14" s="131"/>
      <c r="K14" s="136"/>
      <c r="L14" s="137"/>
      <c r="M14" s="133"/>
      <c r="N14" s="135"/>
      <c r="O14" s="133">
        <f t="shared" si="1"/>
        <v>0</v>
      </c>
      <c r="P14" s="143" t="e">
        <f t="shared" si="19"/>
        <v>#DIV/0!</v>
      </c>
      <c r="Q14" s="144">
        <f t="shared" si="20"/>
        <v>0</v>
      </c>
      <c r="R14" s="145" t="e">
        <f t="shared" si="21"/>
        <v>#DIV/0!</v>
      </c>
      <c r="S14" s="146"/>
    </row>
    <row r="15" spans="1:19">
      <c r="A15" s="111">
        <f t="shared" si="8"/>
        <v>8</v>
      </c>
      <c r="B15" s="112">
        <f t="shared" si="18"/>
        <v>0</v>
      </c>
      <c r="C15" s="119"/>
      <c r="D15" s="120"/>
      <c r="E15" s="115"/>
      <c r="F15" s="116"/>
      <c r="G15" s="115"/>
      <c r="H15" s="138"/>
      <c r="I15" s="131"/>
      <c r="J15" s="131"/>
      <c r="K15" s="136"/>
      <c r="L15" s="137"/>
      <c r="M15" s="133"/>
      <c r="N15" s="135"/>
      <c r="O15" s="133">
        <f t="shared" si="1"/>
        <v>0</v>
      </c>
      <c r="P15" s="143" t="e">
        <f t="shared" si="19"/>
        <v>#DIV/0!</v>
      </c>
      <c r="Q15" s="144">
        <f t="shared" si="20"/>
        <v>0</v>
      </c>
      <c r="R15" s="145" t="e">
        <f t="shared" si="21"/>
        <v>#DIV/0!</v>
      </c>
      <c r="S15" s="146"/>
    </row>
    <row r="16" spans="1:19">
      <c r="A16" s="111">
        <f t="shared" si="8"/>
        <v>9</v>
      </c>
      <c r="B16" s="112">
        <f t="shared" si="18"/>
        <v>0</v>
      </c>
      <c r="C16" s="119"/>
      <c r="D16" s="120"/>
      <c r="E16" s="115"/>
      <c r="F16" s="116"/>
      <c r="G16" s="115"/>
      <c r="H16" s="138"/>
      <c r="I16" s="131"/>
      <c r="J16" s="131"/>
      <c r="K16" s="132"/>
      <c r="L16" s="131"/>
      <c r="M16" s="133"/>
      <c r="N16" s="135"/>
      <c r="O16" s="133">
        <f t="shared" si="1"/>
        <v>0</v>
      </c>
      <c r="P16" s="143" t="e">
        <f t="shared" si="19"/>
        <v>#DIV/0!</v>
      </c>
      <c r="Q16" s="144">
        <f t="shared" si="20"/>
        <v>0</v>
      </c>
      <c r="R16" s="145" t="e">
        <f t="shared" si="21"/>
        <v>#DIV/0!</v>
      </c>
      <c r="S16" s="146"/>
    </row>
    <row r="17" spans="1:19">
      <c r="A17" s="111">
        <f t="shared" si="8"/>
        <v>10</v>
      </c>
      <c r="B17" s="112">
        <f t="shared" si="18"/>
        <v>0</v>
      </c>
      <c r="C17" s="119"/>
      <c r="D17" s="120"/>
      <c r="E17" s="115"/>
      <c r="F17" s="116"/>
      <c r="G17" s="115"/>
      <c r="H17" s="138"/>
      <c r="I17" s="131"/>
      <c r="J17" s="131"/>
      <c r="K17" s="132"/>
      <c r="L17" s="131"/>
      <c r="M17" s="133"/>
      <c r="N17" s="135"/>
      <c r="O17" s="133">
        <f t="shared" si="1"/>
        <v>0</v>
      </c>
      <c r="P17" s="143" t="e">
        <f t="shared" si="19"/>
        <v>#DIV/0!</v>
      </c>
      <c r="Q17" s="144">
        <f t="shared" si="20"/>
        <v>0</v>
      </c>
      <c r="R17" s="145" t="e">
        <f t="shared" si="21"/>
        <v>#DIV/0!</v>
      </c>
      <c r="S17" s="146"/>
    </row>
    <row r="18" spans="1:19">
      <c r="A18" s="111">
        <f t="shared" si="8"/>
        <v>11</v>
      </c>
      <c r="B18" s="112">
        <f t="shared" si="18"/>
        <v>0</v>
      </c>
      <c r="C18" s="119"/>
      <c r="D18" s="120"/>
      <c r="E18" s="115"/>
      <c r="F18" s="116"/>
      <c r="G18" s="115"/>
      <c r="H18" s="138"/>
      <c r="I18" s="131"/>
      <c r="J18" s="131"/>
      <c r="K18" s="132"/>
      <c r="L18" s="131"/>
      <c r="M18" s="133"/>
      <c r="N18" s="135"/>
      <c r="O18" s="133">
        <f t="shared" si="1"/>
        <v>0</v>
      </c>
      <c r="P18" s="143" t="e">
        <f t="shared" si="19"/>
        <v>#DIV/0!</v>
      </c>
      <c r="Q18" s="144">
        <f t="shared" si="20"/>
        <v>0</v>
      </c>
      <c r="R18" s="145" t="e">
        <f t="shared" si="21"/>
        <v>#DIV/0!</v>
      </c>
      <c r="S18" s="146"/>
    </row>
    <row r="19" spans="1:19">
      <c r="A19" s="111">
        <f t="shared" si="8"/>
        <v>12</v>
      </c>
      <c r="B19" s="112">
        <f t="shared" si="18"/>
        <v>0</v>
      </c>
      <c r="C19" s="119"/>
      <c r="D19" s="120"/>
      <c r="E19" s="115"/>
      <c r="F19" s="116"/>
      <c r="G19" s="115"/>
      <c r="H19" s="138"/>
      <c r="I19" s="131"/>
      <c r="J19" s="131"/>
      <c r="K19" s="132"/>
      <c r="L19" s="131"/>
      <c r="M19" s="133"/>
      <c r="N19" s="135"/>
      <c r="O19" s="133">
        <f t="shared" si="1"/>
        <v>0</v>
      </c>
      <c r="P19" s="143" t="e">
        <f t="shared" si="19"/>
        <v>#DIV/0!</v>
      </c>
      <c r="Q19" s="144">
        <f t="shared" si="20"/>
        <v>0</v>
      </c>
      <c r="R19" s="145" t="e">
        <f t="shared" si="21"/>
        <v>#DIV/0!</v>
      </c>
      <c r="S19" s="146"/>
    </row>
    <row r="20" spans="1:19">
      <c r="A20" s="111">
        <f t="shared" si="8"/>
        <v>13</v>
      </c>
      <c r="B20" s="112">
        <f t="shared" si="18"/>
        <v>0</v>
      </c>
      <c r="C20" s="119"/>
      <c r="D20" s="120"/>
      <c r="E20" s="115"/>
      <c r="F20" s="116"/>
      <c r="G20" s="115"/>
      <c r="H20" s="138"/>
      <c r="I20" s="131"/>
      <c r="J20" s="131"/>
      <c r="K20" s="132"/>
      <c r="L20" s="131"/>
      <c r="M20" s="133"/>
      <c r="N20" s="135"/>
      <c r="O20" s="133">
        <f t="shared" si="1"/>
        <v>0</v>
      </c>
      <c r="P20" s="143" t="e">
        <f t="shared" si="19"/>
        <v>#DIV/0!</v>
      </c>
      <c r="Q20" s="144">
        <f t="shared" si="20"/>
        <v>0</v>
      </c>
      <c r="R20" s="145" t="e">
        <f t="shared" si="21"/>
        <v>#DIV/0!</v>
      </c>
      <c r="S20" s="146"/>
    </row>
    <row r="21" spans="1:19">
      <c r="A21" s="111">
        <f t="shared" si="8"/>
        <v>14</v>
      </c>
      <c r="B21" s="112">
        <f t="shared" si="18"/>
        <v>0</v>
      </c>
      <c r="C21" s="119"/>
      <c r="D21" s="120"/>
      <c r="E21" s="115"/>
      <c r="F21" s="116"/>
      <c r="G21" s="115"/>
      <c r="H21" s="138"/>
      <c r="I21" s="131"/>
      <c r="J21" s="131"/>
      <c r="K21" s="132"/>
      <c r="L21" s="131"/>
      <c r="M21" s="133"/>
      <c r="N21" s="135"/>
      <c r="O21" s="133">
        <f t="shared" si="1"/>
        <v>0</v>
      </c>
      <c r="P21" s="143" t="e">
        <f t="shared" si="19"/>
        <v>#DIV/0!</v>
      </c>
      <c r="Q21" s="144">
        <f t="shared" si="20"/>
        <v>0</v>
      </c>
      <c r="R21" s="145" t="e">
        <f t="shared" si="21"/>
        <v>#DIV/0!</v>
      </c>
      <c r="S21" s="146"/>
    </row>
    <row r="22" spans="1:19">
      <c r="A22" s="111">
        <f t="shared" si="8"/>
        <v>15</v>
      </c>
      <c r="B22" s="112">
        <f t="shared" si="18"/>
        <v>0</v>
      </c>
      <c r="C22" s="119"/>
      <c r="D22" s="121"/>
      <c r="E22" s="115"/>
      <c r="F22" s="116"/>
      <c r="G22" s="115"/>
      <c r="H22" s="138"/>
      <c r="I22" s="131"/>
      <c r="J22" s="131"/>
      <c r="K22" s="132"/>
      <c r="L22" s="131"/>
      <c r="M22" s="133"/>
      <c r="N22" s="135"/>
      <c r="O22" s="133">
        <f t="shared" si="1"/>
        <v>0</v>
      </c>
      <c r="P22" s="143" t="e">
        <f t="shared" si="19"/>
        <v>#DIV/0!</v>
      </c>
      <c r="Q22" s="144">
        <f t="shared" si="20"/>
        <v>0</v>
      </c>
      <c r="R22" s="145" t="e">
        <f t="shared" si="21"/>
        <v>#DIV/0!</v>
      </c>
      <c r="S22" s="146"/>
    </row>
    <row r="23" spans="1:19">
      <c r="A23" s="111">
        <f t="shared" si="8"/>
        <v>16</v>
      </c>
      <c r="B23" s="112">
        <f t="shared" si="18"/>
        <v>0</v>
      </c>
      <c r="C23" s="119"/>
      <c r="D23" s="120"/>
      <c r="E23" s="115"/>
      <c r="F23" s="116"/>
      <c r="G23" s="115"/>
      <c r="H23" s="138"/>
      <c r="I23" s="131"/>
      <c r="J23" s="131"/>
      <c r="K23" s="132"/>
      <c r="L23" s="131"/>
      <c r="M23" s="133"/>
      <c r="N23" s="135"/>
      <c r="O23" s="133">
        <f t="shared" si="1"/>
        <v>0</v>
      </c>
      <c r="P23" s="143" t="e">
        <f t="shared" ref="P23" si="22">N23/M23</f>
        <v>#DIV/0!</v>
      </c>
      <c r="Q23" s="144">
        <f t="shared" ref="Q23" si="23">(G23-E23)+(H23-F23)</f>
        <v>0</v>
      </c>
      <c r="R23" s="145" t="e">
        <f t="shared" ref="R23" si="24">M23/Q23/24</f>
        <v>#DIV/0!</v>
      </c>
      <c r="S23" s="146"/>
    </row>
    <row r="24" spans="1:19">
      <c r="A24" s="111">
        <f t="shared" si="8"/>
        <v>17</v>
      </c>
      <c r="B24" s="112">
        <f t="shared" si="18"/>
        <v>0</v>
      </c>
      <c r="C24" s="119"/>
      <c r="D24" s="120"/>
      <c r="E24" s="115"/>
      <c r="F24" s="116"/>
      <c r="G24" s="115"/>
      <c r="H24" s="138"/>
      <c r="I24" s="131"/>
      <c r="J24" s="131"/>
      <c r="K24" s="136"/>
      <c r="L24" s="137"/>
      <c r="M24" s="133"/>
      <c r="N24" s="135"/>
      <c r="O24" s="133">
        <f t="shared" si="1"/>
        <v>0</v>
      </c>
      <c r="P24" s="143" t="e">
        <f t="shared" ref="P24:P25" si="25">N24/M24</f>
        <v>#DIV/0!</v>
      </c>
      <c r="Q24" s="144">
        <f t="shared" ref="Q24:Q25" si="26">(G24-E24)+(H24-F24)</f>
        <v>0</v>
      </c>
      <c r="R24" s="145" t="e">
        <f t="shared" ref="R24:R25" si="27">M24/Q24/24</f>
        <v>#DIV/0!</v>
      </c>
      <c r="S24" s="146"/>
    </row>
    <row r="25" spans="1:19">
      <c r="A25" s="111">
        <f t="shared" si="8"/>
        <v>18</v>
      </c>
      <c r="B25" s="112">
        <f t="shared" ref="B25:B35" si="28">G25</f>
        <v>0</v>
      </c>
      <c r="C25" s="119"/>
      <c r="D25" s="120"/>
      <c r="E25" s="115"/>
      <c r="F25" s="116"/>
      <c r="G25" s="115"/>
      <c r="H25" s="138"/>
      <c r="I25" s="131"/>
      <c r="J25" s="131"/>
      <c r="K25" s="132"/>
      <c r="L25" s="131"/>
      <c r="M25" s="133"/>
      <c r="N25" s="135"/>
      <c r="O25" s="133">
        <f t="shared" ref="O25" si="29">N25-M25</f>
        <v>0</v>
      </c>
      <c r="P25" s="143" t="e">
        <f t="shared" si="25"/>
        <v>#DIV/0!</v>
      </c>
      <c r="Q25" s="144">
        <f t="shared" si="26"/>
        <v>0</v>
      </c>
      <c r="R25" s="145" t="e">
        <f t="shared" si="27"/>
        <v>#DIV/0!</v>
      </c>
      <c r="S25" s="146"/>
    </row>
    <row r="26" spans="1:19">
      <c r="A26" s="111">
        <f t="shared" si="8"/>
        <v>19</v>
      </c>
      <c r="B26" s="112">
        <f t="shared" si="28"/>
        <v>0</v>
      </c>
      <c r="C26" s="119"/>
      <c r="D26" s="121"/>
      <c r="E26" s="115"/>
      <c r="F26" s="116"/>
      <c r="G26" s="115"/>
      <c r="H26" s="138"/>
      <c r="I26" s="131"/>
      <c r="J26" s="131"/>
      <c r="K26" s="132"/>
      <c r="L26" s="131"/>
      <c r="M26" s="133"/>
      <c r="N26" s="135"/>
      <c r="O26" s="133">
        <f t="shared" ref="O26:O34" si="30">N26-M26</f>
        <v>0</v>
      </c>
      <c r="P26" s="143" t="e">
        <f t="shared" ref="P26:P34" si="31">N26/M26</f>
        <v>#DIV/0!</v>
      </c>
      <c r="Q26" s="144">
        <f t="shared" ref="Q26:Q34" si="32">(G26-E26)+(H26-F26)</f>
        <v>0</v>
      </c>
      <c r="R26" s="145" t="e">
        <f t="shared" ref="R26:R34" si="33">M26/Q26/24</f>
        <v>#DIV/0!</v>
      </c>
      <c r="S26" s="146"/>
    </row>
    <row r="27" spans="1:19">
      <c r="A27" s="111">
        <f t="shared" si="8"/>
        <v>20</v>
      </c>
      <c r="B27" s="112">
        <f t="shared" si="28"/>
        <v>0</v>
      </c>
      <c r="C27" s="119"/>
      <c r="D27" s="120"/>
      <c r="E27" s="115"/>
      <c r="F27" s="116"/>
      <c r="G27" s="115"/>
      <c r="H27" s="138"/>
      <c r="I27" s="131"/>
      <c r="J27" s="131"/>
      <c r="K27" s="132"/>
      <c r="L27" s="131"/>
      <c r="M27" s="133"/>
      <c r="N27" s="135"/>
      <c r="O27" s="133">
        <f t="shared" si="30"/>
        <v>0</v>
      </c>
      <c r="P27" s="143" t="e">
        <f t="shared" si="31"/>
        <v>#DIV/0!</v>
      </c>
      <c r="Q27" s="144">
        <f t="shared" si="32"/>
        <v>0</v>
      </c>
      <c r="R27" s="145" t="e">
        <f t="shared" si="33"/>
        <v>#DIV/0!</v>
      </c>
      <c r="S27" s="146"/>
    </row>
    <row r="28" spans="1:19">
      <c r="A28" s="111">
        <f t="shared" si="8"/>
        <v>21</v>
      </c>
      <c r="B28" s="112">
        <f t="shared" si="28"/>
        <v>0</v>
      </c>
      <c r="C28" s="119"/>
      <c r="D28" s="120"/>
      <c r="E28" s="115"/>
      <c r="F28" s="116"/>
      <c r="G28" s="115"/>
      <c r="H28" s="138"/>
      <c r="I28" s="131"/>
      <c r="J28" s="131"/>
      <c r="K28" s="136"/>
      <c r="L28" s="137"/>
      <c r="M28" s="133"/>
      <c r="N28" s="135"/>
      <c r="O28" s="133">
        <f t="shared" ref="O28" si="34">N28-M28</f>
        <v>0</v>
      </c>
      <c r="P28" s="143" t="e">
        <f t="shared" ref="P28" si="35">N28/M28</f>
        <v>#DIV/0!</v>
      </c>
      <c r="Q28" s="144">
        <f t="shared" ref="Q28" si="36">(G28-E28)+(H28-F28)</f>
        <v>0</v>
      </c>
      <c r="R28" s="145" t="e">
        <f t="shared" ref="R28" si="37">M28/Q28/24</f>
        <v>#DIV/0!</v>
      </c>
      <c r="S28" s="146"/>
    </row>
    <row r="29" spans="1:19">
      <c r="A29" s="111">
        <f t="shared" si="8"/>
        <v>22</v>
      </c>
      <c r="B29" s="112">
        <f t="shared" si="28"/>
        <v>0</v>
      </c>
      <c r="C29" s="119"/>
      <c r="D29" s="120"/>
      <c r="E29" s="115"/>
      <c r="F29" s="116"/>
      <c r="G29" s="115"/>
      <c r="H29" s="138"/>
      <c r="I29" s="131"/>
      <c r="J29" s="131"/>
      <c r="K29" s="139"/>
      <c r="L29" s="131"/>
      <c r="M29" s="133"/>
      <c r="N29" s="135"/>
      <c r="O29" s="133">
        <f t="shared" si="30"/>
        <v>0</v>
      </c>
      <c r="P29" s="143" t="e">
        <f t="shared" si="31"/>
        <v>#DIV/0!</v>
      </c>
      <c r="Q29" s="144">
        <f t="shared" si="32"/>
        <v>0</v>
      </c>
      <c r="R29" s="145" t="e">
        <f t="shared" si="33"/>
        <v>#DIV/0!</v>
      </c>
      <c r="S29" s="146"/>
    </row>
    <row r="30" spans="1:19">
      <c r="A30" s="111">
        <f t="shared" si="8"/>
        <v>23</v>
      </c>
      <c r="B30" s="112">
        <f t="shared" si="28"/>
        <v>0</v>
      </c>
      <c r="C30" s="119"/>
      <c r="D30" s="120"/>
      <c r="E30" s="115"/>
      <c r="F30" s="116"/>
      <c r="G30" s="115"/>
      <c r="H30" s="138"/>
      <c r="I30" s="131"/>
      <c r="J30" s="131"/>
      <c r="K30" s="139"/>
      <c r="L30" s="131"/>
      <c r="M30" s="133"/>
      <c r="N30" s="135"/>
      <c r="O30" s="133">
        <f t="shared" ref="O30:O33" si="38">N30-M30</f>
        <v>0</v>
      </c>
      <c r="P30" s="143" t="e">
        <f t="shared" ref="P30:P33" si="39">N30/M30</f>
        <v>#DIV/0!</v>
      </c>
      <c r="Q30" s="144">
        <f t="shared" ref="Q30:Q33" si="40">(G30-E30)+(H30-F30)</f>
        <v>0</v>
      </c>
      <c r="R30" s="145" t="e">
        <f t="shared" ref="R30:R33" si="41">M30/Q30/24</f>
        <v>#DIV/0!</v>
      </c>
      <c r="S30" s="146"/>
    </row>
    <row r="31" spans="1:19">
      <c r="A31" s="111">
        <f t="shared" si="8"/>
        <v>24</v>
      </c>
      <c r="B31" s="112">
        <f t="shared" si="28"/>
        <v>0</v>
      </c>
      <c r="C31" s="119"/>
      <c r="D31" s="120"/>
      <c r="E31" s="115"/>
      <c r="F31" s="116"/>
      <c r="G31" s="115"/>
      <c r="H31" s="138"/>
      <c r="I31" s="131"/>
      <c r="J31" s="131"/>
      <c r="K31" s="139"/>
      <c r="L31" s="131"/>
      <c r="M31" s="133"/>
      <c r="N31" s="135"/>
      <c r="O31" s="133">
        <f t="shared" si="38"/>
        <v>0</v>
      </c>
      <c r="P31" s="143" t="e">
        <f t="shared" si="39"/>
        <v>#DIV/0!</v>
      </c>
      <c r="Q31" s="144">
        <f t="shared" si="40"/>
        <v>0</v>
      </c>
      <c r="R31" s="145" t="e">
        <f t="shared" si="41"/>
        <v>#DIV/0!</v>
      </c>
      <c r="S31" s="146"/>
    </row>
    <row r="32" spans="1:19">
      <c r="A32" s="111">
        <f t="shared" si="8"/>
        <v>25</v>
      </c>
      <c r="B32" s="112">
        <f t="shared" si="28"/>
        <v>0</v>
      </c>
      <c r="C32" s="119"/>
      <c r="D32" s="120"/>
      <c r="E32" s="115"/>
      <c r="F32" s="116"/>
      <c r="G32" s="115"/>
      <c r="H32" s="138"/>
      <c r="I32" s="131"/>
      <c r="J32" s="131"/>
      <c r="K32" s="136"/>
      <c r="L32" s="137"/>
      <c r="M32" s="133"/>
      <c r="N32" s="135"/>
      <c r="O32" s="133">
        <f t="shared" si="38"/>
        <v>0</v>
      </c>
      <c r="P32" s="143" t="e">
        <f t="shared" si="39"/>
        <v>#DIV/0!</v>
      </c>
      <c r="Q32" s="144">
        <f t="shared" si="40"/>
        <v>0</v>
      </c>
      <c r="R32" s="145" t="e">
        <f t="shared" si="41"/>
        <v>#DIV/0!</v>
      </c>
      <c r="S32" s="146"/>
    </row>
    <row r="33" spans="1:19">
      <c r="A33" s="111">
        <f t="shared" si="8"/>
        <v>26</v>
      </c>
      <c r="B33" s="112">
        <f t="shared" si="28"/>
        <v>0</v>
      </c>
      <c r="C33" s="119"/>
      <c r="D33" s="120"/>
      <c r="E33" s="115"/>
      <c r="F33" s="116"/>
      <c r="G33" s="115"/>
      <c r="H33" s="138"/>
      <c r="I33" s="131"/>
      <c r="J33" s="131"/>
      <c r="K33" s="136"/>
      <c r="L33" s="137"/>
      <c r="M33" s="133"/>
      <c r="N33" s="135"/>
      <c r="O33" s="133">
        <f t="shared" si="38"/>
        <v>0</v>
      </c>
      <c r="P33" s="143" t="e">
        <f t="shared" si="39"/>
        <v>#DIV/0!</v>
      </c>
      <c r="Q33" s="144">
        <f t="shared" si="40"/>
        <v>0</v>
      </c>
      <c r="R33" s="145" t="e">
        <f t="shared" si="41"/>
        <v>#DIV/0!</v>
      </c>
      <c r="S33" s="146"/>
    </row>
    <row r="34" spans="1:19">
      <c r="A34" s="111">
        <f t="shared" si="8"/>
        <v>27</v>
      </c>
      <c r="B34" s="112">
        <f t="shared" si="28"/>
        <v>0</v>
      </c>
      <c r="C34" s="119"/>
      <c r="D34" s="120"/>
      <c r="E34" s="115"/>
      <c r="F34" s="116"/>
      <c r="G34" s="115"/>
      <c r="H34" s="138"/>
      <c r="I34" s="131"/>
      <c r="J34" s="131"/>
      <c r="K34" s="136"/>
      <c r="L34" s="137"/>
      <c r="M34" s="133"/>
      <c r="N34" s="135"/>
      <c r="O34" s="133">
        <f t="shared" si="30"/>
        <v>0</v>
      </c>
      <c r="P34" s="143" t="e">
        <f t="shared" si="31"/>
        <v>#DIV/0!</v>
      </c>
      <c r="Q34" s="144">
        <f t="shared" si="32"/>
        <v>0</v>
      </c>
      <c r="R34" s="145" t="e">
        <f t="shared" si="33"/>
        <v>#DIV/0!</v>
      </c>
      <c r="S34" s="146"/>
    </row>
    <row r="35" spans="1:19">
      <c r="A35" s="111">
        <f t="shared" si="8"/>
        <v>28</v>
      </c>
      <c r="B35" s="112">
        <f t="shared" si="28"/>
        <v>0</v>
      </c>
      <c r="C35" s="119"/>
      <c r="D35" s="120"/>
      <c r="E35" s="115"/>
      <c r="F35" s="116"/>
      <c r="G35" s="115"/>
      <c r="H35" s="138"/>
      <c r="I35" s="131"/>
      <c r="J35" s="131"/>
      <c r="K35" s="136"/>
      <c r="L35" s="137"/>
      <c r="M35" s="133"/>
      <c r="N35" s="135"/>
      <c r="O35" s="133">
        <f t="shared" ref="O35:O41" si="42">N35-M35</f>
        <v>0</v>
      </c>
      <c r="P35" s="143" t="e">
        <f t="shared" ref="P35:P41" si="43">N35/M35</f>
        <v>#DIV/0!</v>
      </c>
      <c r="Q35" s="144">
        <f t="shared" ref="Q35:Q41" si="44">(G35-E35)+(H35-F35)</f>
        <v>0</v>
      </c>
      <c r="R35" s="145" t="e">
        <f t="shared" ref="R35:R41" si="45">M35/Q35/24</f>
        <v>#DIV/0!</v>
      </c>
      <c r="S35" s="146"/>
    </row>
    <row r="36" spans="1:19">
      <c r="A36" s="111">
        <f t="shared" si="8"/>
        <v>29</v>
      </c>
      <c r="B36" s="112">
        <f t="shared" ref="B36:B41" si="46">G36</f>
        <v>0</v>
      </c>
      <c r="C36" s="119"/>
      <c r="D36" s="120"/>
      <c r="E36" s="115"/>
      <c r="F36" s="116"/>
      <c r="G36" s="115"/>
      <c r="H36" s="138"/>
      <c r="I36" s="131"/>
      <c r="J36" s="131"/>
      <c r="K36" s="136"/>
      <c r="L36" s="137"/>
      <c r="M36" s="133"/>
      <c r="N36" s="135"/>
      <c r="O36" s="133">
        <f t="shared" si="42"/>
        <v>0</v>
      </c>
      <c r="P36" s="143" t="e">
        <f t="shared" si="43"/>
        <v>#DIV/0!</v>
      </c>
      <c r="Q36" s="144">
        <f t="shared" si="44"/>
        <v>0</v>
      </c>
      <c r="R36" s="145" t="e">
        <f t="shared" si="45"/>
        <v>#DIV/0!</v>
      </c>
      <c r="S36" s="146"/>
    </row>
    <row r="37" spans="1:19">
      <c r="A37" s="111">
        <f t="shared" si="8"/>
        <v>30</v>
      </c>
      <c r="B37" s="112">
        <f t="shared" si="46"/>
        <v>0</v>
      </c>
      <c r="C37" s="119"/>
      <c r="D37" s="120"/>
      <c r="E37" s="115"/>
      <c r="F37" s="116"/>
      <c r="G37" s="115"/>
      <c r="H37" s="138"/>
      <c r="I37" s="131"/>
      <c r="J37" s="131"/>
      <c r="K37" s="136"/>
      <c r="L37" s="137"/>
      <c r="M37" s="133"/>
      <c r="N37" s="135"/>
      <c r="O37" s="133">
        <f t="shared" si="42"/>
        <v>0</v>
      </c>
      <c r="P37" s="143" t="e">
        <f t="shared" si="43"/>
        <v>#DIV/0!</v>
      </c>
      <c r="Q37" s="144">
        <f t="shared" si="44"/>
        <v>0</v>
      </c>
      <c r="R37" s="145" t="e">
        <f t="shared" si="45"/>
        <v>#DIV/0!</v>
      </c>
      <c r="S37" s="146"/>
    </row>
    <row r="38" spans="1:19">
      <c r="A38" s="111">
        <f t="shared" si="8"/>
        <v>31</v>
      </c>
      <c r="B38" s="112">
        <f t="shared" si="46"/>
        <v>0</v>
      </c>
      <c r="C38" s="119"/>
      <c r="D38" s="120"/>
      <c r="E38" s="115"/>
      <c r="F38" s="116"/>
      <c r="G38" s="115"/>
      <c r="H38" s="138"/>
      <c r="I38" s="131"/>
      <c r="J38" s="131"/>
      <c r="K38" s="136"/>
      <c r="L38" s="137"/>
      <c r="M38" s="133"/>
      <c r="N38" s="135"/>
      <c r="O38" s="133">
        <f t="shared" si="42"/>
        <v>0</v>
      </c>
      <c r="P38" s="143" t="e">
        <f t="shared" si="43"/>
        <v>#DIV/0!</v>
      </c>
      <c r="Q38" s="144">
        <f t="shared" si="44"/>
        <v>0</v>
      </c>
      <c r="R38" s="145" t="e">
        <f t="shared" si="45"/>
        <v>#DIV/0!</v>
      </c>
      <c r="S38" s="146"/>
    </row>
    <row r="39" spans="1:19">
      <c r="A39" s="111">
        <f t="shared" si="8"/>
        <v>32</v>
      </c>
      <c r="B39" s="112">
        <f t="shared" si="46"/>
        <v>0</v>
      </c>
      <c r="C39" s="119"/>
      <c r="D39" s="120"/>
      <c r="E39" s="115"/>
      <c r="F39" s="116"/>
      <c r="G39" s="115"/>
      <c r="H39" s="138"/>
      <c r="I39" s="131"/>
      <c r="J39" s="131"/>
      <c r="K39" s="136"/>
      <c r="L39" s="137"/>
      <c r="M39" s="133"/>
      <c r="N39" s="135"/>
      <c r="O39" s="133">
        <f t="shared" si="42"/>
        <v>0</v>
      </c>
      <c r="P39" s="143" t="e">
        <f t="shared" si="43"/>
        <v>#DIV/0!</v>
      </c>
      <c r="Q39" s="144">
        <f t="shared" si="44"/>
        <v>0</v>
      </c>
      <c r="R39" s="145" t="e">
        <f t="shared" si="45"/>
        <v>#DIV/0!</v>
      </c>
      <c r="S39" s="146"/>
    </row>
    <row r="40" spans="1:19">
      <c r="A40" s="111">
        <f t="shared" si="8"/>
        <v>33</v>
      </c>
      <c r="B40" s="112">
        <f t="shared" si="46"/>
        <v>0</v>
      </c>
      <c r="C40" s="119"/>
      <c r="D40" s="120"/>
      <c r="E40" s="115"/>
      <c r="F40" s="116"/>
      <c r="G40" s="115"/>
      <c r="H40" s="138"/>
      <c r="I40" s="131"/>
      <c r="J40" s="131"/>
      <c r="K40" s="136"/>
      <c r="L40" s="137"/>
      <c r="M40" s="133"/>
      <c r="N40" s="135"/>
      <c r="O40" s="133">
        <f t="shared" si="42"/>
        <v>0</v>
      </c>
      <c r="P40" s="143" t="e">
        <f t="shared" si="43"/>
        <v>#DIV/0!</v>
      </c>
      <c r="Q40" s="144">
        <f t="shared" si="44"/>
        <v>0</v>
      </c>
      <c r="R40" s="145" t="e">
        <f t="shared" si="45"/>
        <v>#DIV/0!</v>
      </c>
      <c r="S40" s="146"/>
    </row>
    <row r="41" spans="1:19">
      <c r="A41" s="111">
        <f t="shared" si="8"/>
        <v>34</v>
      </c>
      <c r="B41" s="112">
        <f t="shared" si="46"/>
        <v>0</v>
      </c>
      <c r="C41" s="119"/>
      <c r="D41" s="120"/>
      <c r="E41" s="115"/>
      <c r="F41" s="116"/>
      <c r="G41" s="115"/>
      <c r="H41" s="138"/>
      <c r="I41" s="131"/>
      <c r="J41" s="131"/>
      <c r="K41" s="136"/>
      <c r="L41" s="137"/>
      <c r="M41" s="133"/>
      <c r="N41" s="135"/>
      <c r="O41" s="133">
        <f t="shared" si="42"/>
        <v>0</v>
      </c>
      <c r="P41" s="143" t="e">
        <f t="shared" si="43"/>
        <v>#DIV/0!</v>
      </c>
      <c r="Q41" s="144">
        <f t="shared" si="44"/>
        <v>0</v>
      </c>
      <c r="R41" s="145" t="e">
        <f t="shared" si="45"/>
        <v>#DIV/0!</v>
      </c>
      <c r="S41" s="146"/>
    </row>
    <row r="42" spans="1:19">
      <c r="A42" s="111">
        <f t="shared" si="8"/>
        <v>35</v>
      </c>
      <c r="B42" s="112">
        <f t="shared" ref="B42:B53" si="47">G42</f>
        <v>0</v>
      </c>
      <c r="C42" s="119"/>
      <c r="D42" s="120"/>
      <c r="E42" s="115"/>
      <c r="F42" s="116"/>
      <c r="G42" s="115"/>
      <c r="H42" s="138"/>
      <c r="I42" s="131"/>
      <c r="J42" s="131"/>
      <c r="K42" s="136"/>
      <c r="L42" s="137"/>
      <c r="M42" s="133"/>
      <c r="N42" s="135"/>
      <c r="O42" s="133">
        <f t="shared" ref="O42:O53" si="48">N42-M42</f>
        <v>0</v>
      </c>
      <c r="P42" s="143" t="e">
        <f t="shared" ref="P42:P53" si="49">N42/M42</f>
        <v>#DIV/0!</v>
      </c>
      <c r="Q42" s="144">
        <f t="shared" ref="Q42:Q53" si="50">(G42-E42)+(H42-F42)</f>
        <v>0</v>
      </c>
      <c r="R42" s="145" t="e">
        <f t="shared" ref="R42:R53" si="51">M42/Q42/24</f>
        <v>#DIV/0!</v>
      </c>
      <c r="S42" s="146"/>
    </row>
    <row r="43" spans="1:19">
      <c r="A43" s="111">
        <f t="shared" si="8"/>
        <v>36</v>
      </c>
      <c r="B43" s="112">
        <f t="shared" si="47"/>
        <v>0</v>
      </c>
      <c r="C43" s="119"/>
      <c r="D43" s="120"/>
      <c r="E43" s="115"/>
      <c r="F43" s="116"/>
      <c r="G43" s="115"/>
      <c r="H43" s="138"/>
      <c r="I43" s="131"/>
      <c r="J43" s="131"/>
      <c r="K43" s="136"/>
      <c r="L43" s="137"/>
      <c r="M43" s="133"/>
      <c r="N43" s="135"/>
      <c r="O43" s="133">
        <f t="shared" si="48"/>
        <v>0</v>
      </c>
      <c r="P43" s="143" t="e">
        <f t="shared" si="49"/>
        <v>#DIV/0!</v>
      </c>
      <c r="Q43" s="144">
        <f t="shared" si="50"/>
        <v>0</v>
      </c>
      <c r="R43" s="145" t="e">
        <f t="shared" si="51"/>
        <v>#DIV/0!</v>
      </c>
      <c r="S43" s="146"/>
    </row>
    <row r="44" spans="1:19">
      <c r="A44" s="111">
        <f t="shared" si="8"/>
        <v>37</v>
      </c>
      <c r="B44" s="112">
        <f t="shared" si="47"/>
        <v>0</v>
      </c>
      <c r="C44" s="119"/>
      <c r="D44" s="120"/>
      <c r="E44" s="115"/>
      <c r="F44" s="116"/>
      <c r="G44" s="115"/>
      <c r="H44" s="138"/>
      <c r="I44" s="131"/>
      <c r="J44" s="131"/>
      <c r="K44" s="136"/>
      <c r="L44" s="137"/>
      <c r="M44" s="133"/>
      <c r="N44" s="135"/>
      <c r="O44" s="133">
        <f t="shared" si="48"/>
        <v>0</v>
      </c>
      <c r="P44" s="143" t="e">
        <f t="shared" si="49"/>
        <v>#DIV/0!</v>
      </c>
      <c r="Q44" s="144">
        <f t="shared" si="50"/>
        <v>0</v>
      </c>
      <c r="R44" s="145" t="e">
        <f t="shared" si="51"/>
        <v>#DIV/0!</v>
      </c>
      <c r="S44" s="146"/>
    </row>
    <row r="45" spans="1:19">
      <c r="A45" s="111">
        <f t="shared" si="8"/>
        <v>38</v>
      </c>
      <c r="B45" s="112">
        <f t="shared" si="47"/>
        <v>0</v>
      </c>
      <c r="C45" s="119"/>
      <c r="D45" s="120"/>
      <c r="E45" s="115"/>
      <c r="F45" s="116"/>
      <c r="G45" s="115"/>
      <c r="H45" s="138"/>
      <c r="I45" s="131"/>
      <c r="J45" s="131"/>
      <c r="K45" s="136"/>
      <c r="L45" s="137"/>
      <c r="M45" s="133"/>
      <c r="N45" s="135"/>
      <c r="O45" s="133">
        <f t="shared" si="48"/>
        <v>0</v>
      </c>
      <c r="P45" s="143" t="e">
        <f t="shared" si="49"/>
        <v>#DIV/0!</v>
      </c>
      <c r="Q45" s="144">
        <f t="shared" si="50"/>
        <v>0</v>
      </c>
      <c r="R45" s="145" t="e">
        <f t="shared" si="51"/>
        <v>#DIV/0!</v>
      </c>
      <c r="S45" s="146"/>
    </row>
    <row r="46" spans="1:19">
      <c r="A46" s="111">
        <f t="shared" si="8"/>
        <v>39</v>
      </c>
      <c r="B46" s="112">
        <f t="shared" si="47"/>
        <v>0</v>
      </c>
      <c r="C46" s="119"/>
      <c r="D46" s="120"/>
      <c r="E46" s="115"/>
      <c r="F46" s="116"/>
      <c r="G46" s="115"/>
      <c r="H46" s="138"/>
      <c r="I46" s="131"/>
      <c r="J46" s="131"/>
      <c r="K46" s="136"/>
      <c r="L46" s="137"/>
      <c r="M46" s="133"/>
      <c r="N46" s="135"/>
      <c r="O46" s="133">
        <f t="shared" si="48"/>
        <v>0</v>
      </c>
      <c r="P46" s="143" t="e">
        <f t="shared" si="49"/>
        <v>#DIV/0!</v>
      </c>
      <c r="Q46" s="144">
        <f t="shared" si="50"/>
        <v>0</v>
      </c>
      <c r="R46" s="145" t="e">
        <f t="shared" si="51"/>
        <v>#DIV/0!</v>
      </c>
      <c r="S46" s="146"/>
    </row>
    <row r="47" spans="1:19">
      <c r="A47" s="111">
        <f t="shared" si="8"/>
        <v>40</v>
      </c>
      <c r="B47" s="112">
        <f t="shared" si="47"/>
        <v>0</v>
      </c>
      <c r="C47" s="119"/>
      <c r="D47" s="120"/>
      <c r="E47" s="115"/>
      <c r="F47" s="116"/>
      <c r="G47" s="115"/>
      <c r="H47" s="138"/>
      <c r="I47" s="131"/>
      <c r="J47" s="131"/>
      <c r="K47" s="136"/>
      <c r="L47" s="137"/>
      <c r="M47" s="133"/>
      <c r="N47" s="135"/>
      <c r="O47" s="133">
        <f t="shared" si="48"/>
        <v>0</v>
      </c>
      <c r="P47" s="143" t="e">
        <f t="shared" si="49"/>
        <v>#DIV/0!</v>
      </c>
      <c r="Q47" s="144">
        <f t="shared" si="50"/>
        <v>0</v>
      </c>
      <c r="R47" s="145" t="e">
        <f t="shared" si="51"/>
        <v>#DIV/0!</v>
      </c>
      <c r="S47" s="146"/>
    </row>
    <row r="48" spans="1:19">
      <c r="A48" s="111">
        <f t="shared" si="8"/>
        <v>41</v>
      </c>
      <c r="B48" s="112">
        <f t="shared" si="47"/>
        <v>0</v>
      </c>
      <c r="C48" s="119"/>
      <c r="D48" s="120"/>
      <c r="E48" s="115"/>
      <c r="F48" s="116"/>
      <c r="G48" s="115"/>
      <c r="H48" s="138"/>
      <c r="I48" s="131"/>
      <c r="J48" s="131"/>
      <c r="K48" s="136"/>
      <c r="L48" s="137"/>
      <c r="M48" s="133"/>
      <c r="N48" s="135"/>
      <c r="O48" s="133">
        <f t="shared" si="48"/>
        <v>0</v>
      </c>
      <c r="P48" s="143" t="e">
        <f t="shared" si="49"/>
        <v>#DIV/0!</v>
      </c>
      <c r="Q48" s="144">
        <f t="shared" si="50"/>
        <v>0</v>
      </c>
      <c r="R48" s="145" t="e">
        <f t="shared" si="51"/>
        <v>#DIV/0!</v>
      </c>
      <c r="S48" s="146"/>
    </row>
    <row r="49" spans="1:19">
      <c r="A49" s="111">
        <f t="shared" si="8"/>
        <v>42</v>
      </c>
      <c r="B49" s="112">
        <f t="shared" si="47"/>
        <v>0</v>
      </c>
      <c r="C49" s="119"/>
      <c r="D49" s="120"/>
      <c r="E49" s="115"/>
      <c r="F49" s="116"/>
      <c r="G49" s="115"/>
      <c r="H49" s="138"/>
      <c r="I49" s="131"/>
      <c r="J49" s="131"/>
      <c r="K49" s="136"/>
      <c r="L49" s="137"/>
      <c r="M49" s="133"/>
      <c r="N49" s="135"/>
      <c r="O49" s="133">
        <f t="shared" si="48"/>
        <v>0</v>
      </c>
      <c r="P49" s="143" t="e">
        <f t="shared" si="49"/>
        <v>#DIV/0!</v>
      </c>
      <c r="Q49" s="144">
        <f t="shared" si="50"/>
        <v>0</v>
      </c>
      <c r="R49" s="145" t="e">
        <f t="shared" si="51"/>
        <v>#DIV/0!</v>
      </c>
      <c r="S49" s="146"/>
    </row>
    <row r="50" spans="1:19">
      <c r="A50" s="111">
        <f t="shared" si="8"/>
        <v>43</v>
      </c>
      <c r="B50" s="112">
        <f t="shared" si="47"/>
        <v>0</v>
      </c>
      <c r="C50" s="119"/>
      <c r="D50" s="120"/>
      <c r="E50" s="115"/>
      <c r="F50" s="116"/>
      <c r="G50" s="115"/>
      <c r="H50" s="138"/>
      <c r="I50" s="131"/>
      <c r="J50" s="131"/>
      <c r="K50" s="136"/>
      <c r="L50" s="137"/>
      <c r="M50" s="133"/>
      <c r="N50" s="135"/>
      <c r="O50" s="133">
        <f t="shared" si="48"/>
        <v>0</v>
      </c>
      <c r="P50" s="143" t="e">
        <f t="shared" si="49"/>
        <v>#DIV/0!</v>
      </c>
      <c r="Q50" s="144">
        <f t="shared" si="50"/>
        <v>0</v>
      </c>
      <c r="R50" s="145" t="e">
        <f t="shared" si="51"/>
        <v>#DIV/0!</v>
      </c>
      <c r="S50" s="146"/>
    </row>
    <row r="51" spans="1:19">
      <c r="A51" s="111">
        <f t="shared" si="8"/>
        <v>44</v>
      </c>
      <c r="B51" s="112">
        <f t="shared" si="47"/>
        <v>0</v>
      </c>
      <c r="C51" s="119"/>
      <c r="D51" s="120"/>
      <c r="E51" s="115"/>
      <c r="F51" s="116"/>
      <c r="G51" s="115"/>
      <c r="H51" s="138"/>
      <c r="I51" s="131"/>
      <c r="J51" s="131"/>
      <c r="K51" s="136"/>
      <c r="L51" s="137"/>
      <c r="M51" s="133"/>
      <c r="N51" s="135"/>
      <c r="O51" s="133">
        <f t="shared" si="48"/>
        <v>0</v>
      </c>
      <c r="P51" s="143" t="e">
        <f t="shared" si="49"/>
        <v>#DIV/0!</v>
      </c>
      <c r="Q51" s="144">
        <f t="shared" si="50"/>
        <v>0</v>
      </c>
      <c r="R51" s="145" t="e">
        <f t="shared" si="51"/>
        <v>#DIV/0!</v>
      </c>
      <c r="S51" s="146"/>
    </row>
    <row r="52" spans="1:19">
      <c r="A52" s="111">
        <f t="shared" si="8"/>
        <v>45</v>
      </c>
      <c r="B52" s="112">
        <f t="shared" si="47"/>
        <v>0</v>
      </c>
      <c r="C52" s="119"/>
      <c r="D52" s="120"/>
      <c r="E52" s="115"/>
      <c r="F52" s="116"/>
      <c r="G52" s="115"/>
      <c r="H52" s="138"/>
      <c r="I52" s="131"/>
      <c r="J52" s="131"/>
      <c r="K52" s="136"/>
      <c r="L52" s="137"/>
      <c r="M52" s="133"/>
      <c r="N52" s="135"/>
      <c r="O52" s="133">
        <f t="shared" si="48"/>
        <v>0</v>
      </c>
      <c r="P52" s="143" t="e">
        <f t="shared" si="49"/>
        <v>#DIV/0!</v>
      </c>
      <c r="Q52" s="144">
        <f t="shared" si="50"/>
        <v>0</v>
      </c>
      <c r="R52" s="145" t="e">
        <f t="shared" si="51"/>
        <v>#DIV/0!</v>
      </c>
      <c r="S52" s="146"/>
    </row>
    <row r="53" spans="1:19">
      <c r="A53" s="111">
        <f t="shared" si="8"/>
        <v>46</v>
      </c>
      <c r="B53" s="112">
        <f t="shared" si="47"/>
        <v>0</v>
      </c>
      <c r="C53" s="119"/>
      <c r="D53" s="120"/>
      <c r="E53" s="115"/>
      <c r="F53" s="116"/>
      <c r="G53" s="115"/>
      <c r="H53" s="138"/>
      <c r="I53" s="131"/>
      <c r="J53" s="131"/>
      <c r="K53" s="136"/>
      <c r="L53" s="137"/>
      <c r="M53" s="133"/>
      <c r="N53" s="135"/>
      <c r="O53" s="133">
        <f t="shared" si="48"/>
        <v>0</v>
      </c>
      <c r="P53" s="143" t="e">
        <f t="shared" si="49"/>
        <v>#DIV/0!</v>
      </c>
      <c r="Q53" s="144">
        <f t="shared" si="50"/>
        <v>0</v>
      </c>
      <c r="R53" s="145" t="e">
        <f t="shared" si="51"/>
        <v>#DIV/0!</v>
      </c>
      <c r="S53" s="146"/>
    </row>
    <row r="54" spans="1:19" ht="15.75" thickBot="1">
      <c r="A54" s="122"/>
      <c r="B54" s="122"/>
      <c r="C54" s="122"/>
      <c r="D54" s="122"/>
      <c r="E54" s="123"/>
      <c r="F54" s="15"/>
      <c r="G54" s="123"/>
      <c r="H54" s="15"/>
      <c r="I54" s="15"/>
      <c r="J54" s="15"/>
      <c r="K54" s="140"/>
      <c r="L54" s="140"/>
      <c r="M54" s="140"/>
      <c r="N54" s="140"/>
      <c r="O54" s="140"/>
      <c r="P54" s="140"/>
      <c r="Q54" s="15"/>
      <c r="R54" s="30"/>
      <c r="S54" s="147"/>
    </row>
    <row r="55" spans="1:19" ht="16.5" thickTop="1" thickBot="1">
      <c r="A55" s="124"/>
      <c r="B55" s="124"/>
      <c r="C55" s="124"/>
      <c r="D55" s="124"/>
      <c r="E55" s="125"/>
      <c r="F55" s="58"/>
      <c r="G55" s="125"/>
      <c r="H55" s="58"/>
      <c r="I55" s="58"/>
      <c r="J55" s="58"/>
      <c r="K55" s="141"/>
      <c r="L55" s="141"/>
      <c r="M55" s="142">
        <f>SUM(M8:M54)</f>
        <v>0</v>
      </c>
      <c r="N55" s="142">
        <f>SUM(N8:N54)</f>
        <v>0</v>
      </c>
      <c r="O55" s="142">
        <f>SUM(O8:O54)</f>
        <v>0</v>
      </c>
      <c r="P55" s="148" t="e">
        <f>AVERAGE(P8:P54)</f>
        <v>#DIV/0!</v>
      </c>
      <c r="Q55" s="149">
        <f>SUM(Q8:Q54)</f>
        <v>0</v>
      </c>
      <c r="R55" s="150"/>
      <c r="S55" s="73"/>
    </row>
  </sheetData>
  <mergeCells count="15">
    <mergeCell ref="E5:H5"/>
    <mergeCell ref="E6:F6"/>
    <mergeCell ref="G6:H6"/>
    <mergeCell ref="A5:A7"/>
    <mergeCell ref="B5:B7"/>
    <mergeCell ref="C5:C7"/>
    <mergeCell ref="D5:D7"/>
    <mergeCell ref="S5:S7"/>
    <mergeCell ref="I5:J6"/>
    <mergeCell ref="K5:M6"/>
    <mergeCell ref="N5:N7"/>
    <mergeCell ref="O5:O7"/>
    <mergeCell ref="P5:P7"/>
    <mergeCell ref="Q5:Q7"/>
    <mergeCell ref="R5:R7"/>
  </mergeCells>
  <hyperlinks>
    <hyperlink ref="S2" location="'Summary sales'!A1" display="SUMMARY"/>
  </hyperlinks>
  <pageMargins left="0.7" right="0.7" top="0.75" bottom="0.75" header="0.3" footer="0.3"/>
  <pageSetup paperSize="9" orientation="portrait" horizontalDpi="360" verticalDpi="360"/>
  <drawing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zoomScale="85" zoomScaleNormal="85" workbookViewId="0">
      <selection activeCell="J37" sqref="J37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9" width="13.85546875" style="35" customWidth="1"/>
    <col min="10" max="10" width="13.85546875" style="1" customWidth="1"/>
    <col min="11" max="11" width="9.140625" style="1"/>
    <col min="12" max="12" width="28.42578125" style="1" customWidth="1"/>
    <col min="13" max="16384" width="9.140625" style="1"/>
  </cols>
  <sheetData>
    <row r="1" spans="1:12">
      <c r="B1" s="2"/>
      <c r="C1" s="3" t="s">
        <v>131</v>
      </c>
      <c r="D1" s="2"/>
      <c r="E1" s="2"/>
      <c r="F1" s="2"/>
      <c r="G1" s="2"/>
      <c r="H1" s="36"/>
      <c r="I1" s="36"/>
      <c r="J1" s="2"/>
      <c r="K1" s="2"/>
      <c r="L1" s="2"/>
    </row>
    <row r="2" spans="1:12">
      <c r="B2" s="2"/>
      <c r="C2" s="3" t="s">
        <v>242</v>
      </c>
      <c r="D2" s="2"/>
      <c r="E2" s="2"/>
      <c r="F2" s="2"/>
      <c r="G2" s="2"/>
      <c r="H2" s="36"/>
      <c r="I2" s="36"/>
      <c r="J2" s="2"/>
      <c r="K2" s="2"/>
      <c r="L2" s="25" t="s">
        <v>133</v>
      </c>
    </row>
    <row r="3" spans="1:12">
      <c r="B3" s="2"/>
      <c r="C3" s="3" t="str">
        <f>SCI!C3</f>
        <v>Bulan Agustus 2026</v>
      </c>
      <c r="D3" s="2"/>
      <c r="E3" s="2"/>
      <c r="F3" s="2"/>
      <c r="G3" s="2"/>
      <c r="H3" s="36"/>
      <c r="I3" s="36"/>
      <c r="J3" s="2"/>
      <c r="K3" s="2"/>
      <c r="L3" s="2"/>
    </row>
    <row r="4" spans="1:12">
      <c r="B4" s="4"/>
      <c r="C4" s="4">
        <f>SCI!C4</f>
        <v>46235</v>
      </c>
      <c r="D4" s="2"/>
      <c r="E4" s="2"/>
      <c r="F4" s="2"/>
      <c r="G4" s="2"/>
      <c r="H4" s="36"/>
      <c r="I4" s="36"/>
      <c r="J4" s="2" t="s">
        <v>134</v>
      </c>
      <c r="K4" s="26">
        <f>MAX(K7:K36)</f>
        <v>245.54166666666666</v>
      </c>
      <c r="L4" s="2"/>
    </row>
    <row r="5" spans="1:12">
      <c r="A5" s="934" t="s">
        <v>111</v>
      </c>
      <c r="B5" s="933" t="s">
        <v>112</v>
      </c>
      <c r="C5" s="933" t="s">
        <v>135</v>
      </c>
      <c r="D5" s="933"/>
      <c r="E5" s="933" t="s">
        <v>136</v>
      </c>
      <c r="F5" s="933"/>
      <c r="G5" s="937" t="s">
        <v>137</v>
      </c>
      <c r="H5" s="976" t="s">
        <v>138</v>
      </c>
      <c r="I5" s="976"/>
      <c r="J5" s="933" t="s">
        <v>139</v>
      </c>
      <c r="K5" s="937" t="s">
        <v>140</v>
      </c>
      <c r="L5" s="931" t="s">
        <v>141</v>
      </c>
    </row>
    <row r="6" spans="1:12">
      <c r="A6" s="935"/>
      <c r="B6" s="936"/>
      <c r="C6" s="5" t="s">
        <v>112</v>
      </c>
      <c r="D6" s="5" t="s">
        <v>142</v>
      </c>
      <c r="E6" s="5" t="s">
        <v>112</v>
      </c>
      <c r="F6" s="5" t="s">
        <v>142</v>
      </c>
      <c r="G6" s="938"/>
      <c r="H6" s="37" t="s">
        <v>135</v>
      </c>
      <c r="I6" s="37" t="s">
        <v>136</v>
      </c>
      <c r="J6" s="936"/>
      <c r="K6" s="938"/>
      <c r="L6" s="932"/>
    </row>
    <row r="7" spans="1:12">
      <c r="A7" s="6">
        <v>1</v>
      </c>
      <c r="B7" s="7">
        <f>C4</f>
        <v>46235</v>
      </c>
      <c r="C7" s="8">
        <f>B7</f>
        <v>46235</v>
      </c>
      <c r="D7" s="9">
        <v>0.29166666666666702</v>
      </c>
      <c r="E7" s="8">
        <f>C7+1</f>
        <v>46236</v>
      </c>
      <c r="F7" s="9">
        <v>0.29166666666666702</v>
      </c>
      <c r="G7" s="10">
        <f>IFERROR(((E7-C7)+(F7-D7)),"")</f>
        <v>1</v>
      </c>
      <c r="H7" s="38">
        <v>1928871.34</v>
      </c>
      <c r="I7" s="555">
        <v>1930287.98</v>
      </c>
      <c r="J7" s="11">
        <f t="shared" ref="J7:J8" si="0">I7-H7</f>
        <v>1416.6399999998976</v>
      </c>
      <c r="K7" s="27">
        <f t="shared" ref="K7:K8" si="1">J7/24</f>
        <v>59.0266666666624</v>
      </c>
      <c r="L7" s="28"/>
    </row>
    <row r="8" spans="1:12">
      <c r="A8" s="12">
        <f>A7+1</f>
        <v>2</v>
      </c>
      <c r="B8" s="8">
        <f>B7+1</f>
        <v>46236</v>
      </c>
      <c r="C8" s="8">
        <f>B8</f>
        <v>46236</v>
      </c>
      <c r="D8" s="9">
        <v>0.29166666666666702</v>
      </c>
      <c r="E8" s="8">
        <f>C8+1</f>
        <v>46237</v>
      </c>
      <c r="F8" s="9">
        <v>0.29166666666666702</v>
      </c>
      <c r="G8" s="10">
        <f>IFERROR(((E8-C8)+(F8-D8)),"")</f>
        <v>1</v>
      </c>
      <c r="H8" s="555">
        <f t="shared" ref="H8:H37" si="2">I7</f>
        <v>1930287.98</v>
      </c>
      <c r="I8" s="38">
        <v>1930287.98</v>
      </c>
      <c r="J8" s="11">
        <f t="shared" si="0"/>
        <v>0</v>
      </c>
      <c r="K8" s="27">
        <f t="shared" si="1"/>
        <v>0</v>
      </c>
      <c r="L8" s="742" t="s">
        <v>156</v>
      </c>
    </row>
    <row r="9" spans="1:12">
      <c r="A9" s="12">
        <f t="shared" ref="A9:B24" si="3">A8+1</f>
        <v>3</v>
      </c>
      <c r="B9" s="8">
        <f t="shared" si="3"/>
        <v>46237</v>
      </c>
      <c r="C9" s="8">
        <f t="shared" ref="C9:C34" si="4">B9</f>
        <v>46237</v>
      </c>
      <c r="D9" s="9">
        <v>0.29166666666666702</v>
      </c>
      <c r="E9" s="8">
        <f t="shared" ref="E9:E34" si="5">C9+1</f>
        <v>46238</v>
      </c>
      <c r="F9" s="9">
        <v>0.29166666666666702</v>
      </c>
      <c r="G9" s="10">
        <f t="shared" ref="G9:G34" si="6">IFERROR(((E9-C9)+(F9-D9)),"")</f>
        <v>1</v>
      </c>
      <c r="H9" s="555">
        <f t="shared" si="2"/>
        <v>1930287.98</v>
      </c>
      <c r="I9" s="38">
        <v>1932181.84</v>
      </c>
      <c r="J9" s="11">
        <f t="shared" ref="J9" si="7">I9-H9</f>
        <v>1893.8600000001024</v>
      </c>
      <c r="K9" s="27">
        <f t="shared" ref="K9" si="8">J9/24</f>
        <v>78.910833333337607</v>
      </c>
      <c r="L9" s="28"/>
    </row>
    <row r="10" spans="1:12">
      <c r="A10" s="12">
        <f t="shared" si="3"/>
        <v>4</v>
      </c>
      <c r="B10" s="8">
        <f t="shared" si="3"/>
        <v>46238</v>
      </c>
      <c r="C10" s="8">
        <f t="shared" si="4"/>
        <v>46238</v>
      </c>
      <c r="D10" s="9">
        <v>0.29166666666666702</v>
      </c>
      <c r="E10" s="8">
        <f t="shared" si="5"/>
        <v>46239</v>
      </c>
      <c r="F10" s="9">
        <v>0.29166666666666702</v>
      </c>
      <c r="G10" s="10">
        <f t="shared" si="6"/>
        <v>1</v>
      </c>
      <c r="H10" s="555">
        <f t="shared" si="2"/>
        <v>1932181.84</v>
      </c>
      <c r="I10" s="38">
        <v>1935849.05</v>
      </c>
      <c r="J10" s="11">
        <f t="shared" ref="J10" si="9">I10-H10</f>
        <v>3667.2099999999627</v>
      </c>
      <c r="K10" s="27">
        <f t="shared" ref="K10" si="10">J10/24</f>
        <v>152.80041666666511</v>
      </c>
      <c r="L10" s="548"/>
    </row>
    <row r="11" spans="1:12">
      <c r="A11" s="12">
        <f t="shared" si="3"/>
        <v>5</v>
      </c>
      <c r="B11" s="8">
        <f t="shared" si="3"/>
        <v>46239</v>
      </c>
      <c r="C11" s="8">
        <f t="shared" si="4"/>
        <v>46239</v>
      </c>
      <c r="D11" s="9">
        <v>0.29166666666666702</v>
      </c>
      <c r="E11" s="8">
        <f t="shared" si="5"/>
        <v>46240</v>
      </c>
      <c r="F11" s="9">
        <v>0.29166666666666702</v>
      </c>
      <c r="G11" s="10">
        <f t="shared" si="6"/>
        <v>1</v>
      </c>
      <c r="H11" s="555">
        <f t="shared" si="2"/>
        <v>1935849.05</v>
      </c>
      <c r="I11" s="38">
        <v>1936742.22</v>
      </c>
      <c r="J11" s="11">
        <f t="shared" ref="J11" si="11">I11-H11</f>
        <v>893.16999999992549</v>
      </c>
      <c r="K11" s="27">
        <f t="shared" ref="K11" si="12">J11/24</f>
        <v>37.215416666663565</v>
      </c>
      <c r="L11" s="679"/>
    </row>
    <row r="12" spans="1:12">
      <c r="A12" s="12">
        <f t="shared" si="3"/>
        <v>6</v>
      </c>
      <c r="B12" s="8">
        <f t="shared" si="3"/>
        <v>46240</v>
      </c>
      <c r="C12" s="8">
        <f t="shared" si="4"/>
        <v>46240</v>
      </c>
      <c r="D12" s="9">
        <v>0.29166666666666702</v>
      </c>
      <c r="E12" s="8">
        <f t="shared" si="5"/>
        <v>46241</v>
      </c>
      <c r="F12" s="9">
        <v>0.29166666666666702</v>
      </c>
      <c r="G12" s="10">
        <f t="shared" si="6"/>
        <v>1</v>
      </c>
      <c r="H12" s="555">
        <f t="shared" si="2"/>
        <v>1936742.22</v>
      </c>
      <c r="I12" s="38">
        <v>1941271.62</v>
      </c>
      <c r="J12" s="11">
        <f t="shared" ref="J12" si="13">I12-H12</f>
        <v>4529.4000000001397</v>
      </c>
      <c r="K12" s="27">
        <f t="shared" ref="K12" si="14">J12/24</f>
        <v>188.72500000000582</v>
      </c>
      <c r="L12" s="28"/>
    </row>
    <row r="13" spans="1:12">
      <c r="A13" s="12">
        <f t="shared" si="3"/>
        <v>7</v>
      </c>
      <c r="B13" s="8">
        <f t="shared" si="3"/>
        <v>46241</v>
      </c>
      <c r="C13" s="8">
        <f t="shared" si="4"/>
        <v>46241</v>
      </c>
      <c r="D13" s="9">
        <v>0.29166666666666702</v>
      </c>
      <c r="E13" s="8">
        <f t="shared" si="5"/>
        <v>46242</v>
      </c>
      <c r="F13" s="9">
        <v>0.29166666666666702</v>
      </c>
      <c r="G13" s="10">
        <f t="shared" si="6"/>
        <v>1</v>
      </c>
      <c r="H13" s="555">
        <f t="shared" si="2"/>
        <v>1941271.62</v>
      </c>
      <c r="I13" s="38">
        <v>1941271.62</v>
      </c>
      <c r="J13" s="11">
        <f t="shared" ref="J13" si="15">I13-H13</f>
        <v>0</v>
      </c>
      <c r="K13" s="27">
        <f t="shared" ref="K13" si="16">J13/24</f>
        <v>0</v>
      </c>
      <c r="L13" s="742" t="s">
        <v>156</v>
      </c>
    </row>
    <row r="14" spans="1:12">
      <c r="A14" s="12">
        <f t="shared" si="3"/>
        <v>8</v>
      </c>
      <c r="B14" s="8">
        <f t="shared" si="3"/>
        <v>46242</v>
      </c>
      <c r="C14" s="8">
        <f t="shared" si="4"/>
        <v>46242</v>
      </c>
      <c r="D14" s="9">
        <v>0.29166666666666702</v>
      </c>
      <c r="E14" s="8">
        <f t="shared" si="5"/>
        <v>46243</v>
      </c>
      <c r="F14" s="9">
        <v>0.29166666666666702</v>
      </c>
      <c r="G14" s="10">
        <f t="shared" si="6"/>
        <v>1</v>
      </c>
      <c r="H14" s="555">
        <f t="shared" si="2"/>
        <v>1941271.62</v>
      </c>
      <c r="I14" s="38">
        <v>1941595.85</v>
      </c>
      <c r="J14" s="11">
        <f t="shared" ref="J14" si="17">I14-H14</f>
        <v>324.22999999998137</v>
      </c>
      <c r="K14" s="27">
        <f t="shared" ref="K14" si="18">J14/24</f>
        <v>13.509583333332557</v>
      </c>
      <c r="L14" s="28"/>
    </row>
    <row r="15" spans="1:12">
      <c r="A15" s="12">
        <f t="shared" si="3"/>
        <v>9</v>
      </c>
      <c r="B15" s="8">
        <f t="shared" si="3"/>
        <v>46243</v>
      </c>
      <c r="C15" s="8">
        <f t="shared" si="4"/>
        <v>46243</v>
      </c>
      <c r="D15" s="9">
        <v>0.29166666666666702</v>
      </c>
      <c r="E15" s="8">
        <f t="shared" si="5"/>
        <v>46244</v>
      </c>
      <c r="F15" s="9">
        <v>0.29166666666666702</v>
      </c>
      <c r="G15" s="10">
        <f t="shared" si="6"/>
        <v>1</v>
      </c>
      <c r="H15" s="555">
        <f t="shared" si="2"/>
        <v>1941595.85</v>
      </c>
      <c r="I15" s="38">
        <v>1941716.95</v>
      </c>
      <c r="J15" s="11">
        <f t="shared" ref="J15" si="19">I15-H15</f>
        <v>121.0999999998603</v>
      </c>
      <c r="K15" s="27">
        <f t="shared" ref="K15" si="20">J15/24</f>
        <v>5.0458333333275123</v>
      </c>
      <c r="L15" s="28"/>
    </row>
    <row r="16" spans="1:12">
      <c r="A16" s="12">
        <f t="shared" si="3"/>
        <v>10</v>
      </c>
      <c r="B16" s="8">
        <f t="shared" si="3"/>
        <v>46244</v>
      </c>
      <c r="C16" s="8">
        <f t="shared" si="4"/>
        <v>46244</v>
      </c>
      <c r="D16" s="9">
        <v>0.29166666666666702</v>
      </c>
      <c r="E16" s="8">
        <f t="shared" si="5"/>
        <v>46245</v>
      </c>
      <c r="F16" s="9">
        <v>0.29166666666666702</v>
      </c>
      <c r="G16" s="10">
        <f t="shared" si="6"/>
        <v>1</v>
      </c>
      <c r="H16" s="555">
        <f t="shared" si="2"/>
        <v>1941716.95</v>
      </c>
      <c r="I16" s="38">
        <v>1947609.95</v>
      </c>
      <c r="J16" s="11">
        <f t="shared" ref="J16" si="21">I16-H16</f>
        <v>5893</v>
      </c>
      <c r="K16" s="27">
        <f t="shared" ref="K16" si="22">J16/24</f>
        <v>245.54166666666666</v>
      </c>
      <c r="L16" s="28"/>
    </row>
    <row r="17" spans="1:14">
      <c r="A17" s="12">
        <f t="shared" si="3"/>
        <v>11</v>
      </c>
      <c r="B17" s="8">
        <f t="shared" si="3"/>
        <v>46245</v>
      </c>
      <c r="C17" s="8">
        <f t="shared" si="4"/>
        <v>46245</v>
      </c>
      <c r="D17" s="9">
        <v>0.29166666666666702</v>
      </c>
      <c r="E17" s="8">
        <f t="shared" si="5"/>
        <v>46246</v>
      </c>
      <c r="F17" s="9">
        <v>0.29166666666666702</v>
      </c>
      <c r="G17" s="10">
        <f t="shared" si="6"/>
        <v>1</v>
      </c>
      <c r="H17" s="555">
        <f t="shared" si="2"/>
        <v>1947609.95</v>
      </c>
      <c r="I17" s="38">
        <v>1948798.14</v>
      </c>
      <c r="J17" s="11">
        <f t="shared" ref="J17" si="23">I17-H17</f>
        <v>1188.1899999999441</v>
      </c>
      <c r="K17" s="27">
        <f t="shared" ref="K17" si="24">J17/24</f>
        <v>49.507916666664336</v>
      </c>
      <c r="L17" s="28"/>
    </row>
    <row r="18" spans="1:14">
      <c r="A18" s="12">
        <f t="shared" si="3"/>
        <v>12</v>
      </c>
      <c r="B18" s="8">
        <f t="shared" si="3"/>
        <v>46246</v>
      </c>
      <c r="C18" s="8">
        <f t="shared" si="4"/>
        <v>46246</v>
      </c>
      <c r="D18" s="9">
        <v>0.29166666666666702</v>
      </c>
      <c r="E18" s="8">
        <f t="shared" si="5"/>
        <v>46247</v>
      </c>
      <c r="F18" s="9">
        <v>0.29166666666666702</v>
      </c>
      <c r="G18" s="10">
        <f t="shared" si="6"/>
        <v>1</v>
      </c>
      <c r="H18" s="555">
        <f t="shared" si="2"/>
        <v>1948798.14</v>
      </c>
      <c r="I18" s="38">
        <v>1953718.42</v>
      </c>
      <c r="J18" s="11">
        <f t="shared" ref="J18" si="25">I18-H18</f>
        <v>4920.2800000000279</v>
      </c>
      <c r="K18" s="27">
        <f t="shared" ref="K18:K34" si="26">J18/24</f>
        <v>205.01166666666782</v>
      </c>
      <c r="L18" s="679"/>
      <c r="N18" s="29"/>
    </row>
    <row r="19" spans="1:14">
      <c r="A19" s="12">
        <f t="shared" si="3"/>
        <v>13</v>
      </c>
      <c r="B19" s="8">
        <f t="shared" si="3"/>
        <v>46247</v>
      </c>
      <c r="C19" s="8">
        <f t="shared" si="4"/>
        <v>46247</v>
      </c>
      <c r="D19" s="9">
        <v>0.29166666666666702</v>
      </c>
      <c r="E19" s="8">
        <f t="shared" si="5"/>
        <v>46248</v>
      </c>
      <c r="F19" s="9">
        <v>0.29166666666666702</v>
      </c>
      <c r="G19" s="10">
        <f t="shared" si="6"/>
        <v>1</v>
      </c>
      <c r="H19" s="555">
        <f t="shared" si="2"/>
        <v>1953718.42</v>
      </c>
      <c r="I19" s="38">
        <v>1956406.66</v>
      </c>
      <c r="J19" s="11">
        <f t="shared" ref="J19" si="27">I19-H19</f>
        <v>2688.2399999999907</v>
      </c>
      <c r="K19" s="27">
        <f t="shared" si="26"/>
        <v>112.00999999999961</v>
      </c>
      <c r="L19" s="28"/>
    </row>
    <row r="20" spans="1:14">
      <c r="A20" s="12">
        <f t="shared" si="3"/>
        <v>14</v>
      </c>
      <c r="B20" s="8">
        <f t="shared" si="3"/>
        <v>46248</v>
      </c>
      <c r="C20" s="8">
        <f t="shared" si="4"/>
        <v>46248</v>
      </c>
      <c r="D20" s="9">
        <v>0.29166666666666702</v>
      </c>
      <c r="E20" s="8">
        <f t="shared" si="5"/>
        <v>46249</v>
      </c>
      <c r="F20" s="9">
        <v>0.29166666666666702</v>
      </c>
      <c r="G20" s="10">
        <f t="shared" si="6"/>
        <v>1</v>
      </c>
      <c r="H20" s="555">
        <f t="shared" si="2"/>
        <v>1956406.66</v>
      </c>
      <c r="I20" s="38">
        <v>1959419.52</v>
      </c>
      <c r="J20" s="11">
        <f t="shared" ref="J20" si="28">I20-H20</f>
        <v>3012.8600000001024</v>
      </c>
      <c r="K20" s="27">
        <f t="shared" si="26"/>
        <v>125.53583333333761</v>
      </c>
      <c r="L20" s="28"/>
    </row>
    <row r="21" spans="1:14">
      <c r="A21" s="12">
        <f t="shared" si="3"/>
        <v>15</v>
      </c>
      <c r="B21" s="8">
        <f t="shared" si="3"/>
        <v>46249</v>
      </c>
      <c r="C21" s="8">
        <f t="shared" si="4"/>
        <v>46249</v>
      </c>
      <c r="D21" s="9">
        <v>0.29166666666666702</v>
      </c>
      <c r="E21" s="8">
        <f t="shared" si="5"/>
        <v>46250</v>
      </c>
      <c r="F21" s="9">
        <v>0.29166666666666702</v>
      </c>
      <c r="G21" s="10">
        <f t="shared" si="6"/>
        <v>1</v>
      </c>
      <c r="H21" s="555">
        <f t="shared" si="2"/>
        <v>1959419.52</v>
      </c>
      <c r="I21" s="38">
        <v>1959419.52</v>
      </c>
      <c r="J21" s="11">
        <f t="shared" ref="J21:J27" si="29">I21-H21</f>
        <v>0</v>
      </c>
      <c r="K21" s="27">
        <f t="shared" si="26"/>
        <v>0</v>
      </c>
      <c r="L21" s="742" t="s">
        <v>156</v>
      </c>
    </row>
    <row r="22" spans="1:14">
      <c r="A22" s="12">
        <f t="shared" si="3"/>
        <v>16</v>
      </c>
      <c r="B22" s="8">
        <f t="shared" si="3"/>
        <v>46250</v>
      </c>
      <c r="C22" s="8">
        <f t="shared" si="4"/>
        <v>46250</v>
      </c>
      <c r="D22" s="9">
        <v>0.29166666666666702</v>
      </c>
      <c r="E22" s="8">
        <f t="shared" si="5"/>
        <v>46251</v>
      </c>
      <c r="F22" s="9">
        <v>0.29166666666666702</v>
      </c>
      <c r="G22" s="10">
        <f t="shared" si="6"/>
        <v>1</v>
      </c>
      <c r="H22" s="555">
        <f t="shared" si="2"/>
        <v>1959419.52</v>
      </c>
      <c r="I22" s="38">
        <v>1959419.52</v>
      </c>
      <c r="J22" s="11">
        <f t="shared" ref="J22:J24" si="30">I22-H22</f>
        <v>0</v>
      </c>
      <c r="K22" s="27">
        <f t="shared" si="26"/>
        <v>0</v>
      </c>
      <c r="L22" s="816" t="s">
        <v>156</v>
      </c>
    </row>
    <row r="23" spans="1:14">
      <c r="A23" s="12">
        <f t="shared" si="3"/>
        <v>17</v>
      </c>
      <c r="B23" s="8">
        <f t="shared" si="3"/>
        <v>46251</v>
      </c>
      <c r="C23" s="8">
        <f t="shared" si="4"/>
        <v>46251</v>
      </c>
      <c r="D23" s="9">
        <v>0.29166666666666702</v>
      </c>
      <c r="E23" s="8">
        <f t="shared" si="5"/>
        <v>46252</v>
      </c>
      <c r="F23" s="9">
        <v>0.29166666666666702</v>
      </c>
      <c r="G23" s="10">
        <f t="shared" si="6"/>
        <v>1</v>
      </c>
      <c r="H23" s="555">
        <f t="shared" si="2"/>
        <v>1959419.52</v>
      </c>
      <c r="I23" s="38">
        <v>1959419.52</v>
      </c>
      <c r="J23" s="11">
        <f t="shared" si="30"/>
        <v>0</v>
      </c>
      <c r="K23" s="27">
        <f t="shared" si="26"/>
        <v>0</v>
      </c>
      <c r="L23" s="816" t="s">
        <v>156</v>
      </c>
    </row>
    <row r="24" spans="1:14">
      <c r="A24" s="12">
        <f t="shared" si="3"/>
        <v>18</v>
      </c>
      <c r="B24" s="8">
        <f t="shared" si="3"/>
        <v>46252</v>
      </c>
      <c r="C24" s="8">
        <f t="shared" si="4"/>
        <v>46252</v>
      </c>
      <c r="D24" s="9">
        <v>0.29166666666666702</v>
      </c>
      <c r="E24" s="8">
        <f t="shared" si="5"/>
        <v>46253</v>
      </c>
      <c r="F24" s="9">
        <v>0.29166666666666702</v>
      </c>
      <c r="G24" s="10">
        <f t="shared" si="6"/>
        <v>1</v>
      </c>
      <c r="H24" s="555">
        <f t="shared" si="2"/>
        <v>1959419.52</v>
      </c>
      <c r="I24" s="38">
        <v>1964497.12</v>
      </c>
      <c r="J24" s="11">
        <f t="shared" si="30"/>
        <v>5077.6000000000931</v>
      </c>
      <c r="K24" s="27">
        <f t="shared" si="26"/>
        <v>211.56666666667056</v>
      </c>
      <c r="L24" s="548"/>
    </row>
    <row r="25" spans="1:14">
      <c r="A25" s="12">
        <f t="shared" ref="A25:B34" si="31">A24+1</f>
        <v>19</v>
      </c>
      <c r="B25" s="8">
        <f>B24+1</f>
        <v>46253</v>
      </c>
      <c r="C25" s="8">
        <f t="shared" si="4"/>
        <v>46253</v>
      </c>
      <c r="D25" s="9">
        <v>0.29166666666666702</v>
      </c>
      <c r="E25" s="8">
        <f t="shared" si="5"/>
        <v>46254</v>
      </c>
      <c r="F25" s="9">
        <v>0.29166666666666702</v>
      </c>
      <c r="G25" s="10">
        <f t="shared" si="6"/>
        <v>1</v>
      </c>
      <c r="H25" s="555">
        <f t="shared" si="2"/>
        <v>1964497.12</v>
      </c>
      <c r="I25" s="38">
        <v>1965708.82</v>
      </c>
      <c r="J25" s="11">
        <f t="shared" si="29"/>
        <v>1211.6999999999534</v>
      </c>
      <c r="K25" s="27">
        <f t="shared" si="26"/>
        <v>50.487499999998057</v>
      </c>
      <c r="L25" s="28"/>
    </row>
    <row r="26" spans="1:14">
      <c r="A26" s="12">
        <f t="shared" si="31"/>
        <v>20</v>
      </c>
      <c r="B26" s="8">
        <f>B25+1</f>
        <v>46254</v>
      </c>
      <c r="C26" s="8">
        <f t="shared" si="4"/>
        <v>46254</v>
      </c>
      <c r="D26" s="9">
        <v>0.29166666666666702</v>
      </c>
      <c r="E26" s="8">
        <f t="shared" si="5"/>
        <v>46255</v>
      </c>
      <c r="F26" s="9">
        <v>0.29166666666666702</v>
      </c>
      <c r="G26" s="10">
        <f t="shared" si="6"/>
        <v>1</v>
      </c>
      <c r="H26" s="555">
        <f t="shared" si="2"/>
        <v>1965708.82</v>
      </c>
      <c r="I26" s="38">
        <v>1970708.92</v>
      </c>
      <c r="J26" s="11">
        <f t="shared" si="29"/>
        <v>5000.0999999998603</v>
      </c>
      <c r="K26" s="27">
        <f t="shared" si="26"/>
        <v>208.33749999999418</v>
      </c>
      <c r="L26" s="28"/>
    </row>
    <row r="27" spans="1:14">
      <c r="A27" s="12">
        <f t="shared" si="31"/>
        <v>21</v>
      </c>
      <c r="B27" s="8">
        <f>B26+1</f>
        <v>46255</v>
      </c>
      <c r="C27" s="8">
        <f t="shared" si="4"/>
        <v>46255</v>
      </c>
      <c r="D27" s="9">
        <v>0.29166666666666702</v>
      </c>
      <c r="E27" s="8">
        <f t="shared" si="5"/>
        <v>46256</v>
      </c>
      <c r="F27" s="9">
        <v>0.29166666666666702</v>
      </c>
      <c r="G27" s="10">
        <f t="shared" si="6"/>
        <v>1</v>
      </c>
      <c r="H27" s="555">
        <f t="shared" si="2"/>
        <v>1970708.92</v>
      </c>
      <c r="I27" s="38">
        <v>1971741.36</v>
      </c>
      <c r="J27" s="11">
        <f t="shared" si="29"/>
        <v>1032.440000000177</v>
      </c>
      <c r="K27" s="27">
        <f t="shared" si="26"/>
        <v>43.018333333340706</v>
      </c>
      <c r="L27" s="28"/>
    </row>
    <row r="28" spans="1:14">
      <c r="A28" s="12">
        <f t="shared" si="31"/>
        <v>22</v>
      </c>
      <c r="B28" s="8">
        <f t="shared" si="31"/>
        <v>46256</v>
      </c>
      <c r="C28" s="8">
        <f t="shared" si="4"/>
        <v>46256</v>
      </c>
      <c r="D28" s="9">
        <v>0.29166666666666702</v>
      </c>
      <c r="E28" s="8">
        <f t="shared" si="5"/>
        <v>46257</v>
      </c>
      <c r="F28" s="9">
        <v>0.29166666666666702</v>
      </c>
      <c r="G28" s="10">
        <f t="shared" si="6"/>
        <v>1</v>
      </c>
      <c r="H28" s="555">
        <f t="shared" si="2"/>
        <v>1971741.36</v>
      </c>
      <c r="I28" s="38">
        <v>1971741.36</v>
      </c>
      <c r="J28" s="11">
        <f t="shared" ref="J28" si="32">I28-H28</f>
        <v>0</v>
      </c>
      <c r="K28" s="27">
        <f t="shared" si="26"/>
        <v>0</v>
      </c>
      <c r="L28" s="816" t="s">
        <v>156</v>
      </c>
    </row>
    <row r="29" spans="1:14">
      <c r="A29" s="12">
        <f t="shared" si="31"/>
        <v>23</v>
      </c>
      <c r="B29" s="8">
        <f t="shared" si="31"/>
        <v>46257</v>
      </c>
      <c r="C29" s="8">
        <f t="shared" si="4"/>
        <v>46257</v>
      </c>
      <c r="D29" s="9">
        <v>0.29166666666666702</v>
      </c>
      <c r="E29" s="8">
        <f t="shared" si="5"/>
        <v>46258</v>
      </c>
      <c r="F29" s="9">
        <v>0.29166666666666702</v>
      </c>
      <c r="G29" s="10">
        <f t="shared" si="6"/>
        <v>1</v>
      </c>
      <c r="H29" s="555">
        <f t="shared" si="2"/>
        <v>1971741.36</v>
      </c>
      <c r="I29" s="38">
        <v>1971741.36</v>
      </c>
      <c r="J29" s="11">
        <f t="shared" ref="J29" si="33">I29-H29</f>
        <v>0</v>
      </c>
      <c r="K29" s="27">
        <f t="shared" si="26"/>
        <v>0</v>
      </c>
      <c r="L29" s="816" t="s">
        <v>156</v>
      </c>
    </row>
    <row r="30" spans="1:14">
      <c r="A30" s="12">
        <f t="shared" si="31"/>
        <v>24</v>
      </c>
      <c r="B30" s="8">
        <f t="shared" si="31"/>
        <v>46258</v>
      </c>
      <c r="C30" s="8">
        <f t="shared" si="4"/>
        <v>46258</v>
      </c>
      <c r="D30" s="9">
        <v>0.29166666666666702</v>
      </c>
      <c r="E30" s="8">
        <f t="shared" si="5"/>
        <v>46259</v>
      </c>
      <c r="F30" s="9">
        <v>0.29166666666666702</v>
      </c>
      <c r="G30" s="10">
        <f t="shared" si="6"/>
        <v>1</v>
      </c>
      <c r="H30" s="555">
        <f t="shared" si="2"/>
        <v>1971741.36</v>
      </c>
      <c r="I30" s="38">
        <v>1975537.66</v>
      </c>
      <c r="J30" s="11">
        <f t="shared" ref="J30:J33" si="34">I30-H30</f>
        <v>3796.2999999998137</v>
      </c>
      <c r="K30" s="27">
        <f t="shared" si="26"/>
        <v>158.17916666665892</v>
      </c>
      <c r="L30" s="701"/>
    </row>
    <row r="31" spans="1:14">
      <c r="A31" s="12">
        <f t="shared" si="31"/>
        <v>25</v>
      </c>
      <c r="B31" s="8">
        <f t="shared" si="31"/>
        <v>46259</v>
      </c>
      <c r="C31" s="8">
        <f t="shared" si="4"/>
        <v>46259</v>
      </c>
      <c r="D31" s="9">
        <v>0.29166666666666702</v>
      </c>
      <c r="E31" s="8">
        <f t="shared" si="5"/>
        <v>46260</v>
      </c>
      <c r="F31" s="9">
        <v>0.29166666666666702</v>
      </c>
      <c r="G31" s="10">
        <f t="shared" si="6"/>
        <v>1</v>
      </c>
      <c r="H31" s="555">
        <f t="shared" si="2"/>
        <v>1975537.66</v>
      </c>
      <c r="I31" s="38">
        <v>1977020.84</v>
      </c>
      <c r="J31" s="11">
        <f t="shared" si="34"/>
        <v>1483.1800000001676</v>
      </c>
      <c r="K31" s="27">
        <f t="shared" si="26"/>
        <v>61.799166666673649</v>
      </c>
      <c r="L31" s="28"/>
    </row>
    <row r="32" spans="1:14">
      <c r="A32" s="12">
        <f t="shared" si="31"/>
        <v>26</v>
      </c>
      <c r="B32" s="8">
        <f t="shared" si="31"/>
        <v>46260</v>
      </c>
      <c r="C32" s="8">
        <f t="shared" si="4"/>
        <v>46260</v>
      </c>
      <c r="D32" s="9">
        <v>0.29166666666666702</v>
      </c>
      <c r="E32" s="8">
        <f t="shared" si="5"/>
        <v>46261</v>
      </c>
      <c r="F32" s="9">
        <v>0.29166666666666702</v>
      </c>
      <c r="G32" s="10">
        <f t="shared" si="6"/>
        <v>1</v>
      </c>
      <c r="H32" s="555">
        <f t="shared" si="2"/>
        <v>1977020.84</v>
      </c>
      <c r="I32" s="38">
        <v>1977020.84</v>
      </c>
      <c r="J32" s="11">
        <f t="shared" si="34"/>
        <v>0</v>
      </c>
      <c r="K32" s="27">
        <f t="shared" si="26"/>
        <v>0</v>
      </c>
      <c r="L32" s="816" t="s">
        <v>156</v>
      </c>
    </row>
    <row r="33" spans="1:12">
      <c r="A33" s="12">
        <f t="shared" si="31"/>
        <v>27</v>
      </c>
      <c r="B33" s="8">
        <f t="shared" si="31"/>
        <v>46261</v>
      </c>
      <c r="C33" s="8">
        <f t="shared" si="4"/>
        <v>46261</v>
      </c>
      <c r="D33" s="9">
        <v>0.29166666666666702</v>
      </c>
      <c r="E33" s="8">
        <f t="shared" si="5"/>
        <v>46262</v>
      </c>
      <c r="F33" s="9">
        <v>0.29166666666666702</v>
      </c>
      <c r="G33" s="10">
        <f t="shared" si="6"/>
        <v>1</v>
      </c>
      <c r="H33" s="555">
        <f t="shared" si="2"/>
        <v>1977020.84</v>
      </c>
      <c r="I33" s="38">
        <v>1981319.96</v>
      </c>
      <c r="J33" s="11">
        <f t="shared" si="34"/>
        <v>4299.1199999998789</v>
      </c>
      <c r="K33" s="27">
        <f t="shared" si="26"/>
        <v>179.12999999999496</v>
      </c>
      <c r="L33" s="28"/>
    </row>
    <row r="34" spans="1:12">
      <c r="A34" s="12">
        <f t="shared" si="31"/>
        <v>28</v>
      </c>
      <c r="B34" s="8">
        <f t="shared" si="31"/>
        <v>46262</v>
      </c>
      <c r="C34" s="8">
        <f t="shared" si="4"/>
        <v>46262</v>
      </c>
      <c r="D34" s="9">
        <v>0.29166666666666702</v>
      </c>
      <c r="E34" s="8">
        <f t="shared" si="5"/>
        <v>46263</v>
      </c>
      <c r="F34" s="9">
        <v>0.29166666666666702</v>
      </c>
      <c r="G34" s="10">
        <f t="shared" si="6"/>
        <v>1</v>
      </c>
      <c r="H34" s="555">
        <f t="shared" si="2"/>
        <v>1981319.96</v>
      </c>
      <c r="I34" s="38">
        <v>1982683.33</v>
      </c>
      <c r="J34" s="11">
        <f t="shared" ref="J34" si="35">I34-H34</f>
        <v>1363.3700000001118</v>
      </c>
      <c r="K34" s="27">
        <f t="shared" si="26"/>
        <v>56.807083333337992</v>
      </c>
      <c r="L34" s="28"/>
    </row>
    <row r="35" spans="1:12">
      <c r="A35" s="12">
        <f t="shared" ref="A35:B35" si="36">A34+1</f>
        <v>29</v>
      </c>
      <c r="B35" s="8">
        <f t="shared" si="36"/>
        <v>46263</v>
      </c>
      <c r="C35" s="8">
        <f t="shared" ref="C35:C37" si="37">B35</f>
        <v>46263</v>
      </c>
      <c r="D35" s="9">
        <v>0.29166666666666702</v>
      </c>
      <c r="E35" s="8">
        <f t="shared" ref="E35:E37" si="38">C35+1</f>
        <v>46264</v>
      </c>
      <c r="F35" s="9">
        <v>0.29166666666666702</v>
      </c>
      <c r="G35" s="10">
        <f t="shared" ref="G35:G37" si="39">IFERROR(((E35-C35)+(F35-D35)),"")</f>
        <v>1</v>
      </c>
      <c r="H35" s="555">
        <f t="shared" si="2"/>
        <v>1982683.33</v>
      </c>
      <c r="I35" s="38">
        <v>1983060.03</v>
      </c>
      <c r="J35" s="11">
        <f t="shared" ref="J35:J37" si="40">I35-H35</f>
        <v>376.69999999995343</v>
      </c>
      <c r="K35" s="27">
        <f t="shared" ref="K35:K37" si="41">J35/24</f>
        <v>15.695833333331393</v>
      </c>
      <c r="L35" s="28"/>
    </row>
    <row r="36" spans="1:12">
      <c r="A36" s="12">
        <f t="shared" ref="A36:B36" si="42">A35+1</f>
        <v>30</v>
      </c>
      <c r="B36" s="8">
        <f t="shared" si="42"/>
        <v>46264</v>
      </c>
      <c r="C36" s="8">
        <f t="shared" si="37"/>
        <v>46264</v>
      </c>
      <c r="D36" s="9">
        <v>0.29166666666666702</v>
      </c>
      <c r="E36" s="8">
        <f t="shared" si="38"/>
        <v>46265</v>
      </c>
      <c r="F36" s="9">
        <v>0.29166666666666702</v>
      </c>
      <c r="G36" s="10">
        <f t="shared" si="39"/>
        <v>1</v>
      </c>
      <c r="H36" s="555">
        <f t="shared" si="2"/>
        <v>1983060.03</v>
      </c>
      <c r="I36" s="38">
        <v>1983073.96</v>
      </c>
      <c r="J36" s="11">
        <f t="shared" si="40"/>
        <v>13.929999999934807</v>
      </c>
      <c r="K36" s="27">
        <f t="shared" si="41"/>
        <v>0.58041666666395031</v>
      </c>
      <c r="L36" s="28"/>
    </row>
    <row r="37" spans="1:12">
      <c r="A37" s="12">
        <f t="shared" ref="A37:B37" si="43">A36+1</f>
        <v>31</v>
      </c>
      <c r="B37" s="8">
        <f t="shared" si="43"/>
        <v>46265</v>
      </c>
      <c r="C37" s="8">
        <f t="shared" si="37"/>
        <v>46265</v>
      </c>
      <c r="D37" s="9">
        <v>0.29166666666666702</v>
      </c>
      <c r="E37" s="8">
        <f t="shared" si="38"/>
        <v>46266</v>
      </c>
      <c r="F37" s="9">
        <v>0.29166666666666702</v>
      </c>
      <c r="G37" s="10">
        <f t="shared" si="39"/>
        <v>1</v>
      </c>
      <c r="H37" s="555">
        <f t="shared" si="2"/>
        <v>1983073.96</v>
      </c>
      <c r="I37" s="38">
        <v>1987842.26</v>
      </c>
      <c r="J37" s="11">
        <f t="shared" si="40"/>
        <v>4768.3000000000466</v>
      </c>
      <c r="K37" s="27">
        <f t="shared" si="41"/>
        <v>198.67916666666861</v>
      </c>
      <c r="L37" s="28"/>
    </row>
    <row r="38" spans="1:12">
      <c r="A38" s="12"/>
      <c r="B38" s="8"/>
      <c r="C38" s="8"/>
      <c r="D38" s="9"/>
      <c r="E38" s="8"/>
      <c r="F38" s="9"/>
      <c r="G38" s="10"/>
      <c r="H38" s="38"/>
      <c r="I38" s="38"/>
      <c r="J38" s="11"/>
      <c r="K38" s="27"/>
      <c r="L38" s="28"/>
    </row>
    <row r="39" spans="1:12">
      <c r="A39" s="17" t="s">
        <v>3</v>
      </c>
      <c r="B39" s="18"/>
      <c r="C39" s="18"/>
      <c r="D39" s="18"/>
      <c r="E39" s="18"/>
      <c r="F39" s="18"/>
      <c r="G39" s="19">
        <f>SUM(G7:G38)</f>
        <v>31</v>
      </c>
      <c r="H39" s="20"/>
      <c r="I39" s="20"/>
      <c r="J39" s="32">
        <f>SUM(J7:J38)</f>
        <v>58970.919999999925</v>
      </c>
      <c r="K39" s="32">
        <f>AVERAGE(K7:K38)</f>
        <v>79.261989247311732</v>
      </c>
      <c r="L39" s="33"/>
    </row>
    <row r="40" spans="1:12">
      <c r="A40" s="21" t="s">
        <v>117</v>
      </c>
      <c r="B40" s="22"/>
      <c r="C40" s="22"/>
      <c r="D40" s="22"/>
      <c r="E40" s="22"/>
      <c r="F40" s="22"/>
      <c r="G40" s="23">
        <f>G39/SUMPRODUCT((G7:G38&gt;0)*1)</f>
        <v>1</v>
      </c>
      <c r="H40" s="24"/>
      <c r="I40" s="24"/>
      <c r="J40" s="24"/>
      <c r="K40" s="24">
        <f>K39/SUMPRODUCT((K7:K38&gt;0)*1)</f>
        <v>3.4461734455352926</v>
      </c>
      <c r="L40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drawing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workbookViewId="0">
      <pane xSplit="3" ySplit="6" topLeftCell="D10" activePane="bottomRight" state="frozen"/>
      <selection pane="topRight"/>
      <selection pane="bottomLeft"/>
      <selection pane="bottomRight" activeCell="I36" sqref="I36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9" width="13.85546875" style="35" customWidth="1"/>
    <col min="10" max="10" width="13.85546875" style="1" customWidth="1"/>
    <col min="11" max="11" width="9.140625" style="1"/>
    <col min="12" max="12" width="28.42578125" style="1" customWidth="1"/>
    <col min="13" max="16384" width="9.140625" style="1"/>
  </cols>
  <sheetData>
    <row r="1" spans="1:12">
      <c r="B1" s="2"/>
      <c r="C1" s="3" t="s">
        <v>131</v>
      </c>
      <c r="D1" s="2"/>
      <c r="E1" s="2"/>
      <c r="F1" s="2"/>
      <c r="G1" s="2"/>
      <c r="H1" s="36"/>
      <c r="I1" s="36"/>
      <c r="J1" s="2"/>
      <c r="K1" s="2"/>
      <c r="L1" s="2"/>
    </row>
    <row r="2" spans="1:12">
      <c r="B2" s="2"/>
      <c r="C2" s="3" t="s">
        <v>243</v>
      </c>
      <c r="D2" s="2"/>
      <c r="E2" s="2"/>
      <c r="F2" s="2"/>
      <c r="G2" s="2"/>
      <c r="H2" s="36"/>
      <c r="I2" s="36"/>
      <c r="J2" s="2"/>
      <c r="K2" s="2"/>
      <c r="L2" s="25" t="s">
        <v>133</v>
      </c>
    </row>
    <row r="3" spans="1:12">
      <c r="B3" s="2"/>
      <c r="C3" s="3" t="str">
        <f>SCI!C3</f>
        <v>Bulan Agustus 2026</v>
      </c>
      <c r="D3" s="2"/>
      <c r="E3" s="2"/>
      <c r="F3" s="2"/>
      <c r="G3" s="2"/>
      <c r="H3" s="36"/>
      <c r="I3" s="36"/>
      <c r="J3" s="2"/>
      <c r="K3" s="2"/>
      <c r="L3" s="2"/>
    </row>
    <row r="4" spans="1:12">
      <c r="B4" s="4"/>
      <c r="C4" s="4">
        <f>SCI!C4</f>
        <v>46235</v>
      </c>
      <c r="D4" s="2"/>
      <c r="E4" s="2"/>
      <c r="F4" s="2"/>
      <c r="G4" s="2"/>
      <c r="H4" s="36"/>
      <c r="I4" s="36"/>
      <c r="J4" s="2" t="s">
        <v>134</v>
      </c>
      <c r="K4" s="26">
        <f>MAX(K7:K36)</f>
        <v>80.791249999999607</v>
      </c>
      <c r="L4" s="2"/>
    </row>
    <row r="5" spans="1:12">
      <c r="A5" s="934" t="s">
        <v>111</v>
      </c>
      <c r="B5" s="933" t="s">
        <v>112</v>
      </c>
      <c r="C5" s="933" t="s">
        <v>135</v>
      </c>
      <c r="D5" s="933"/>
      <c r="E5" s="933" t="s">
        <v>136</v>
      </c>
      <c r="F5" s="933"/>
      <c r="G5" s="937" t="s">
        <v>137</v>
      </c>
      <c r="H5" s="976" t="s">
        <v>138</v>
      </c>
      <c r="I5" s="976"/>
      <c r="J5" s="933" t="s">
        <v>139</v>
      </c>
      <c r="K5" s="937" t="s">
        <v>140</v>
      </c>
      <c r="L5" s="931" t="s">
        <v>141</v>
      </c>
    </row>
    <row r="6" spans="1:12">
      <c r="A6" s="935"/>
      <c r="B6" s="936"/>
      <c r="C6" s="5" t="s">
        <v>112</v>
      </c>
      <c r="D6" s="5" t="s">
        <v>142</v>
      </c>
      <c r="E6" s="5" t="s">
        <v>112</v>
      </c>
      <c r="F6" s="5" t="s">
        <v>142</v>
      </c>
      <c r="G6" s="938"/>
      <c r="H6" s="37" t="s">
        <v>135</v>
      </c>
      <c r="I6" s="37" t="s">
        <v>136</v>
      </c>
      <c r="J6" s="936"/>
      <c r="K6" s="938"/>
      <c r="L6" s="932"/>
    </row>
    <row r="7" spans="1:12">
      <c r="A7" s="6">
        <v>1</v>
      </c>
      <c r="B7" s="7">
        <f>C7</f>
        <v>46235</v>
      </c>
      <c r="C7" s="8">
        <f>C4</f>
        <v>46235</v>
      </c>
      <c r="D7" s="9">
        <v>0.29166666666666702</v>
      </c>
      <c r="E7" s="8">
        <f>C7+1</f>
        <v>46236</v>
      </c>
      <c r="F7" s="9">
        <v>0.29166666666666702</v>
      </c>
      <c r="G7" s="10">
        <f>IFERROR(((E7-C7)+(F7-D7)),"")</f>
        <v>1</v>
      </c>
      <c r="H7" s="38">
        <v>919991.69</v>
      </c>
      <c r="I7" s="38">
        <v>919991.69</v>
      </c>
      <c r="J7" s="11">
        <f t="shared" ref="J7" si="0">I7-H7</f>
        <v>0</v>
      </c>
      <c r="K7" s="27">
        <f t="shared" ref="K7" si="1">J7/24</f>
        <v>0</v>
      </c>
      <c r="L7" s="738" t="s">
        <v>156</v>
      </c>
    </row>
    <row r="8" spans="1:12">
      <c r="A8" s="12">
        <f>A7+1</f>
        <v>2</v>
      </c>
      <c r="B8" s="8">
        <f t="shared" ref="B8:B34" si="2">C8</f>
        <v>46236</v>
      </c>
      <c r="C8" s="8">
        <f>E7</f>
        <v>46236</v>
      </c>
      <c r="D8" s="9">
        <v>0.29166666666666702</v>
      </c>
      <c r="E8" s="8">
        <f>C8+1</f>
        <v>46237</v>
      </c>
      <c r="F8" s="9">
        <v>0.29166666666666702</v>
      </c>
      <c r="G8" s="10">
        <f>IFERROR(((E8-C8)+(F8-D8)),"")</f>
        <v>1</v>
      </c>
      <c r="H8" s="38">
        <f t="shared" ref="H8:H22" si="3">I7</f>
        <v>919991.69</v>
      </c>
      <c r="I8" s="38">
        <v>919991.69</v>
      </c>
      <c r="J8" s="11">
        <f t="shared" ref="J8" si="4">I8-H8</f>
        <v>0</v>
      </c>
      <c r="K8" s="27">
        <f t="shared" ref="K8" si="5">J8/24</f>
        <v>0</v>
      </c>
      <c r="L8" s="738" t="s">
        <v>156</v>
      </c>
    </row>
    <row r="9" spans="1:12">
      <c r="A9" s="12">
        <f t="shared" ref="A9:A24" si="6">A8+1</f>
        <v>3</v>
      </c>
      <c r="B9" s="8">
        <f t="shared" si="2"/>
        <v>46237</v>
      </c>
      <c r="C9" s="8">
        <f t="shared" ref="C9:C34" si="7">E8</f>
        <v>46237</v>
      </c>
      <c r="D9" s="9">
        <v>0.29166666666666702</v>
      </c>
      <c r="E9" s="8">
        <f t="shared" ref="E9:E34" si="8">C9+1</f>
        <v>46238</v>
      </c>
      <c r="F9" s="9">
        <v>0.29166666666666702</v>
      </c>
      <c r="G9" s="10">
        <f t="shared" ref="G9:G34" si="9">IFERROR(((E9-C9)+(F9-D9)),"")</f>
        <v>1</v>
      </c>
      <c r="H9" s="38">
        <f t="shared" si="3"/>
        <v>919991.69</v>
      </c>
      <c r="I9" s="38">
        <v>919991.69</v>
      </c>
      <c r="J9" s="11">
        <f t="shared" ref="J9" si="10">I9-H9</f>
        <v>0</v>
      </c>
      <c r="K9" s="27">
        <f t="shared" ref="K9" si="11">J9/24</f>
        <v>0</v>
      </c>
      <c r="L9" s="738" t="s">
        <v>156</v>
      </c>
    </row>
    <row r="10" spans="1:12">
      <c r="A10" s="12">
        <f t="shared" si="6"/>
        <v>4</v>
      </c>
      <c r="B10" s="8">
        <f t="shared" si="2"/>
        <v>46238</v>
      </c>
      <c r="C10" s="8">
        <f t="shared" si="7"/>
        <v>46238</v>
      </c>
      <c r="D10" s="9">
        <v>0.29166666666666702</v>
      </c>
      <c r="E10" s="8">
        <f t="shared" si="8"/>
        <v>46239</v>
      </c>
      <c r="F10" s="9">
        <v>0.29166666666666702</v>
      </c>
      <c r="G10" s="10">
        <f t="shared" si="9"/>
        <v>1</v>
      </c>
      <c r="H10" s="38">
        <f t="shared" si="3"/>
        <v>919991.69</v>
      </c>
      <c r="I10" s="38">
        <v>919991.69</v>
      </c>
      <c r="J10" s="11">
        <f t="shared" ref="J10" si="12">I10-H10</f>
        <v>0</v>
      </c>
      <c r="K10" s="27">
        <f t="shared" ref="K10" si="13">J10/24</f>
        <v>0</v>
      </c>
      <c r="L10" s="738" t="s">
        <v>156</v>
      </c>
    </row>
    <row r="11" spans="1:12">
      <c r="A11" s="12">
        <f t="shared" si="6"/>
        <v>5</v>
      </c>
      <c r="B11" s="8">
        <f t="shared" si="2"/>
        <v>46239</v>
      </c>
      <c r="C11" s="8">
        <f t="shared" si="7"/>
        <v>46239</v>
      </c>
      <c r="D11" s="9">
        <v>0.29166666666666702</v>
      </c>
      <c r="E11" s="8">
        <f t="shared" si="8"/>
        <v>46240</v>
      </c>
      <c r="F11" s="9">
        <v>0.29166666666666702</v>
      </c>
      <c r="G11" s="10">
        <f t="shared" si="9"/>
        <v>1</v>
      </c>
      <c r="H11" s="38">
        <f t="shared" si="3"/>
        <v>919991.69</v>
      </c>
      <c r="I11" s="38">
        <v>919991.69</v>
      </c>
      <c r="J11" s="11">
        <f t="shared" ref="J11" si="14">I11-H11</f>
        <v>0</v>
      </c>
      <c r="K11" s="27">
        <f t="shared" ref="K11" si="15">J11/24</f>
        <v>0</v>
      </c>
      <c r="L11" s="738" t="s">
        <v>156</v>
      </c>
    </row>
    <row r="12" spans="1:12">
      <c r="A12" s="12">
        <f t="shared" si="6"/>
        <v>6</v>
      </c>
      <c r="B12" s="8">
        <f t="shared" si="2"/>
        <v>46240</v>
      </c>
      <c r="C12" s="8">
        <f t="shared" si="7"/>
        <v>46240</v>
      </c>
      <c r="D12" s="9">
        <v>0.29166666666666702</v>
      </c>
      <c r="E12" s="8">
        <f t="shared" si="8"/>
        <v>46241</v>
      </c>
      <c r="F12" s="9">
        <v>0.29166666666666702</v>
      </c>
      <c r="G12" s="10">
        <f t="shared" si="9"/>
        <v>1</v>
      </c>
      <c r="H12" s="38">
        <f t="shared" si="3"/>
        <v>919991.69</v>
      </c>
      <c r="I12" s="38">
        <v>919991.69</v>
      </c>
      <c r="J12" s="11">
        <f t="shared" ref="J12" si="16">I12-H12</f>
        <v>0</v>
      </c>
      <c r="K12" s="27">
        <f t="shared" ref="K12" si="17">J12/24</f>
        <v>0</v>
      </c>
      <c r="L12" s="738" t="s">
        <v>156</v>
      </c>
    </row>
    <row r="13" spans="1:12">
      <c r="A13" s="12">
        <f t="shared" si="6"/>
        <v>7</v>
      </c>
      <c r="B13" s="8">
        <f t="shared" si="2"/>
        <v>46241</v>
      </c>
      <c r="C13" s="8">
        <f t="shared" si="7"/>
        <v>46241</v>
      </c>
      <c r="D13" s="9">
        <v>0.29166666666666702</v>
      </c>
      <c r="E13" s="8">
        <f t="shared" si="8"/>
        <v>46242</v>
      </c>
      <c r="F13" s="9">
        <v>0.29166666666666702</v>
      </c>
      <c r="G13" s="10">
        <f t="shared" si="9"/>
        <v>1</v>
      </c>
      <c r="H13" s="38">
        <f t="shared" si="3"/>
        <v>919991.69</v>
      </c>
      <c r="I13" s="38">
        <v>921011.1</v>
      </c>
      <c r="J13" s="11">
        <f t="shared" ref="J13" si="18">I13-H13</f>
        <v>1019.4100000000326</v>
      </c>
      <c r="K13" s="27">
        <f t="shared" ref="K13" si="19">J13/24</f>
        <v>42.475416666668025</v>
      </c>
      <c r="L13" s="677"/>
    </row>
    <row r="14" spans="1:12">
      <c r="A14" s="12">
        <f t="shared" si="6"/>
        <v>8</v>
      </c>
      <c r="B14" s="8">
        <f t="shared" si="2"/>
        <v>46242</v>
      </c>
      <c r="C14" s="8">
        <f t="shared" si="7"/>
        <v>46242</v>
      </c>
      <c r="D14" s="9">
        <v>0.29166666666666702</v>
      </c>
      <c r="E14" s="8">
        <f t="shared" si="8"/>
        <v>46243</v>
      </c>
      <c r="F14" s="9">
        <v>0.29166666666666702</v>
      </c>
      <c r="G14" s="10">
        <f t="shared" si="9"/>
        <v>1</v>
      </c>
      <c r="H14" s="38">
        <f t="shared" si="3"/>
        <v>921011.1</v>
      </c>
      <c r="I14" s="38">
        <v>921369.61</v>
      </c>
      <c r="J14" s="11">
        <f t="shared" ref="J14" si="20">I14-H14</f>
        <v>358.51000000000931</v>
      </c>
      <c r="K14" s="27">
        <f t="shared" ref="K14" si="21">J14/24</f>
        <v>14.937916666667055</v>
      </c>
      <c r="L14" s="677"/>
    </row>
    <row r="15" spans="1:12">
      <c r="A15" s="12">
        <f t="shared" si="6"/>
        <v>9</v>
      </c>
      <c r="B15" s="8">
        <f t="shared" si="2"/>
        <v>46243</v>
      </c>
      <c r="C15" s="8">
        <f t="shared" si="7"/>
        <v>46243</v>
      </c>
      <c r="D15" s="9">
        <v>0.29166666666666702</v>
      </c>
      <c r="E15" s="8">
        <f t="shared" si="8"/>
        <v>46244</v>
      </c>
      <c r="F15" s="9">
        <v>0.29166666666666702</v>
      </c>
      <c r="G15" s="10">
        <f t="shared" si="9"/>
        <v>1</v>
      </c>
      <c r="H15" s="38">
        <f t="shared" si="3"/>
        <v>921369.61</v>
      </c>
      <c r="I15" s="38">
        <v>922220.49</v>
      </c>
      <c r="J15" s="11">
        <f t="shared" ref="J15" si="22">I15-H15</f>
        <v>850.88000000000466</v>
      </c>
      <c r="K15" s="27">
        <f t="shared" ref="K15" si="23">J15/24</f>
        <v>35.453333333333525</v>
      </c>
      <c r="L15" s="677"/>
    </row>
    <row r="16" spans="1:12">
      <c r="A16" s="12">
        <f t="shared" si="6"/>
        <v>10</v>
      </c>
      <c r="B16" s="8">
        <f t="shared" si="2"/>
        <v>46244</v>
      </c>
      <c r="C16" s="8">
        <f t="shared" si="7"/>
        <v>46244</v>
      </c>
      <c r="D16" s="9">
        <v>0.29166666666666702</v>
      </c>
      <c r="E16" s="8">
        <f t="shared" si="8"/>
        <v>46245</v>
      </c>
      <c r="F16" s="9">
        <v>0.29166666666666702</v>
      </c>
      <c r="G16" s="10">
        <f t="shared" si="9"/>
        <v>1</v>
      </c>
      <c r="H16" s="38">
        <f t="shared" si="3"/>
        <v>922220.49</v>
      </c>
      <c r="I16" s="38">
        <v>923469.4</v>
      </c>
      <c r="J16" s="11">
        <f t="shared" ref="J16" si="24">I16-H16</f>
        <v>1248.9100000000326</v>
      </c>
      <c r="K16" s="27">
        <f t="shared" ref="K16" si="25">J16/24</f>
        <v>52.037916666668025</v>
      </c>
      <c r="L16" s="677"/>
    </row>
    <row r="17" spans="1:14">
      <c r="A17" s="12">
        <f t="shared" si="6"/>
        <v>11</v>
      </c>
      <c r="B17" s="8">
        <f t="shared" si="2"/>
        <v>46245</v>
      </c>
      <c r="C17" s="8">
        <f t="shared" si="7"/>
        <v>46245</v>
      </c>
      <c r="D17" s="9">
        <v>0.29166666666666702</v>
      </c>
      <c r="E17" s="8">
        <f t="shared" si="8"/>
        <v>46246</v>
      </c>
      <c r="F17" s="9">
        <v>0.29166666666666702</v>
      </c>
      <c r="G17" s="10">
        <f t="shared" si="9"/>
        <v>1</v>
      </c>
      <c r="H17" s="38">
        <f t="shared" si="3"/>
        <v>923469.4</v>
      </c>
      <c r="I17" s="38">
        <v>925008.4</v>
      </c>
      <c r="J17" s="11">
        <f t="shared" ref="J17" si="26">I17-H17</f>
        <v>1539</v>
      </c>
      <c r="K17" s="27">
        <f t="shared" ref="K17" si="27">J17/24</f>
        <v>64.125</v>
      </c>
      <c r="L17" s="677"/>
    </row>
    <row r="18" spans="1:14">
      <c r="A18" s="12">
        <f t="shared" si="6"/>
        <v>12</v>
      </c>
      <c r="B18" s="8">
        <f t="shared" si="2"/>
        <v>46246</v>
      </c>
      <c r="C18" s="8">
        <f t="shared" si="7"/>
        <v>46246</v>
      </c>
      <c r="D18" s="9">
        <v>0.29166666666666702</v>
      </c>
      <c r="E18" s="8">
        <f t="shared" si="8"/>
        <v>46247</v>
      </c>
      <c r="F18" s="9">
        <v>0.29166666666666702</v>
      </c>
      <c r="G18" s="10">
        <f t="shared" si="9"/>
        <v>1</v>
      </c>
      <c r="H18" s="38">
        <f t="shared" si="3"/>
        <v>925008.4</v>
      </c>
      <c r="I18" s="38">
        <v>925008.4</v>
      </c>
      <c r="J18" s="11">
        <f t="shared" ref="J18" si="28">I18-H18</f>
        <v>0</v>
      </c>
      <c r="K18" s="27">
        <f t="shared" ref="K18" si="29">J18/24</f>
        <v>0</v>
      </c>
      <c r="L18" s="738" t="s">
        <v>156</v>
      </c>
      <c r="N18" s="29"/>
    </row>
    <row r="19" spans="1:14">
      <c r="A19" s="12">
        <f t="shared" si="6"/>
        <v>13</v>
      </c>
      <c r="B19" s="8">
        <f t="shared" si="2"/>
        <v>46247</v>
      </c>
      <c r="C19" s="8">
        <f t="shared" si="7"/>
        <v>46247</v>
      </c>
      <c r="D19" s="9">
        <v>0.29166666666666702</v>
      </c>
      <c r="E19" s="8">
        <f t="shared" si="8"/>
        <v>46248</v>
      </c>
      <c r="F19" s="9">
        <v>0.29166666666666702</v>
      </c>
      <c r="G19" s="10">
        <f t="shared" si="9"/>
        <v>1</v>
      </c>
      <c r="H19" s="38">
        <f t="shared" si="3"/>
        <v>925008.4</v>
      </c>
      <c r="I19" s="38">
        <v>925008.4</v>
      </c>
      <c r="J19" s="11">
        <f t="shared" ref="J19" si="30">I19-H19</f>
        <v>0</v>
      </c>
      <c r="K19" s="27">
        <f t="shared" ref="K19" si="31">J19/24</f>
        <v>0</v>
      </c>
      <c r="L19" s="738" t="s">
        <v>156</v>
      </c>
    </row>
    <row r="20" spans="1:14">
      <c r="A20" s="12">
        <f t="shared" si="6"/>
        <v>14</v>
      </c>
      <c r="B20" s="8">
        <f t="shared" si="2"/>
        <v>46248</v>
      </c>
      <c r="C20" s="8">
        <f t="shared" si="7"/>
        <v>46248</v>
      </c>
      <c r="D20" s="9">
        <v>0.29166666666666702</v>
      </c>
      <c r="E20" s="8">
        <f t="shared" si="8"/>
        <v>46249</v>
      </c>
      <c r="F20" s="9">
        <v>0.29166666666666702</v>
      </c>
      <c r="G20" s="10">
        <f t="shared" si="9"/>
        <v>1</v>
      </c>
      <c r="H20" s="38">
        <f t="shared" si="3"/>
        <v>925008.4</v>
      </c>
      <c r="I20" s="38">
        <v>925008.4</v>
      </c>
      <c r="J20" s="11">
        <f t="shared" ref="J20" si="32">I20-H20</f>
        <v>0</v>
      </c>
      <c r="K20" s="27">
        <f t="shared" ref="K20" si="33">J20/24</f>
        <v>0</v>
      </c>
      <c r="L20" s="738" t="s">
        <v>156</v>
      </c>
    </row>
    <row r="21" spans="1:14">
      <c r="A21" s="12">
        <f t="shared" si="6"/>
        <v>15</v>
      </c>
      <c r="B21" s="8">
        <f t="shared" si="2"/>
        <v>46249</v>
      </c>
      <c r="C21" s="8">
        <f t="shared" si="7"/>
        <v>46249</v>
      </c>
      <c r="D21" s="9">
        <v>0.29166666666666702</v>
      </c>
      <c r="E21" s="8">
        <f t="shared" si="8"/>
        <v>46250</v>
      </c>
      <c r="F21" s="9">
        <v>0.29166666666666702</v>
      </c>
      <c r="G21" s="10">
        <f t="shared" si="9"/>
        <v>1</v>
      </c>
      <c r="H21" s="38">
        <f t="shared" si="3"/>
        <v>925008.4</v>
      </c>
      <c r="I21" s="38">
        <v>925008.4</v>
      </c>
      <c r="J21" s="11">
        <f t="shared" ref="J21" si="34">I21-H21</f>
        <v>0</v>
      </c>
      <c r="K21" s="27">
        <f t="shared" ref="K21" si="35">J21/24</f>
        <v>0</v>
      </c>
      <c r="L21" s="738" t="s">
        <v>156</v>
      </c>
    </row>
    <row r="22" spans="1:14">
      <c r="A22" s="12">
        <f t="shared" si="6"/>
        <v>16</v>
      </c>
      <c r="B22" s="8">
        <f t="shared" si="2"/>
        <v>46250</v>
      </c>
      <c r="C22" s="8">
        <f t="shared" si="7"/>
        <v>46250</v>
      </c>
      <c r="D22" s="9">
        <v>0.29166666666666702</v>
      </c>
      <c r="E22" s="8">
        <f t="shared" si="8"/>
        <v>46251</v>
      </c>
      <c r="F22" s="9">
        <v>0.29166666666666702</v>
      </c>
      <c r="G22" s="10">
        <f t="shared" si="9"/>
        <v>1</v>
      </c>
      <c r="H22" s="38">
        <f t="shared" si="3"/>
        <v>925008.4</v>
      </c>
      <c r="I22" s="38">
        <v>925008.4</v>
      </c>
      <c r="J22" s="11">
        <f t="shared" ref="J22" si="36">I22-H22</f>
        <v>0</v>
      </c>
      <c r="K22" s="27">
        <f t="shared" ref="K22" si="37">J22/24</f>
        <v>0</v>
      </c>
      <c r="L22" s="738" t="s">
        <v>156</v>
      </c>
    </row>
    <row r="23" spans="1:14">
      <c r="A23" s="12">
        <f t="shared" si="6"/>
        <v>17</v>
      </c>
      <c r="B23" s="8">
        <f t="shared" si="2"/>
        <v>46251</v>
      </c>
      <c r="C23" s="8">
        <f t="shared" si="7"/>
        <v>46251</v>
      </c>
      <c r="D23" s="9">
        <v>0.29166666666666702</v>
      </c>
      <c r="E23" s="8">
        <f t="shared" si="8"/>
        <v>46252</v>
      </c>
      <c r="F23" s="9">
        <v>0.29166666666666702</v>
      </c>
      <c r="G23" s="10">
        <f t="shared" si="9"/>
        <v>1</v>
      </c>
      <c r="H23" s="38">
        <f t="shared" ref="H23:H32" si="38">I22</f>
        <v>925008.4</v>
      </c>
      <c r="I23" s="38">
        <v>925008.4</v>
      </c>
      <c r="J23" s="11">
        <f t="shared" ref="J23" si="39">I23-H23</f>
        <v>0</v>
      </c>
      <c r="K23" s="27">
        <f t="shared" ref="K23" si="40">J23/24</f>
        <v>0</v>
      </c>
      <c r="L23" s="738" t="s">
        <v>156</v>
      </c>
    </row>
    <row r="24" spans="1:14">
      <c r="A24" s="12">
        <f t="shared" si="6"/>
        <v>18</v>
      </c>
      <c r="B24" s="8">
        <f t="shared" si="2"/>
        <v>46252</v>
      </c>
      <c r="C24" s="8">
        <f t="shared" si="7"/>
        <v>46252</v>
      </c>
      <c r="D24" s="9">
        <v>0.29166666666666702</v>
      </c>
      <c r="E24" s="8">
        <f t="shared" si="8"/>
        <v>46253</v>
      </c>
      <c r="F24" s="9">
        <v>0.29166666666666702</v>
      </c>
      <c r="G24" s="10">
        <f t="shared" si="9"/>
        <v>1</v>
      </c>
      <c r="H24" s="38">
        <f t="shared" si="38"/>
        <v>925008.4</v>
      </c>
      <c r="I24" s="38">
        <v>925008.4</v>
      </c>
      <c r="J24" s="11">
        <f t="shared" ref="J24" si="41">I24-H24</f>
        <v>0</v>
      </c>
      <c r="K24" s="27">
        <f t="shared" ref="K24" si="42">J24/24</f>
        <v>0</v>
      </c>
      <c r="L24" s="738" t="s">
        <v>156</v>
      </c>
    </row>
    <row r="25" spans="1:14">
      <c r="A25" s="12">
        <f t="shared" ref="A25:A36" si="43">A24+1</f>
        <v>19</v>
      </c>
      <c r="B25" s="8">
        <f t="shared" si="2"/>
        <v>46253</v>
      </c>
      <c r="C25" s="8">
        <f t="shared" si="7"/>
        <v>46253</v>
      </c>
      <c r="D25" s="9">
        <v>0.29166666666666702</v>
      </c>
      <c r="E25" s="8">
        <f t="shared" si="8"/>
        <v>46254</v>
      </c>
      <c r="F25" s="9">
        <v>0.29166666666666702</v>
      </c>
      <c r="G25" s="10">
        <f t="shared" si="9"/>
        <v>1</v>
      </c>
      <c r="H25" s="38">
        <f t="shared" si="38"/>
        <v>925008.4</v>
      </c>
      <c r="I25" s="38">
        <v>925008.4</v>
      </c>
      <c r="J25" s="11">
        <f t="shared" ref="J25" si="44">I25-H25</f>
        <v>0</v>
      </c>
      <c r="K25" s="27">
        <f t="shared" ref="K25" si="45">J25/24</f>
        <v>0</v>
      </c>
      <c r="L25" s="738" t="s">
        <v>156</v>
      </c>
    </row>
    <row r="26" spans="1:14">
      <c r="A26" s="12">
        <f t="shared" si="43"/>
        <v>20</v>
      </c>
      <c r="B26" s="8">
        <f t="shared" si="2"/>
        <v>46254</v>
      </c>
      <c r="C26" s="8">
        <f t="shared" si="7"/>
        <v>46254</v>
      </c>
      <c r="D26" s="9">
        <v>0.70833333333333304</v>
      </c>
      <c r="E26" s="8">
        <f t="shared" si="8"/>
        <v>46255</v>
      </c>
      <c r="F26" s="9">
        <v>0.29166666666666702</v>
      </c>
      <c r="G26" s="10">
        <f t="shared" si="9"/>
        <v>0.58333333333333393</v>
      </c>
      <c r="H26" s="38">
        <f t="shared" si="38"/>
        <v>925008.4</v>
      </c>
      <c r="I26" s="38">
        <v>926017.98</v>
      </c>
      <c r="J26" s="11">
        <f t="shared" ref="J26" si="46">I26-H26</f>
        <v>1009.5799999999581</v>
      </c>
      <c r="K26" s="27">
        <f t="shared" ref="K26" si="47">J26/24</f>
        <v>42.065833333331589</v>
      </c>
      <c r="L26" s="28"/>
    </row>
    <row r="27" spans="1:14">
      <c r="A27" s="12">
        <f t="shared" si="43"/>
        <v>21</v>
      </c>
      <c r="B27" s="8">
        <f t="shared" si="2"/>
        <v>46255</v>
      </c>
      <c r="C27" s="8">
        <f t="shared" si="7"/>
        <v>46255</v>
      </c>
      <c r="D27" s="9">
        <v>0.29166666666666702</v>
      </c>
      <c r="E27" s="8">
        <f t="shared" si="8"/>
        <v>46256</v>
      </c>
      <c r="F27" s="9">
        <v>0.29166666666666702</v>
      </c>
      <c r="G27" s="10">
        <f t="shared" si="9"/>
        <v>1</v>
      </c>
      <c r="H27" s="38">
        <f t="shared" si="38"/>
        <v>926017.98</v>
      </c>
      <c r="I27" s="38">
        <v>926101.06</v>
      </c>
      <c r="J27" s="11">
        <f t="shared" ref="J27" si="48">I27-H27</f>
        <v>83.080000000074506</v>
      </c>
      <c r="K27" s="27">
        <f t="shared" ref="K27" si="49">J27/24</f>
        <v>3.4616666666697711</v>
      </c>
      <c r="L27" s="28"/>
    </row>
    <row r="28" spans="1:14">
      <c r="A28" s="12">
        <f t="shared" si="43"/>
        <v>22</v>
      </c>
      <c r="B28" s="8">
        <f t="shared" si="2"/>
        <v>46256</v>
      </c>
      <c r="C28" s="8">
        <f t="shared" si="7"/>
        <v>46256</v>
      </c>
      <c r="D28" s="9">
        <v>0.29166666666666702</v>
      </c>
      <c r="E28" s="8">
        <f t="shared" si="8"/>
        <v>46257</v>
      </c>
      <c r="F28" s="9">
        <v>0.29166666666666702</v>
      </c>
      <c r="G28" s="10">
        <f t="shared" si="9"/>
        <v>1</v>
      </c>
      <c r="H28" s="38">
        <f t="shared" si="38"/>
        <v>926101.06</v>
      </c>
      <c r="I28" s="817">
        <v>926742.98</v>
      </c>
      <c r="J28" s="11">
        <f t="shared" ref="J28" si="50">I28-H28</f>
        <v>641.91999999992549</v>
      </c>
      <c r="K28" s="27">
        <f t="shared" ref="K28" si="51">J28/24</f>
        <v>26.746666666663561</v>
      </c>
      <c r="L28" s="28"/>
    </row>
    <row r="29" spans="1:14">
      <c r="A29" s="12">
        <f t="shared" si="43"/>
        <v>23</v>
      </c>
      <c r="B29" s="8">
        <f t="shared" si="2"/>
        <v>46257</v>
      </c>
      <c r="C29" s="8">
        <f t="shared" si="7"/>
        <v>46257</v>
      </c>
      <c r="D29" s="9">
        <v>0.29166666666666702</v>
      </c>
      <c r="E29" s="8">
        <f t="shared" si="8"/>
        <v>46258</v>
      </c>
      <c r="F29" s="9">
        <v>0.29166666666666702</v>
      </c>
      <c r="G29" s="10">
        <f t="shared" si="9"/>
        <v>1</v>
      </c>
      <c r="H29" s="38">
        <f t="shared" si="38"/>
        <v>926742.98</v>
      </c>
      <c r="I29" s="38">
        <v>927193.18</v>
      </c>
      <c r="J29" s="11">
        <f t="shared" ref="J29" si="52">I29-H29</f>
        <v>450.20000000006985</v>
      </c>
      <c r="K29" s="27">
        <f t="shared" ref="K29" si="53">J29/24</f>
        <v>18.758333333336243</v>
      </c>
      <c r="L29" s="28"/>
    </row>
    <row r="30" spans="1:14">
      <c r="A30" s="12">
        <f t="shared" si="43"/>
        <v>24</v>
      </c>
      <c r="B30" s="8">
        <f t="shared" si="2"/>
        <v>46258</v>
      </c>
      <c r="C30" s="8">
        <f t="shared" si="7"/>
        <v>46258</v>
      </c>
      <c r="D30" s="9">
        <v>0.29166666666666702</v>
      </c>
      <c r="E30" s="8">
        <f t="shared" si="8"/>
        <v>46259</v>
      </c>
      <c r="F30" s="9">
        <v>0.29166666666666702</v>
      </c>
      <c r="G30" s="10">
        <f t="shared" si="9"/>
        <v>1</v>
      </c>
      <c r="H30" s="38">
        <f t="shared" si="38"/>
        <v>927193.18</v>
      </c>
      <c r="I30" s="38">
        <v>927193.18</v>
      </c>
      <c r="J30" s="11">
        <f t="shared" ref="J30" si="54">I30-H30</f>
        <v>0</v>
      </c>
      <c r="K30" s="27">
        <f t="shared" ref="K30:K31" si="55">J30/24</f>
        <v>0</v>
      </c>
      <c r="L30" s="738" t="s">
        <v>156</v>
      </c>
    </row>
    <row r="31" spans="1:14">
      <c r="A31" s="12">
        <f t="shared" si="43"/>
        <v>25</v>
      </c>
      <c r="B31" s="8">
        <f t="shared" si="2"/>
        <v>46259</v>
      </c>
      <c r="C31" s="8">
        <f t="shared" si="7"/>
        <v>46259</v>
      </c>
      <c r="D31" s="9">
        <v>0.29166666666666702</v>
      </c>
      <c r="E31" s="8">
        <f t="shared" si="8"/>
        <v>46260</v>
      </c>
      <c r="F31" s="9">
        <v>0.29166666666666702</v>
      </c>
      <c r="G31" s="10">
        <f t="shared" si="9"/>
        <v>1</v>
      </c>
      <c r="H31" s="38">
        <f t="shared" si="38"/>
        <v>927193.18</v>
      </c>
      <c r="I31" s="38">
        <v>927193.18</v>
      </c>
      <c r="J31" s="11">
        <f t="shared" ref="J31" si="56">I31-H31</f>
        <v>0</v>
      </c>
      <c r="K31" s="27">
        <f t="shared" si="55"/>
        <v>0</v>
      </c>
      <c r="L31" s="738" t="s">
        <v>156</v>
      </c>
    </row>
    <row r="32" spans="1:14">
      <c r="A32" s="12">
        <f t="shared" si="43"/>
        <v>26</v>
      </c>
      <c r="B32" s="8">
        <f t="shared" si="2"/>
        <v>46260</v>
      </c>
      <c r="C32" s="8">
        <f t="shared" si="7"/>
        <v>46260</v>
      </c>
      <c r="D32" s="9">
        <v>0.29166666666666702</v>
      </c>
      <c r="E32" s="8">
        <f t="shared" si="8"/>
        <v>46261</v>
      </c>
      <c r="F32" s="9">
        <v>0.29166666666666702</v>
      </c>
      <c r="G32" s="10">
        <f t="shared" si="9"/>
        <v>1</v>
      </c>
      <c r="H32" s="38">
        <f t="shared" si="38"/>
        <v>927193.18</v>
      </c>
      <c r="I32" s="38">
        <v>927193.18</v>
      </c>
      <c r="J32" s="11">
        <f t="shared" ref="J32:J34" si="57">I32-H32</f>
        <v>0</v>
      </c>
      <c r="K32" s="27">
        <f t="shared" ref="K32:K34" si="58">J32/24</f>
        <v>0</v>
      </c>
      <c r="L32" s="738" t="s">
        <v>156</v>
      </c>
    </row>
    <row r="33" spans="1:12">
      <c r="A33" s="12">
        <f t="shared" si="43"/>
        <v>27</v>
      </c>
      <c r="B33" s="8">
        <f t="shared" si="2"/>
        <v>46261</v>
      </c>
      <c r="C33" s="8">
        <f t="shared" si="7"/>
        <v>46261</v>
      </c>
      <c r="D33" s="9">
        <v>0.29166666666666702</v>
      </c>
      <c r="E33" s="8">
        <f t="shared" si="8"/>
        <v>46262</v>
      </c>
      <c r="F33" s="9">
        <v>0.29166666666666702</v>
      </c>
      <c r="G33" s="10">
        <f t="shared" si="9"/>
        <v>1</v>
      </c>
      <c r="H33" s="38">
        <f t="shared" ref="H33:H36" si="59">I32</f>
        <v>927193.18</v>
      </c>
      <c r="I33" s="38">
        <v>928241.36</v>
      </c>
      <c r="J33" s="11">
        <f t="shared" ref="J33" si="60">I33-H33</f>
        <v>1048.1799999999348</v>
      </c>
      <c r="K33" s="27">
        <f t="shared" ref="K33" si="61">J33/24</f>
        <v>43.67416666666395</v>
      </c>
      <c r="L33" s="738" t="s">
        <v>156</v>
      </c>
    </row>
    <row r="34" spans="1:12">
      <c r="A34" s="12">
        <f t="shared" si="43"/>
        <v>28</v>
      </c>
      <c r="B34" s="8">
        <f t="shared" si="2"/>
        <v>46262</v>
      </c>
      <c r="C34" s="8">
        <f t="shared" si="7"/>
        <v>46262</v>
      </c>
      <c r="D34" s="9">
        <v>0.29166666666666702</v>
      </c>
      <c r="E34" s="8">
        <f t="shared" si="8"/>
        <v>46263</v>
      </c>
      <c r="F34" s="9">
        <v>0.29166666666666702</v>
      </c>
      <c r="G34" s="10">
        <f t="shared" si="9"/>
        <v>1</v>
      </c>
      <c r="H34" s="38">
        <f t="shared" si="59"/>
        <v>928241.36</v>
      </c>
      <c r="I34" s="38">
        <v>930180.35</v>
      </c>
      <c r="J34" s="11">
        <f t="shared" si="57"/>
        <v>1938.9899999999907</v>
      </c>
      <c r="K34" s="27">
        <f t="shared" si="58"/>
        <v>80.791249999999607</v>
      </c>
      <c r="L34" s="677"/>
    </row>
    <row r="35" spans="1:12">
      <c r="A35" s="12">
        <f t="shared" si="43"/>
        <v>29</v>
      </c>
      <c r="B35" s="8">
        <f t="shared" ref="B35:B36" si="62">C35</f>
        <v>46263</v>
      </c>
      <c r="C35" s="8">
        <f t="shared" ref="C35:C36" si="63">E34</f>
        <v>46263</v>
      </c>
      <c r="D35" s="9">
        <v>0.29166666666666702</v>
      </c>
      <c r="E35" s="8">
        <f t="shared" ref="E35:E36" si="64">C35+1</f>
        <v>46264</v>
      </c>
      <c r="F35" s="9">
        <v>0.29166666666666702</v>
      </c>
      <c r="G35" s="10">
        <f t="shared" ref="G35:G36" si="65">IFERROR(((E35-C35)+(F35-D35)),"")</f>
        <v>1</v>
      </c>
      <c r="H35" s="38">
        <f t="shared" si="59"/>
        <v>930180.35</v>
      </c>
      <c r="I35" s="38">
        <v>931675.8</v>
      </c>
      <c r="J35" s="11">
        <f t="shared" ref="J35:J36" si="66">I35-H35</f>
        <v>1495.4500000000698</v>
      </c>
      <c r="K35" s="27">
        <f t="shared" ref="K35:K36" si="67">J35/24</f>
        <v>62.310416666669575</v>
      </c>
      <c r="L35" s="677"/>
    </row>
    <row r="36" spans="1:12">
      <c r="A36" s="12">
        <f t="shared" si="43"/>
        <v>30</v>
      </c>
      <c r="B36" s="8">
        <f t="shared" si="62"/>
        <v>46264</v>
      </c>
      <c r="C36" s="8">
        <f t="shared" si="63"/>
        <v>46264</v>
      </c>
      <c r="D36" s="9">
        <v>0.29166666666666702</v>
      </c>
      <c r="E36" s="8">
        <f t="shared" si="64"/>
        <v>46265</v>
      </c>
      <c r="F36" s="9">
        <v>0.29166666666666702</v>
      </c>
      <c r="G36" s="10">
        <f t="shared" si="65"/>
        <v>1</v>
      </c>
      <c r="H36" s="38">
        <f t="shared" si="59"/>
        <v>931675.8</v>
      </c>
      <c r="I36" s="832">
        <v>932957.84</v>
      </c>
      <c r="J36" s="11">
        <f t="shared" si="66"/>
        <v>1282.0399999999208</v>
      </c>
      <c r="K36" s="27">
        <f t="shared" si="67"/>
        <v>53.418333333330033</v>
      </c>
      <c r="L36" s="677"/>
    </row>
    <row r="37" spans="1:12">
      <c r="A37" s="12"/>
      <c r="B37" s="8"/>
      <c r="C37" s="8"/>
      <c r="D37" s="9"/>
      <c r="E37" s="8"/>
      <c r="F37" s="9"/>
      <c r="G37" s="10"/>
      <c r="H37" s="38"/>
      <c r="I37" s="38"/>
      <c r="J37" s="11"/>
      <c r="K37" s="27"/>
      <c r="L37" s="28"/>
    </row>
    <row r="38" spans="1:12">
      <c r="A38" s="12"/>
      <c r="B38" s="8"/>
      <c r="C38" s="8"/>
      <c r="D38" s="9"/>
      <c r="E38" s="8"/>
      <c r="F38" s="9"/>
      <c r="G38" s="10"/>
      <c r="H38" s="38"/>
      <c r="I38" s="38"/>
      <c r="J38" s="11"/>
      <c r="K38" s="27"/>
      <c r="L38" s="28"/>
    </row>
    <row r="39" spans="1:12">
      <c r="A39" s="17" t="s">
        <v>3</v>
      </c>
      <c r="B39" s="18"/>
      <c r="C39" s="18"/>
      <c r="D39" s="18"/>
      <c r="E39" s="18"/>
      <c r="F39" s="18"/>
      <c r="G39" s="19">
        <f>SUM(G7:G38)</f>
        <v>29.583333333333336</v>
      </c>
      <c r="H39" s="20"/>
      <c r="I39" s="20"/>
      <c r="J39" s="32">
        <f>SUM(J7:J38)</f>
        <v>12966.150000000023</v>
      </c>
      <c r="K39" s="32">
        <f>AVERAGE(K7:K38)</f>
        <v>18.008541666666698</v>
      </c>
      <c r="L39" s="33"/>
    </row>
    <row r="40" spans="1:12">
      <c r="A40" s="21" t="s">
        <v>117</v>
      </c>
      <c r="B40" s="22"/>
      <c r="C40" s="22"/>
      <c r="D40" s="22"/>
      <c r="E40" s="22"/>
      <c r="F40" s="22"/>
      <c r="G40" s="23">
        <f>G39/SUMPRODUCT((G7:G38&gt;0)*1)</f>
        <v>0.98611111111111116</v>
      </c>
      <c r="H40" s="24"/>
      <c r="I40" s="24"/>
      <c r="J40" s="24"/>
      <c r="K40" s="24">
        <f>K39/SUMPRODUCT((K7:K38&gt;0)*1)</f>
        <v>1.3852724358974382</v>
      </c>
      <c r="L40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drawing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workbookViewId="0">
      <pane xSplit="3" ySplit="6" topLeftCell="D7" activePane="bottomRight" state="frozen"/>
      <selection pane="topRight"/>
      <selection pane="bottomLeft"/>
      <selection pane="bottomRight" activeCell="H7" sqref="H7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9" width="13.85546875" style="35" customWidth="1"/>
    <col min="10" max="10" width="13.85546875" style="1" customWidth="1"/>
    <col min="11" max="11" width="9.140625" style="1"/>
    <col min="12" max="12" width="28.42578125" style="1" customWidth="1"/>
    <col min="13" max="16384" width="9.140625" style="1"/>
  </cols>
  <sheetData>
    <row r="1" spans="1:12">
      <c r="B1" s="2"/>
      <c r="C1" s="3" t="s">
        <v>131</v>
      </c>
      <c r="D1" s="2"/>
      <c r="E1" s="2"/>
      <c r="F1" s="2"/>
      <c r="G1" s="2"/>
      <c r="H1" s="36"/>
      <c r="I1" s="36"/>
      <c r="J1" s="2"/>
      <c r="K1" s="2"/>
      <c r="L1" s="2"/>
    </row>
    <row r="2" spans="1:12">
      <c r="B2" s="2"/>
      <c r="C2" s="3" t="s">
        <v>244</v>
      </c>
      <c r="D2" s="2"/>
      <c r="E2" s="2"/>
      <c r="F2" s="2"/>
      <c r="G2" s="2"/>
      <c r="H2" s="36"/>
      <c r="I2" s="36"/>
      <c r="J2" s="2"/>
      <c r="K2" s="2"/>
      <c r="L2" s="25" t="s">
        <v>133</v>
      </c>
    </row>
    <row r="3" spans="1:12">
      <c r="B3" s="2"/>
      <c r="C3" s="3" t="str">
        <f>SCI!C3</f>
        <v>Bulan Agustus 2026</v>
      </c>
      <c r="D3" s="2"/>
      <c r="E3" s="2"/>
      <c r="F3" s="2"/>
      <c r="G3" s="2"/>
      <c r="H3" s="36"/>
      <c r="I3" s="36"/>
      <c r="J3" s="2"/>
      <c r="K3" s="2"/>
      <c r="L3" s="2"/>
    </row>
    <row r="4" spans="1:12">
      <c r="B4" s="4"/>
      <c r="C4" s="4">
        <f>SCI!C4</f>
        <v>46235</v>
      </c>
      <c r="D4" s="2"/>
      <c r="E4" s="2"/>
      <c r="F4" s="2"/>
      <c r="G4" s="2"/>
      <c r="H4" s="36"/>
      <c r="I4" s="36"/>
      <c r="J4" s="2" t="s">
        <v>134</v>
      </c>
      <c r="K4" s="26">
        <f>MAX(K7:K36)</f>
        <v>0</v>
      </c>
      <c r="L4" s="2"/>
    </row>
    <row r="5" spans="1:12">
      <c r="A5" s="934" t="s">
        <v>111</v>
      </c>
      <c r="B5" s="933" t="s">
        <v>112</v>
      </c>
      <c r="C5" s="933" t="s">
        <v>135</v>
      </c>
      <c r="D5" s="933"/>
      <c r="E5" s="933" t="s">
        <v>136</v>
      </c>
      <c r="F5" s="933"/>
      <c r="G5" s="937" t="s">
        <v>137</v>
      </c>
      <c r="H5" s="976" t="s">
        <v>138</v>
      </c>
      <c r="I5" s="976"/>
      <c r="J5" s="933" t="s">
        <v>139</v>
      </c>
      <c r="K5" s="937" t="s">
        <v>140</v>
      </c>
      <c r="L5" s="931" t="s">
        <v>141</v>
      </c>
    </row>
    <row r="6" spans="1:12">
      <c r="A6" s="935"/>
      <c r="B6" s="936"/>
      <c r="C6" s="5" t="s">
        <v>112</v>
      </c>
      <c r="D6" s="5" t="s">
        <v>142</v>
      </c>
      <c r="E6" s="5" t="s">
        <v>112</v>
      </c>
      <c r="F6" s="5" t="s">
        <v>142</v>
      </c>
      <c r="G6" s="938"/>
      <c r="H6" s="37" t="s">
        <v>135</v>
      </c>
      <c r="I6" s="37" t="s">
        <v>136</v>
      </c>
      <c r="J6" s="936"/>
      <c r="K6" s="938"/>
      <c r="L6" s="932"/>
    </row>
    <row r="7" spans="1:12">
      <c r="A7" s="6">
        <v>1</v>
      </c>
      <c r="B7" s="7">
        <f>C4</f>
        <v>46235</v>
      </c>
      <c r="C7" s="8">
        <f>B7</f>
        <v>46235</v>
      </c>
      <c r="D7" s="9">
        <v>0.29166666666666702</v>
      </c>
      <c r="E7" s="8">
        <f>C7+1</f>
        <v>46236</v>
      </c>
      <c r="F7" s="9">
        <v>0.29166666666666702</v>
      </c>
      <c r="G7" s="10">
        <f>IFERROR(((E7-C7)+(F7-D7)),"")</f>
        <v>1</v>
      </c>
      <c r="H7" s="38"/>
      <c r="I7" s="38"/>
      <c r="J7" s="11">
        <f t="shared" ref="J7:J37" si="0">I7-H7</f>
        <v>0</v>
      </c>
      <c r="K7" s="27">
        <f t="shared" ref="K7:K37" si="1">J7/24</f>
        <v>0</v>
      </c>
      <c r="L7" s="28"/>
    </row>
    <row r="8" spans="1:12">
      <c r="A8" s="12">
        <f>A7+1</f>
        <v>2</v>
      </c>
      <c r="B8" s="8">
        <f>B7+1</f>
        <v>46236</v>
      </c>
      <c r="C8" s="8">
        <f>B8</f>
        <v>46236</v>
      </c>
      <c r="D8" s="9">
        <v>0.29166666666666702</v>
      </c>
      <c r="E8" s="8">
        <f>C8+1</f>
        <v>46237</v>
      </c>
      <c r="F8" s="9">
        <v>0.29166666666666702</v>
      </c>
      <c r="G8" s="10">
        <f>IFERROR(((E8-C8)+(F8-D8)),"")</f>
        <v>1</v>
      </c>
      <c r="H8" s="38"/>
      <c r="I8" s="38"/>
      <c r="J8" s="11">
        <f t="shared" ref="J8" si="2">I8-H8</f>
        <v>0</v>
      </c>
      <c r="K8" s="27">
        <f t="shared" ref="K8" si="3">J8/24</f>
        <v>0</v>
      </c>
      <c r="L8" s="28"/>
    </row>
    <row r="9" spans="1:12">
      <c r="A9" s="12">
        <f t="shared" ref="A9:B24" si="4">A8+1</f>
        <v>3</v>
      </c>
      <c r="B9" s="8">
        <f t="shared" si="4"/>
        <v>46237</v>
      </c>
      <c r="C9" s="8">
        <f t="shared" ref="C9:C37" si="5">B9</f>
        <v>46237</v>
      </c>
      <c r="D9" s="9">
        <v>0.29166666666666702</v>
      </c>
      <c r="E9" s="8">
        <f t="shared" ref="E9:E37" si="6">C9+1</f>
        <v>46238</v>
      </c>
      <c r="F9" s="9">
        <v>0.29166666666666702</v>
      </c>
      <c r="G9" s="10">
        <f t="shared" ref="G9:G37" si="7">IFERROR(((E9-C9)+(F9-D9)),"")</f>
        <v>1</v>
      </c>
      <c r="H9" s="38"/>
      <c r="I9" s="38"/>
      <c r="J9" s="11">
        <f t="shared" ref="J9" si="8">I9-H9</f>
        <v>0</v>
      </c>
      <c r="K9" s="27">
        <f t="shared" ref="K9" si="9">J9/24</f>
        <v>0</v>
      </c>
      <c r="L9" s="28"/>
    </row>
    <row r="10" spans="1:12">
      <c r="A10" s="12">
        <f t="shared" si="4"/>
        <v>4</v>
      </c>
      <c r="B10" s="8">
        <f t="shared" si="4"/>
        <v>46238</v>
      </c>
      <c r="C10" s="8">
        <f t="shared" si="5"/>
        <v>46238</v>
      </c>
      <c r="D10" s="9">
        <v>0.29166666666666702</v>
      </c>
      <c r="E10" s="8">
        <f t="shared" si="6"/>
        <v>46239</v>
      </c>
      <c r="F10" s="9">
        <v>0.29166666666666702</v>
      </c>
      <c r="G10" s="10">
        <f t="shared" si="7"/>
        <v>1</v>
      </c>
      <c r="H10" s="38"/>
      <c r="I10" s="38"/>
      <c r="J10" s="11">
        <f t="shared" ref="J10" si="10">I10-H10</f>
        <v>0</v>
      </c>
      <c r="K10" s="27">
        <f t="shared" ref="K10" si="11">J10/24</f>
        <v>0</v>
      </c>
      <c r="L10" s="28"/>
    </row>
    <row r="11" spans="1:12">
      <c r="A11" s="12">
        <f t="shared" si="4"/>
        <v>5</v>
      </c>
      <c r="B11" s="8">
        <f t="shared" si="4"/>
        <v>46239</v>
      </c>
      <c r="C11" s="8">
        <f t="shared" si="5"/>
        <v>46239</v>
      </c>
      <c r="D11" s="9">
        <v>0.29166666666666702</v>
      </c>
      <c r="E11" s="8">
        <f t="shared" si="6"/>
        <v>46240</v>
      </c>
      <c r="F11" s="9">
        <v>0.29166666666666702</v>
      </c>
      <c r="G11" s="10">
        <f t="shared" si="7"/>
        <v>1</v>
      </c>
      <c r="H11" s="38"/>
      <c r="I11" s="38"/>
      <c r="J11" s="11">
        <f t="shared" ref="J11" si="12">I11-H11</f>
        <v>0</v>
      </c>
      <c r="K11" s="27">
        <f t="shared" ref="K11" si="13">J11/24</f>
        <v>0</v>
      </c>
      <c r="L11" s="28"/>
    </row>
    <row r="12" spans="1:12">
      <c r="A12" s="12">
        <f t="shared" si="4"/>
        <v>6</v>
      </c>
      <c r="B12" s="8">
        <f t="shared" si="4"/>
        <v>46240</v>
      </c>
      <c r="C12" s="8">
        <f t="shared" si="5"/>
        <v>46240</v>
      </c>
      <c r="D12" s="9">
        <v>0.29166666666666702</v>
      </c>
      <c r="E12" s="8">
        <f t="shared" si="6"/>
        <v>46241</v>
      </c>
      <c r="F12" s="9">
        <v>0.29166666666666702</v>
      </c>
      <c r="G12" s="10">
        <f t="shared" si="7"/>
        <v>1</v>
      </c>
      <c r="H12" s="38"/>
      <c r="I12" s="38"/>
      <c r="J12" s="11">
        <f t="shared" ref="J12" si="14">I12-H12</f>
        <v>0</v>
      </c>
      <c r="K12" s="27">
        <f t="shared" ref="K12" si="15">J12/24</f>
        <v>0</v>
      </c>
      <c r="L12" s="28"/>
    </row>
    <row r="13" spans="1:12">
      <c r="A13" s="12">
        <f t="shared" si="4"/>
        <v>7</v>
      </c>
      <c r="B13" s="8">
        <f t="shared" si="4"/>
        <v>46241</v>
      </c>
      <c r="C13" s="8">
        <f t="shared" si="5"/>
        <v>46241</v>
      </c>
      <c r="D13" s="9">
        <v>0.29166666666666702</v>
      </c>
      <c r="E13" s="8">
        <f t="shared" si="6"/>
        <v>46242</v>
      </c>
      <c r="F13" s="9">
        <v>0.29166666666666702</v>
      </c>
      <c r="G13" s="10">
        <f t="shared" si="7"/>
        <v>1</v>
      </c>
      <c r="H13" s="38"/>
      <c r="I13" s="38"/>
      <c r="J13" s="11">
        <f t="shared" ref="J13" si="16">I13-H13</f>
        <v>0</v>
      </c>
      <c r="K13" s="27">
        <f t="shared" ref="K13" si="17">J13/24</f>
        <v>0</v>
      </c>
      <c r="L13" s="28"/>
    </row>
    <row r="14" spans="1:12">
      <c r="A14" s="12">
        <f t="shared" si="4"/>
        <v>8</v>
      </c>
      <c r="B14" s="8">
        <f t="shared" si="4"/>
        <v>46242</v>
      </c>
      <c r="C14" s="8">
        <f t="shared" si="5"/>
        <v>46242</v>
      </c>
      <c r="D14" s="9">
        <v>0.29166666666666702</v>
      </c>
      <c r="E14" s="8">
        <f t="shared" si="6"/>
        <v>46243</v>
      </c>
      <c r="F14" s="9">
        <v>0.29166666666666702</v>
      </c>
      <c r="G14" s="10">
        <f t="shared" si="7"/>
        <v>1</v>
      </c>
      <c r="H14" s="38"/>
      <c r="I14" s="38"/>
      <c r="J14" s="11">
        <f t="shared" ref="J14" si="18">I14-H14</f>
        <v>0</v>
      </c>
      <c r="K14" s="27">
        <f t="shared" ref="K14" si="19">J14/24</f>
        <v>0</v>
      </c>
      <c r="L14" s="28"/>
    </row>
    <row r="15" spans="1:12">
      <c r="A15" s="12">
        <f t="shared" si="4"/>
        <v>9</v>
      </c>
      <c r="B15" s="8">
        <f t="shared" si="4"/>
        <v>46243</v>
      </c>
      <c r="C15" s="8">
        <f t="shared" si="5"/>
        <v>46243</v>
      </c>
      <c r="D15" s="9">
        <v>0.29166666666666702</v>
      </c>
      <c r="E15" s="8">
        <f t="shared" si="6"/>
        <v>46244</v>
      </c>
      <c r="F15" s="9">
        <v>0.29166666666666702</v>
      </c>
      <c r="G15" s="10">
        <f t="shared" si="7"/>
        <v>1</v>
      </c>
      <c r="H15" s="38"/>
      <c r="I15" s="38"/>
      <c r="J15" s="11">
        <f t="shared" ref="J15" si="20">I15-H15</f>
        <v>0</v>
      </c>
      <c r="K15" s="27">
        <f t="shared" ref="K15" si="21">J15/24</f>
        <v>0</v>
      </c>
      <c r="L15" s="28"/>
    </row>
    <row r="16" spans="1:12">
      <c r="A16" s="12">
        <f t="shared" si="4"/>
        <v>10</v>
      </c>
      <c r="B16" s="8">
        <f t="shared" si="4"/>
        <v>46244</v>
      </c>
      <c r="C16" s="8">
        <f t="shared" si="5"/>
        <v>46244</v>
      </c>
      <c r="D16" s="9">
        <v>0.29166666666666702</v>
      </c>
      <c r="E16" s="8">
        <f t="shared" si="6"/>
        <v>46245</v>
      </c>
      <c r="F16" s="9">
        <v>0.29166666666666702</v>
      </c>
      <c r="G16" s="10">
        <f t="shared" si="7"/>
        <v>1</v>
      </c>
      <c r="H16" s="38"/>
      <c r="I16" s="38"/>
      <c r="J16" s="11">
        <f t="shared" ref="J16" si="22">I16-H16</f>
        <v>0</v>
      </c>
      <c r="K16" s="27">
        <f t="shared" ref="K16" si="23">J16/24</f>
        <v>0</v>
      </c>
      <c r="L16" s="28"/>
    </row>
    <row r="17" spans="1:14">
      <c r="A17" s="12">
        <f t="shared" si="4"/>
        <v>11</v>
      </c>
      <c r="B17" s="8">
        <f t="shared" si="4"/>
        <v>46245</v>
      </c>
      <c r="C17" s="8">
        <f t="shared" si="5"/>
        <v>46245</v>
      </c>
      <c r="D17" s="9">
        <v>0.29166666666666702</v>
      </c>
      <c r="E17" s="8">
        <f t="shared" si="6"/>
        <v>46246</v>
      </c>
      <c r="F17" s="9">
        <v>0.29166666666666702</v>
      </c>
      <c r="G17" s="10">
        <f t="shared" si="7"/>
        <v>1</v>
      </c>
      <c r="H17" s="38"/>
      <c r="I17" s="38"/>
      <c r="J17" s="11">
        <f t="shared" ref="J17" si="24">I17-H17</f>
        <v>0</v>
      </c>
      <c r="K17" s="27">
        <f t="shared" ref="K17" si="25">J17/24</f>
        <v>0</v>
      </c>
      <c r="L17" s="28"/>
    </row>
    <row r="18" spans="1:14">
      <c r="A18" s="12">
        <f t="shared" si="4"/>
        <v>12</v>
      </c>
      <c r="B18" s="8">
        <f t="shared" si="4"/>
        <v>46246</v>
      </c>
      <c r="C18" s="8">
        <f t="shared" si="5"/>
        <v>46246</v>
      </c>
      <c r="D18" s="9">
        <v>0.29166666666666702</v>
      </c>
      <c r="E18" s="8">
        <f t="shared" si="6"/>
        <v>46247</v>
      </c>
      <c r="F18" s="9">
        <v>0.29166666666666702</v>
      </c>
      <c r="G18" s="10">
        <f t="shared" si="7"/>
        <v>1</v>
      </c>
      <c r="H18" s="38"/>
      <c r="I18" s="38"/>
      <c r="J18" s="11">
        <f t="shared" ref="J18" si="26">I18-H18</f>
        <v>0</v>
      </c>
      <c r="K18" s="27">
        <f t="shared" ref="K18" si="27">J18/24</f>
        <v>0</v>
      </c>
      <c r="L18" s="28"/>
      <c r="N18" s="29"/>
    </row>
    <row r="19" spans="1:14">
      <c r="A19" s="12">
        <f t="shared" si="4"/>
        <v>13</v>
      </c>
      <c r="B19" s="8">
        <f t="shared" si="4"/>
        <v>46247</v>
      </c>
      <c r="C19" s="8">
        <f t="shared" si="5"/>
        <v>46247</v>
      </c>
      <c r="D19" s="9">
        <v>0.29166666666666702</v>
      </c>
      <c r="E19" s="8">
        <f t="shared" si="6"/>
        <v>46248</v>
      </c>
      <c r="F19" s="9">
        <v>0.29166666666666702</v>
      </c>
      <c r="G19" s="10">
        <f t="shared" si="7"/>
        <v>1</v>
      </c>
      <c r="H19" s="38"/>
      <c r="I19" s="38"/>
      <c r="J19" s="11">
        <f t="shared" ref="J19" si="28">I19-H19</f>
        <v>0</v>
      </c>
      <c r="K19" s="27">
        <f t="shared" ref="K19" si="29">J19/24</f>
        <v>0</v>
      </c>
      <c r="L19" s="28"/>
    </row>
    <row r="20" spans="1:14">
      <c r="A20" s="12">
        <f t="shared" si="4"/>
        <v>14</v>
      </c>
      <c r="B20" s="8">
        <f t="shared" si="4"/>
        <v>46248</v>
      </c>
      <c r="C20" s="8">
        <f t="shared" si="5"/>
        <v>46248</v>
      </c>
      <c r="D20" s="9">
        <v>0.29166666666666702</v>
      </c>
      <c r="E20" s="8">
        <f t="shared" si="6"/>
        <v>46249</v>
      </c>
      <c r="F20" s="9">
        <v>0.29166666666666702</v>
      </c>
      <c r="G20" s="10">
        <f t="shared" si="7"/>
        <v>1</v>
      </c>
      <c r="H20" s="38"/>
      <c r="I20" s="38"/>
      <c r="J20" s="11">
        <f t="shared" ref="J20" si="30">I20-H20</f>
        <v>0</v>
      </c>
      <c r="K20" s="27">
        <f t="shared" ref="K20" si="31">J20/24</f>
        <v>0</v>
      </c>
      <c r="L20" s="28"/>
    </row>
    <row r="21" spans="1:14">
      <c r="A21" s="12">
        <f t="shared" si="4"/>
        <v>15</v>
      </c>
      <c r="B21" s="8">
        <f t="shared" si="4"/>
        <v>46249</v>
      </c>
      <c r="C21" s="8">
        <f t="shared" si="5"/>
        <v>46249</v>
      </c>
      <c r="D21" s="9">
        <v>0.29166666666666702</v>
      </c>
      <c r="E21" s="8">
        <f t="shared" si="6"/>
        <v>46250</v>
      </c>
      <c r="F21" s="9">
        <v>0.29166666666666702</v>
      </c>
      <c r="G21" s="10">
        <f t="shared" si="7"/>
        <v>1</v>
      </c>
      <c r="H21" s="38"/>
      <c r="I21" s="38"/>
      <c r="J21" s="11">
        <f t="shared" si="0"/>
        <v>0</v>
      </c>
      <c r="K21" s="27">
        <f t="shared" si="1"/>
        <v>0</v>
      </c>
      <c r="L21" s="28"/>
    </row>
    <row r="22" spans="1:14">
      <c r="A22" s="12">
        <f t="shared" si="4"/>
        <v>16</v>
      </c>
      <c r="B22" s="8">
        <f t="shared" si="4"/>
        <v>46250</v>
      </c>
      <c r="C22" s="8">
        <f t="shared" si="5"/>
        <v>46250</v>
      </c>
      <c r="D22" s="9">
        <v>0.29166666666666702</v>
      </c>
      <c r="E22" s="8">
        <f t="shared" si="6"/>
        <v>46251</v>
      </c>
      <c r="F22" s="9">
        <v>0.29166666666666702</v>
      </c>
      <c r="G22" s="10">
        <f t="shared" si="7"/>
        <v>1</v>
      </c>
      <c r="H22" s="38"/>
      <c r="I22" s="38"/>
      <c r="J22" s="11">
        <f t="shared" ref="J22" si="32">I22-H22</f>
        <v>0</v>
      </c>
      <c r="K22" s="27">
        <f t="shared" ref="K22" si="33">J22/24</f>
        <v>0</v>
      </c>
      <c r="L22" s="28"/>
    </row>
    <row r="23" spans="1:14">
      <c r="A23" s="12">
        <f t="shared" si="4"/>
        <v>17</v>
      </c>
      <c r="B23" s="8">
        <f t="shared" si="4"/>
        <v>46251</v>
      </c>
      <c r="C23" s="8">
        <f t="shared" si="5"/>
        <v>46251</v>
      </c>
      <c r="D23" s="9">
        <v>0.29166666666666702</v>
      </c>
      <c r="E23" s="8">
        <f t="shared" si="6"/>
        <v>46252</v>
      </c>
      <c r="F23" s="9">
        <v>0.29166666666666702</v>
      </c>
      <c r="G23" s="10">
        <f t="shared" si="7"/>
        <v>1</v>
      </c>
      <c r="H23" s="38"/>
      <c r="I23" s="38"/>
      <c r="J23" s="11">
        <f t="shared" ref="J23:J25" si="34">I23-H23</f>
        <v>0</v>
      </c>
      <c r="K23" s="27">
        <f t="shared" ref="K23:K25" si="35">J23/24</f>
        <v>0</v>
      </c>
      <c r="L23" s="28"/>
    </row>
    <row r="24" spans="1:14">
      <c r="A24" s="12">
        <f t="shared" si="4"/>
        <v>18</v>
      </c>
      <c r="B24" s="8">
        <f t="shared" si="4"/>
        <v>46252</v>
      </c>
      <c r="C24" s="8">
        <f t="shared" si="5"/>
        <v>46252</v>
      </c>
      <c r="D24" s="9">
        <v>0.29166666666666702</v>
      </c>
      <c r="E24" s="8">
        <f t="shared" si="6"/>
        <v>46253</v>
      </c>
      <c r="F24" s="9">
        <v>0.29166666666666702</v>
      </c>
      <c r="G24" s="10">
        <f t="shared" si="7"/>
        <v>1</v>
      </c>
      <c r="H24" s="38"/>
      <c r="I24" s="38"/>
      <c r="J24" s="11">
        <f t="shared" si="34"/>
        <v>0</v>
      </c>
      <c r="K24" s="27">
        <f t="shared" si="35"/>
        <v>0</v>
      </c>
      <c r="L24" s="28"/>
    </row>
    <row r="25" spans="1:14">
      <c r="A25" s="12">
        <f t="shared" ref="A25:B37" si="36">A24+1</f>
        <v>19</v>
      </c>
      <c r="B25" s="8">
        <f>B24+1</f>
        <v>46253</v>
      </c>
      <c r="C25" s="8">
        <f t="shared" si="5"/>
        <v>46253</v>
      </c>
      <c r="D25" s="9">
        <v>0.29166666666666702</v>
      </c>
      <c r="E25" s="8">
        <f t="shared" si="6"/>
        <v>46254</v>
      </c>
      <c r="F25" s="9">
        <v>0.29166666666666702</v>
      </c>
      <c r="G25" s="10">
        <f t="shared" si="7"/>
        <v>1</v>
      </c>
      <c r="H25" s="38"/>
      <c r="I25" s="38"/>
      <c r="J25" s="11">
        <f t="shared" si="34"/>
        <v>0</v>
      </c>
      <c r="K25" s="27">
        <f t="shared" si="35"/>
        <v>0</v>
      </c>
      <c r="L25" s="28"/>
    </row>
    <row r="26" spans="1:14">
      <c r="A26" s="12">
        <f t="shared" si="36"/>
        <v>20</v>
      </c>
      <c r="B26" s="8">
        <f>B25+1</f>
        <v>46254</v>
      </c>
      <c r="C26" s="8">
        <f t="shared" si="5"/>
        <v>46254</v>
      </c>
      <c r="D26" s="9">
        <v>0.29166666666666702</v>
      </c>
      <c r="E26" s="8">
        <f t="shared" si="6"/>
        <v>46255</v>
      </c>
      <c r="F26" s="9">
        <v>0.29166666666666702</v>
      </c>
      <c r="G26" s="10">
        <f t="shared" si="7"/>
        <v>1</v>
      </c>
      <c r="H26" s="38"/>
      <c r="I26" s="38"/>
      <c r="J26" s="11">
        <f t="shared" ref="J26" si="37">I26-H26</f>
        <v>0</v>
      </c>
      <c r="K26" s="27">
        <f t="shared" ref="K26" si="38">J26/24</f>
        <v>0</v>
      </c>
      <c r="L26" s="28"/>
    </row>
    <row r="27" spans="1:14">
      <c r="A27" s="12">
        <f t="shared" si="36"/>
        <v>21</v>
      </c>
      <c r="B27" s="8">
        <f>B26+1</f>
        <v>46255</v>
      </c>
      <c r="C27" s="8">
        <f t="shared" si="5"/>
        <v>46255</v>
      </c>
      <c r="D27" s="9">
        <v>0.29166666666666702</v>
      </c>
      <c r="E27" s="8">
        <f t="shared" si="6"/>
        <v>46256</v>
      </c>
      <c r="F27" s="9">
        <v>0.29166666666666702</v>
      </c>
      <c r="G27" s="10">
        <f t="shared" si="7"/>
        <v>1</v>
      </c>
      <c r="H27" s="38"/>
      <c r="I27" s="38"/>
      <c r="J27" s="11">
        <f t="shared" ref="J27" si="39">I27-H27</f>
        <v>0</v>
      </c>
      <c r="K27" s="27">
        <f t="shared" ref="K27" si="40">J27/24</f>
        <v>0</v>
      </c>
      <c r="L27" s="28"/>
    </row>
    <row r="28" spans="1:14">
      <c r="A28" s="12">
        <f t="shared" si="36"/>
        <v>22</v>
      </c>
      <c r="B28" s="8">
        <f t="shared" si="36"/>
        <v>46256</v>
      </c>
      <c r="C28" s="8">
        <f t="shared" si="5"/>
        <v>46256</v>
      </c>
      <c r="D28" s="9">
        <v>0.29166666666666702</v>
      </c>
      <c r="E28" s="8">
        <f t="shared" si="6"/>
        <v>46257</v>
      </c>
      <c r="F28" s="9">
        <v>0.29166666666666702</v>
      </c>
      <c r="G28" s="10">
        <f t="shared" si="7"/>
        <v>1</v>
      </c>
      <c r="H28" s="38"/>
      <c r="I28" s="38"/>
      <c r="J28" s="11">
        <f t="shared" ref="J28" si="41">I28-H28</f>
        <v>0</v>
      </c>
      <c r="K28" s="27">
        <f t="shared" ref="K28" si="42">J28/24</f>
        <v>0</v>
      </c>
      <c r="L28" s="28"/>
    </row>
    <row r="29" spans="1:14">
      <c r="A29" s="12">
        <f t="shared" si="36"/>
        <v>23</v>
      </c>
      <c r="B29" s="8">
        <f t="shared" si="36"/>
        <v>46257</v>
      </c>
      <c r="C29" s="8">
        <f t="shared" si="5"/>
        <v>46257</v>
      </c>
      <c r="D29" s="9">
        <v>0.29166666666666702</v>
      </c>
      <c r="E29" s="8">
        <f t="shared" si="6"/>
        <v>46258</v>
      </c>
      <c r="F29" s="9">
        <v>0.29166666666666702</v>
      </c>
      <c r="G29" s="10">
        <f t="shared" si="7"/>
        <v>1</v>
      </c>
      <c r="H29" s="38"/>
      <c r="I29" s="38"/>
      <c r="J29" s="11">
        <f t="shared" ref="J29" si="43">I29-H29</f>
        <v>0</v>
      </c>
      <c r="K29" s="27">
        <f t="shared" ref="K29" si="44">J29/24</f>
        <v>0</v>
      </c>
      <c r="L29" s="28"/>
    </row>
    <row r="30" spans="1:14">
      <c r="A30" s="12">
        <f t="shared" si="36"/>
        <v>24</v>
      </c>
      <c r="B30" s="8">
        <f t="shared" si="36"/>
        <v>46258</v>
      </c>
      <c r="C30" s="8">
        <f t="shared" si="5"/>
        <v>46258</v>
      </c>
      <c r="D30" s="9">
        <v>0.29166666666666702</v>
      </c>
      <c r="E30" s="8">
        <f t="shared" si="6"/>
        <v>46259</v>
      </c>
      <c r="F30" s="9">
        <v>0.29166666666666702</v>
      </c>
      <c r="G30" s="10">
        <f t="shared" si="7"/>
        <v>1</v>
      </c>
      <c r="H30" s="38"/>
      <c r="I30" s="38"/>
      <c r="J30" s="11">
        <f t="shared" ref="J30" si="45">I30-H30</f>
        <v>0</v>
      </c>
      <c r="K30" s="27">
        <f t="shared" ref="K30" si="46">J30/24</f>
        <v>0</v>
      </c>
      <c r="L30" s="28"/>
    </row>
    <row r="31" spans="1:14">
      <c r="A31" s="12">
        <f t="shared" si="36"/>
        <v>25</v>
      </c>
      <c r="B31" s="8">
        <f t="shared" si="36"/>
        <v>46259</v>
      </c>
      <c r="C31" s="8">
        <f t="shared" si="5"/>
        <v>46259</v>
      </c>
      <c r="D31" s="9">
        <v>0.29166666666666702</v>
      </c>
      <c r="E31" s="8">
        <f t="shared" si="6"/>
        <v>46260</v>
      </c>
      <c r="F31" s="9">
        <v>0.29166666666666702</v>
      </c>
      <c r="G31" s="10">
        <f t="shared" si="7"/>
        <v>1</v>
      </c>
      <c r="H31" s="38"/>
      <c r="I31" s="38"/>
      <c r="J31" s="11">
        <f t="shared" ref="J31" si="47">I31-H31</f>
        <v>0</v>
      </c>
      <c r="K31" s="27">
        <f t="shared" ref="K31" si="48">J31/24</f>
        <v>0</v>
      </c>
      <c r="L31" s="28"/>
    </row>
    <row r="32" spans="1:14">
      <c r="A32" s="12">
        <f t="shared" si="36"/>
        <v>26</v>
      </c>
      <c r="B32" s="8">
        <f t="shared" si="36"/>
        <v>46260</v>
      </c>
      <c r="C32" s="8">
        <f t="shared" si="5"/>
        <v>46260</v>
      </c>
      <c r="D32" s="9">
        <v>0.29166666666666702</v>
      </c>
      <c r="E32" s="8">
        <f t="shared" si="6"/>
        <v>46261</v>
      </c>
      <c r="F32" s="9">
        <v>0.29166666666666702</v>
      </c>
      <c r="G32" s="10">
        <f t="shared" si="7"/>
        <v>1</v>
      </c>
      <c r="H32" s="38"/>
      <c r="I32" s="38"/>
      <c r="J32" s="11">
        <f t="shared" ref="J32" si="49">I32-H32</f>
        <v>0</v>
      </c>
      <c r="K32" s="27">
        <f t="shared" ref="K32" si="50">J32/24</f>
        <v>0</v>
      </c>
      <c r="L32" s="28"/>
    </row>
    <row r="33" spans="1:12">
      <c r="A33" s="12">
        <f t="shared" si="36"/>
        <v>27</v>
      </c>
      <c r="B33" s="8">
        <f t="shared" si="36"/>
        <v>46261</v>
      </c>
      <c r="C33" s="8">
        <f t="shared" si="5"/>
        <v>46261</v>
      </c>
      <c r="D33" s="9">
        <v>0.29166666666666702</v>
      </c>
      <c r="E33" s="8">
        <f t="shared" si="6"/>
        <v>46262</v>
      </c>
      <c r="F33" s="9">
        <v>0.29166666666666702</v>
      </c>
      <c r="G33" s="10">
        <f t="shared" si="7"/>
        <v>1</v>
      </c>
      <c r="H33" s="38"/>
      <c r="I33" s="38"/>
      <c r="J33" s="11">
        <f t="shared" ref="J33" si="51">I33-H33</f>
        <v>0</v>
      </c>
      <c r="K33" s="27">
        <f t="shared" ref="K33" si="52">J33/24</f>
        <v>0</v>
      </c>
      <c r="L33" s="28"/>
    </row>
    <row r="34" spans="1:12">
      <c r="A34" s="12">
        <f t="shared" si="36"/>
        <v>28</v>
      </c>
      <c r="B34" s="8">
        <f t="shared" si="36"/>
        <v>46262</v>
      </c>
      <c r="C34" s="8">
        <f t="shared" si="5"/>
        <v>46262</v>
      </c>
      <c r="D34" s="9">
        <v>0.29166666666666702</v>
      </c>
      <c r="E34" s="8">
        <f t="shared" si="6"/>
        <v>46263</v>
      </c>
      <c r="F34" s="9">
        <v>0.29166666666666702</v>
      </c>
      <c r="G34" s="10">
        <f t="shared" si="7"/>
        <v>1</v>
      </c>
      <c r="H34" s="38"/>
      <c r="I34" s="38"/>
      <c r="J34" s="11">
        <f t="shared" ref="J34" si="53">I34-H34</f>
        <v>0</v>
      </c>
      <c r="K34" s="27">
        <f t="shared" ref="K34" si="54">J34/24</f>
        <v>0</v>
      </c>
      <c r="L34" s="28"/>
    </row>
    <row r="35" spans="1:12">
      <c r="A35" s="12">
        <f t="shared" si="36"/>
        <v>29</v>
      </c>
      <c r="B35" s="8">
        <f t="shared" si="36"/>
        <v>46263</v>
      </c>
      <c r="C35" s="8">
        <f t="shared" si="5"/>
        <v>46263</v>
      </c>
      <c r="D35" s="9">
        <v>0.29166666666666702</v>
      </c>
      <c r="E35" s="8">
        <f t="shared" si="6"/>
        <v>46264</v>
      </c>
      <c r="F35" s="9">
        <v>0.29166666666666702</v>
      </c>
      <c r="G35" s="10">
        <f t="shared" si="7"/>
        <v>1</v>
      </c>
      <c r="H35" s="38"/>
      <c r="I35" s="38"/>
      <c r="J35" s="11">
        <f t="shared" ref="J35" si="55">I35-H35</f>
        <v>0</v>
      </c>
      <c r="K35" s="27">
        <f t="shared" ref="K35" si="56">J35/24</f>
        <v>0</v>
      </c>
      <c r="L35" s="28"/>
    </row>
    <row r="36" spans="1:12">
      <c r="A36" s="12">
        <f t="shared" si="36"/>
        <v>30</v>
      </c>
      <c r="B36" s="8">
        <f t="shared" si="36"/>
        <v>46264</v>
      </c>
      <c r="C36" s="8">
        <f t="shared" si="5"/>
        <v>46264</v>
      </c>
      <c r="D36" s="9">
        <v>0.29166666666666702</v>
      </c>
      <c r="E36" s="8">
        <f t="shared" si="6"/>
        <v>46265</v>
      </c>
      <c r="F36" s="9">
        <v>0.29166666666666702</v>
      </c>
      <c r="G36" s="10">
        <f t="shared" si="7"/>
        <v>1</v>
      </c>
      <c r="H36" s="38"/>
      <c r="I36" s="38"/>
      <c r="J36" s="11">
        <f t="shared" si="0"/>
        <v>0</v>
      </c>
      <c r="K36" s="27">
        <f t="shared" si="1"/>
        <v>0</v>
      </c>
      <c r="L36" s="28"/>
    </row>
    <row r="37" spans="1:12">
      <c r="A37" s="12">
        <f t="shared" si="36"/>
        <v>31</v>
      </c>
      <c r="B37" s="8">
        <f t="shared" si="36"/>
        <v>46265</v>
      </c>
      <c r="C37" s="8">
        <f t="shared" si="5"/>
        <v>46265</v>
      </c>
      <c r="D37" s="9">
        <v>0.29166666666666702</v>
      </c>
      <c r="E37" s="8">
        <f t="shared" si="6"/>
        <v>46266</v>
      </c>
      <c r="F37" s="9">
        <v>0.29166666666666702</v>
      </c>
      <c r="G37" s="10">
        <f t="shared" si="7"/>
        <v>1</v>
      </c>
      <c r="H37" s="38"/>
      <c r="I37" s="38"/>
      <c r="J37" s="11">
        <f t="shared" si="0"/>
        <v>0</v>
      </c>
      <c r="K37" s="27">
        <f t="shared" si="1"/>
        <v>0</v>
      </c>
      <c r="L37" s="28"/>
    </row>
    <row r="38" spans="1:12">
      <c r="A38" s="13"/>
      <c r="B38" s="14"/>
      <c r="C38" s="14"/>
      <c r="D38" s="15"/>
      <c r="E38" s="14"/>
      <c r="F38" s="15"/>
      <c r="G38" s="15"/>
      <c r="H38" s="39"/>
      <c r="I38" s="39"/>
      <c r="J38" s="16"/>
      <c r="K38" s="30"/>
      <c r="L38" s="31"/>
    </row>
    <row r="39" spans="1:12">
      <c r="A39" s="17" t="s">
        <v>3</v>
      </c>
      <c r="B39" s="18"/>
      <c r="C39" s="18"/>
      <c r="D39" s="18"/>
      <c r="E39" s="18"/>
      <c r="F39" s="18"/>
      <c r="G39" s="19">
        <f>SUM(G7:G37)</f>
        <v>31</v>
      </c>
      <c r="H39" s="20"/>
      <c r="I39" s="20"/>
      <c r="J39" s="32">
        <f>SUM(J7:J38)</f>
        <v>0</v>
      </c>
      <c r="K39" s="32">
        <f>AVERAGE(K7:K37)</f>
        <v>0</v>
      </c>
      <c r="L39" s="33"/>
    </row>
    <row r="40" spans="1:12">
      <c r="A40" s="21" t="s">
        <v>117</v>
      </c>
      <c r="B40" s="22"/>
      <c r="C40" s="22"/>
      <c r="D40" s="22"/>
      <c r="E40" s="22"/>
      <c r="F40" s="22"/>
      <c r="G40" s="23">
        <f>G39/SUMPRODUCT((G7:G37&gt;0)*1)</f>
        <v>1</v>
      </c>
      <c r="H40" s="24"/>
      <c r="I40" s="24"/>
      <c r="J40" s="24"/>
      <c r="K40" s="24" t="e">
        <f>K39/SUMPRODUCT((K7:K37&gt;0)*1)</f>
        <v>#DIV/0!</v>
      </c>
      <c r="L40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drawing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1"/>
  <sheetViews>
    <sheetView zoomScale="90" zoomScaleNormal="90" workbookViewId="0">
      <pane xSplit="2" ySplit="6" topLeftCell="C22" activePane="bottomRight" state="frozen"/>
      <selection pane="topRight"/>
      <selection pane="bottomLeft"/>
      <selection pane="bottomRight" activeCell="I37" sqref="I37"/>
    </sheetView>
  </sheetViews>
  <sheetFormatPr defaultColWidth="9.140625" defaultRowHeight="15"/>
  <cols>
    <col min="1" max="1" width="8.28515625" style="1" customWidth="1"/>
    <col min="2" max="2" width="13.42578125" style="1" customWidth="1"/>
    <col min="3" max="3" width="10.7109375" style="1" customWidth="1"/>
    <col min="4" max="5" width="9.140625" style="1"/>
    <col min="6" max="6" width="9.140625" style="1" customWidth="1"/>
    <col min="7" max="7" width="12.28515625" style="1" customWidth="1"/>
    <col min="8" max="8" width="14" style="1" customWidth="1"/>
    <col min="9" max="9" width="13.85546875" style="1" customWidth="1"/>
    <col min="10" max="10" width="12.7109375" style="1" customWidth="1"/>
    <col min="11" max="11" width="11.5703125" style="1" customWidth="1"/>
    <col min="12" max="12" width="33.140625" style="1" customWidth="1"/>
    <col min="13" max="16384" width="9.140625" style="1"/>
  </cols>
  <sheetData>
    <row r="1" spans="1:14">
      <c r="B1" s="3"/>
      <c r="C1" s="3" t="s">
        <v>131</v>
      </c>
      <c r="D1" s="2"/>
      <c r="E1" s="2"/>
      <c r="F1" s="2"/>
      <c r="G1" s="2"/>
      <c r="H1" s="2"/>
      <c r="I1" s="2"/>
      <c r="J1" s="2"/>
      <c r="K1" s="2"/>
      <c r="L1" s="2"/>
    </row>
    <row r="2" spans="1:14">
      <c r="B2" s="3"/>
      <c r="C2" s="3" t="s">
        <v>245</v>
      </c>
      <c r="D2" s="2"/>
      <c r="E2" s="2"/>
      <c r="F2" s="2"/>
      <c r="G2" s="2"/>
      <c r="H2" s="2"/>
      <c r="I2" s="2"/>
      <c r="J2" s="2"/>
      <c r="K2" s="2"/>
      <c r="L2" s="25" t="s">
        <v>133</v>
      </c>
    </row>
    <row r="3" spans="1:14">
      <c r="B3" s="3"/>
      <c r="C3" s="3" t="str">
        <f>'Summary sales'!A3</f>
        <v>Bulan Agustus 2026</v>
      </c>
      <c r="D3" s="3"/>
      <c r="E3" s="2"/>
      <c r="F3" s="2"/>
      <c r="G3" s="2"/>
      <c r="H3" s="2"/>
      <c r="I3" s="2"/>
      <c r="J3" s="2"/>
      <c r="K3" s="2"/>
      <c r="L3" s="2"/>
    </row>
    <row r="4" spans="1:14">
      <c r="B4" s="76"/>
      <c r="C4" s="76">
        <f>'Summary sales'!A4</f>
        <v>46235</v>
      </c>
      <c r="D4" s="2"/>
      <c r="E4" s="2"/>
      <c r="F4" s="2"/>
      <c r="G4" s="2"/>
      <c r="H4" s="2"/>
      <c r="I4" s="2"/>
      <c r="J4" s="2"/>
      <c r="K4" s="2" t="s">
        <v>134</v>
      </c>
      <c r="L4" s="26">
        <f>MAX(L7:L34)</f>
        <v>0</v>
      </c>
    </row>
    <row r="5" spans="1:14" ht="15" customHeight="1">
      <c r="A5" s="934" t="s">
        <v>111</v>
      </c>
      <c r="B5" s="933" t="s">
        <v>112</v>
      </c>
      <c r="C5" s="933" t="s">
        <v>135</v>
      </c>
      <c r="D5" s="933"/>
      <c r="E5" s="933" t="s">
        <v>136</v>
      </c>
      <c r="F5" s="933"/>
      <c r="G5" s="937" t="s">
        <v>137</v>
      </c>
      <c r="H5" s="1035" t="s">
        <v>138</v>
      </c>
      <c r="I5" s="1035"/>
      <c r="J5" s="1036" t="s">
        <v>139</v>
      </c>
      <c r="K5" s="937" t="s">
        <v>140</v>
      </c>
      <c r="L5" s="931" t="s">
        <v>141</v>
      </c>
    </row>
    <row r="6" spans="1:14" ht="33.75" customHeight="1">
      <c r="A6" s="935"/>
      <c r="B6" s="936"/>
      <c r="C6" s="5" t="s">
        <v>112</v>
      </c>
      <c r="D6" s="5" t="s">
        <v>142</v>
      </c>
      <c r="E6" s="5" t="s">
        <v>112</v>
      </c>
      <c r="F6" s="5" t="s">
        <v>142</v>
      </c>
      <c r="G6" s="938"/>
      <c r="H6" s="712" t="s">
        <v>135</v>
      </c>
      <c r="I6" s="712" t="s">
        <v>136</v>
      </c>
      <c r="J6" s="1037"/>
      <c r="K6" s="938"/>
      <c r="L6" s="932"/>
    </row>
    <row r="7" spans="1:14">
      <c r="A7" s="6">
        <v>1</v>
      </c>
      <c r="B7" s="7">
        <f>C4</f>
        <v>46235</v>
      </c>
      <c r="C7" s="8">
        <f>B7</f>
        <v>46235</v>
      </c>
      <c r="D7" s="9">
        <v>0.25</v>
      </c>
      <c r="E7" s="8">
        <f>C7+1</f>
        <v>46236</v>
      </c>
      <c r="F7" s="9">
        <v>0.25</v>
      </c>
      <c r="G7" s="10">
        <f>IFERROR(((E7-C7)+(F7-D7)),"")</f>
        <v>1</v>
      </c>
      <c r="H7" s="713">
        <v>4210627.87</v>
      </c>
      <c r="I7" s="713">
        <v>4212713.54</v>
      </c>
      <c r="J7" s="102">
        <f>I7-H7+M7</f>
        <v>2085.6699999999255</v>
      </c>
      <c r="K7" s="27">
        <f>J7/24</f>
        <v>86.902916666663558</v>
      </c>
      <c r="L7" s="101"/>
      <c r="N7" s="103"/>
    </row>
    <row r="8" spans="1:14">
      <c r="A8" s="12">
        <f>A7+1</f>
        <v>2</v>
      </c>
      <c r="B8" s="8">
        <f>B7+1</f>
        <v>46236</v>
      </c>
      <c r="C8" s="8">
        <f>B8</f>
        <v>46236</v>
      </c>
      <c r="D8" s="9">
        <f>F7</f>
        <v>0.25</v>
      </c>
      <c r="E8" s="8">
        <f>C8+1</f>
        <v>46237</v>
      </c>
      <c r="F8" s="9">
        <f>F7</f>
        <v>0.25</v>
      </c>
      <c r="G8" s="10">
        <f>IFERROR(((E8-C8)+(F8-D8)),"")</f>
        <v>1</v>
      </c>
      <c r="H8" s="713">
        <f t="shared" ref="H8:H37" si="0">I7</f>
        <v>4212713.54</v>
      </c>
      <c r="I8" s="713">
        <v>4214064.67</v>
      </c>
      <c r="J8" s="102">
        <f t="shared" ref="J8:J34" si="1">I8-H8</f>
        <v>1351.1299999998882</v>
      </c>
      <c r="K8" s="27">
        <f t="shared" ref="K8:K34" si="2">J8/24</f>
        <v>56.297083333328679</v>
      </c>
      <c r="L8" s="104"/>
    </row>
    <row r="9" spans="1:14">
      <c r="A9" s="12">
        <f t="shared" ref="A9:B24" si="3">A8+1</f>
        <v>3</v>
      </c>
      <c r="B9" s="8">
        <f t="shared" si="3"/>
        <v>46237</v>
      </c>
      <c r="C9" s="8">
        <f t="shared" ref="C9:C34" si="4">B9</f>
        <v>46237</v>
      </c>
      <c r="D9" s="9">
        <f t="shared" ref="D9:D34" si="5">F8</f>
        <v>0.25</v>
      </c>
      <c r="E9" s="8">
        <f t="shared" ref="E9:E34" si="6">C9+1</f>
        <v>46238</v>
      </c>
      <c r="F9" s="9">
        <f t="shared" ref="F9:F37" si="7">F8</f>
        <v>0.25</v>
      </c>
      <c r="G9" s="10">
        <f>IFERROR(((E9-C9)+(F9-D9)),"")</f>
        <v>1</v>
      </c>
      <c r="H9" s="713">
        <f t="shared" si="0"/>
        <v>4214064.67</v>
      </c>
      <c r="I9" s="713">
        <v>4218715.4400000004</v>
      </c>
      <c r="J9" s="102">
        <f t="shared" ref="J9" si="8">I9-H9</f>
        <v>4650.7700000004843</v>
      </c>
      <c r="K9" s="27">
        <f t="shared" ref="K9" si="9">J9/24</f>
        <v>193.78208333335351</v>
      </c>
      <c r="L9" s="104"/>
    </row>
    <row r="10" spans="1:14">
      <c r="A10" s="12">
        <f t="shared" si="3"/>
        <v>4</v>
      </c>
      <c r="B10" s="8">
        <f t="shared" si="3"/>
        <v>46238</v>
      </c>
      <c r="C10" s="8">
        <f t="shared" si="4"/>
        <v>46238</v>
      </c>
      <c r="D10" s="9">
        <f t="shared" si="5"/>
        <v>0.25</v>
      </c>
      <c r="E10" s="8">
        <f t="shared" si="6"/>
        <v>46239</v>
      </c>
      <c r="F10" s="9">
        <f t="shared" si="7"/>
        <v>0.25</v>
      </c>
      <c r="G10" s="10">
        <f t="shared" ref="G10:G34" si="10">IFERROR(((E10-C10)+(F10-D10)),"")</f>
        <v>1</v>
      </c>
      <c r="H10" s="713">
        <f t="shared" si="0"/>
        <v>4218715.4400000004</v>
      </c>
      <c r="I10" s="713">
        <v>4223337.09</v>
      </c>
      <c r="J10" s="102">
        <f t="shared" ref="J10" si="11">I10-H10</f>
        <v>4621.6499999994412</v>
      </c>
      <c r="K10" s="27">
        <f t="shared" ref="K10" si="12">J10/24</f>
        <v>192.56874999997672</v>
      </c>
      <c r="L10" s="104"/>
    </row>
    <row r="11" spans="1:14">
      <c r="A11" s="12">
        <f t="shared" si="3"/>
        <v>5</v>
      </c>
      <c r="B11" s="8">
        <f t="shared" si="3"/>
        <v>46239</v>
      </c>
      <c r="C11" s="8">
        <f t="shared" si="4"/>
        <v>46239</v>
      </c>
      <c r="D11" s="9">
        <f t="shared" si="5"/>
        <v>0.25</v>
      </c>
      <c r="E11" s="8">
        <f t="shared" si="6"/>
        <v>46240</v>
      </c>
      <c r="F11" s="9">
        <f t="shared" si="7"/>
        <v>0.25</v>
      </c>
      <c r="G11" s="10">
        <f t="shared" si="10"/>
        <v>1</v>
      </c>
      <c r="H11" s="713">
        <f t="shared" si="0"/>
        <v>4223337.09</v>
      </c>
      <c r="I11" s="713">
        <v>4227750.5599999996</v>
      </c>
      <c r="J11" s="102">
        <f t="shared" ref="J11" si="13">I11-H11</f>
        <v>4413.4699999997392</v>
      </c>
      <c r="K11" s="27">
        <f t="shared" ref="K11" si="14">J11/24</f>
        <v>183.89458333332246</v>
      </c>
      <c r="L11" s="104"/>
    </row>
    <row r="12" spans="1:14">
      <c r="A12" s="12">
        <f t="shared" si="3"/>
        <v>6</v>
      </c>
      <c r="B12" s="8">
        <f t="shared" si="3"/>
        <v>46240</v>
      </c>
      <c r="C12" s="8">
        <f t="shared" si="4"/>
        <v>46240</v>
      </c>
      <c r="D12" s="9">
        <f t="shared" si="5"/>
        <v>0.25</v>
      </c>
      <c r="E12" s="8">
        <f t="shared" si="6"/>
        <v>46241</v>
      </c>
      <c r="F12" s="9">
        <f t="shared" si="7"/>
        <v>0.25</v>
      </c>
      <c r="G12" s="10">
        <f t="shared" si="10"/>
        <v>1</v>
      </c>
      <c r="H12" s="713">
        <f t="shared" si="0"/>
        <v>4227750.5599999996</v>
      </c>
      <c r="I12" s="713">
        <v>4232832.43</v>
      </c>
      <c r="J12" s="102">
        <f t="shared" ref="J12" si="15">I12-H12</f>
        <v>5081.8700000001118</v>
      </c>
      <c r="K12" s="27">
        <f t="shared" ref="K12" si="16">J12/24</f>
        <v>211.744583333338</v>
      </c>
      <c r="L12" s="104"/>
    </row>
    <row r="13" spans="1:14">
      <c r="A13" s="12">
        <f t="shared" si="3"/>
        <v>7</v>
      </c>
      <c r="B13" s="8">
        <f t="shared" si="3"/>
        <v>46241</v>
      </c>
      <c r="C13" s="8">
        <f t="shared" si="4"/>
        <v>46241</v>
      </c>
      <c r="D13" s="9">
        <f t="shared" si="5"/>
        <v>0.25</v>
      </c>
      <c r="E13" s="8">
        <f t="shared" si="6"/>
        <v>46242</v>
      </c>
      <c r="F13" s="9">
        <f t="shared" si="7"/>
        <v>0.25</v>
      </c>
      <c r="G13" s="10">
        <f t="shared" si="10"/>
        <v>1</v>
      </c>
      <c r="H13" s="713">
        <f t="shared" si="0"/>
        <v>4232832.43</v>
      </c>
      <c r="I13" s="713">
        <v>4237278.9400000004</v>
      </c>
      <c r="J13" s="102">
        <f t="shared" ref="J13" si="17">I13-H13</f>
        <v>4446.5100000007078</v>
      </c>
      <c r="K13" s="27">
        <f t="shared" ref="K13" si="18">J13/24</f>
        <v>185.27125000002948</v>
      </c>
      <c r="L13" s="104"/>
    </row>
    <row r="14" spans="1:14">
      <c r="A14" s="12">
        <f t="shared" si="3"/>
        <v>8</v>
      </c>
      <c r="B14" s="8">
        <f t="shared" si="3"/>
        <v>46242</v>
      </c>
      <c r="C14" s="8">
        <f t="shared" si="4"/>
        <v>46242</v>
      </c>
      <c r="D14" s="9">
        <f t="shared" si="5"/>
        <v>0.25</v>
      </c>
      <c r="E14" s="8">
        <f t="shared" si="6"/>
        <v>46243</v>
      </c>
      <c r="F14" s="9">
        <f t="shared" si="7"/>
        <v>0.25</v>
      </c>
      <c r="G14" s="10">
        <f t="shared" si="10"/>
        <v>1</v>
      </c>
      <c r="H14" s="713">
        <f t="shared" si="0"/>
        <v>4237278.9400000004</v>
      </c>
      <c r="I14" s="792">
        <v>4241623.9800000004</v>
      </c>
      <c r="J14" s="102">
        <f t="shared" ref="J14" si="19">I14-H14</f>
        <v>4345.0400000000373</v>
      </c>
      <c r="K14" s="27">
        <f t="shared" ref="K14" si="20">J14/24</f>
        <v>181.04333333333489</v>
      </c>
      <c r="L14" s="104"/>
    </row>
    <row r="15" spans="1:14">
      <c r="A15" s="12">
        <f t="shared" si="3"/>
        <v>9</v>
      </c>
      <c r="B15" s="8">
        <f t="shared" si="3"/>
        <v>46243</v>
      </c>
      <c r="C15" s="8">
        <f t="shared" si="4"/>
        <v>46243</v>
      </c>
      <c r="D15" s="9">
        <f t="shared" si="5"/>
        <v>0.25</v>
      </c>
      <c r="E15" s="8">
        <f t="shared" si="6"/>
        <v>46244</v>
      </c>
      <c r="F15" s="9">
        <f t="shared" si="7"/>
        <v>0.25</v>
      </c>
      <c r="G15" s="10">
        <f t="shared" si="10"/>
        <v>1</v>
      </c>
      <c r="H15" s="713">
        <f t="shared" si="0"/>
        <v>4241623.9800000004</v>
      </c>
      <c r="I15" s="713">
        <v>4243755.1399999997</v>
      </c>
      <c r="J15" s="102">
        <f t="shared" ref="J15" si="21">I15-H15</f>
        <v>2131.1599999992177</v>
      </c>
      <c r="K15" s="27">
        <f t="shared" ref="K15" si="22">J15/24</f>
        <v>88.798333333300732</v>
      </c>
      <c r="L15" s="104"/>
    </row>
    <row r="16" spans="1:14">
      <c r="A16" s="12">
        <f t="shared" si="3"/>
        <v>10</v>
      </c>
      <c r="B16" s="8">
        <f t="shared" si="3"/>
        <v>46244</v>
      </c>
      <c r="C16" s="8">
        <f t="shared" si="4"/>
        <v>46244</v>
      </c>
      <c r="D16" s="9">
        <f t="shared" si="5"/>
        <v>0.25</v>
      </c>
      <c r="E16" s="8">
        <f t="shared" si="6"/>
        <v>46245</v>
      </c>
      <c r="F16" s="9">
        <f t="shared" si="7"/>
        <v>0.25</v>
      </c>
      <c r="G16" s="10">
        <f t="shared" si="10"/>
        <v>1</v>
      </c>
      <c r="H16" s="713">
        <f t="shared" si="0"/>
        <v>4243755.1399999997</v>
      </c>
      <c r="I16" s="714">
        <v>4249743.1500000004</v>
      </c>
      <c r="J16" s="102">
        <f t="shared" ref="J16" si="23">I16-H16</f>
        <v>5988.0100000007078</v>
      </c>
      <c r="K16" s="27">
        <f t="shared" ref="K16" si="24">J16/24</f>
        <v>249.50041666669617</v>
      </c>
      <c r="L16" s="104"/>
    </row>
    <row r="17" spans="1:16">
      <c r="A17" s="12">
        <f t="shared" si="3"/>
        <v>11</v>
      </c>
      <c r="B17" s="8">
        <f t="shared" si="3"/>
        <v>46245</v>
      </c>
      <c r="C17" s="8">
        <f t="shared" si="4"/>
        <v>46245</v>
      </c>
      <c r="D17" s="9">
        <f t="shared" si="5"/>
        <v>0.25</v>
      </c>
      <c r="E17" s="8">
        <f t="shared" si="6"/>
        <v>46246</v>
      </c>
      <c r="F17" s="9">
        <f t="shared" si="7"/>
        <v>0.25</v>
      </c>
      <c r="G17" s="10">
        <f t="shared" si="10"/>
        <v>1</v>
      </c>
      <c r="H17" s="713">
        <f t="shared" si="0"/>
        <v>4249743.1500000004</v>
      </c>
      <c r="I17" s="713">
        <v>4254735.53</v>
      </c>
      <c r="J17" s="102">
        <f t="shared" ref="J17" si="25">I17-H17</f>
        <v>4992.3799999998882</v>
      </c>
      <c r="K17" s="27">
        <f t="shared" ref="K17" si="26">J17/24</f>
        <v>208.01583333332869</v>
      </c>
      <c r="L17" s="28"/>
    </row>
    <row r="18" spans="1:16">
      <c r="A18" s="12">
        <f t="shared" si="3"/>
        <v>12</v>
      </c>
      <c r="B18" s="8">
        <f t="shared" si="3"/>
        <v>46246</v>
      </c>
      <c r="C18" s="8">
        <f t="shared" si="4"/>
        <v>46246</v>
      </c>
      <c r="D18" s="9">
        <f t="shared" si="5"/>
        <v>0.25</v>
      </c>
      <c r="E18" s="8">
        <f t="shared" si="6"/>
        <v>46247</v>
      </c>
      <c r="F18" s="9">
        <f t="shared" si="7"/>
        <v>0.25</v>
      </c>
      <c r="G18" s="10">
        <f t="shared" si="10"/>
        <v>1</v>
      </c>
      <c r="H18" s="713">
        <f t="shared" si="0"/>
        <v>4254735.53</v>
      </c>
      <c r="I18" s="713">
        <v>4259246.54</v>
      </c>
      <c r="J18" s="102">
        <f t="shared" ref="J18" si="27">I18-H18</f>
        <v>4511.0099999997765</v>
      </c>
      <c r="K18" s="27">
        <f t="shared" ref="K18" si="28">J18/24</f>
        <v>187.95874999999069</v>
      </c>
      <c r="L18" s="28"/>
    </row>
    <row r="19" spans="1:16">
      <c r="A19" s="12">
        <f t="shared" si="3"/>
        <v>13</v>
      </c>
      <c r="B19" s="8">
        <f t="shared" si="3"/>
        <v>46247</v>
      </c>
      <c r="C19" s="8">
        <f t="shared" si="4"/>
        <v>46247</v>
      </c>
      <c r="D19" s="9">
        <f t="shared" si="5"/>
        <v>0.25</v>
      </c>
      <c r="E19" s="8">
        <f t="shared" si="6"/>
        <v>46248</v>
      </c>
      <c r="F19" s="9">
        <f t="shared" si="7"/>
        <v>0.25</v>
      </c>
      <c r="G19" s="10">
        <f t="shared" si="10"/>
        <v>1</v>
      </c>
      <c r="H19" s="713">
        <f t="shared" si="0"/>
        <v>4259246.54</v>
      </c>
      <c r="I19" s="713">
        <v>4263717.99</v>
      </c>
      <c r="J19" s="102">
        <f t="shared" si="1"/>
        <v>4471.4500000001863</v>
      </c>
      <c r="K19" s="27">
        <f t="shared" si="2"/>
        <v>186.31041666667443</v>
      </c>
      <c r="L19" s="104"/>
    </row>
    <row r="20" spans="1:16">
      <c r="A20" s="12">
        <f t="shared" si="3"/>
        <v>14</v>
      </c>
      <c r="B20" s="8">
        <f t="shared" si="3"/>
        <v>46248</v>
      </c>
      <c r="C20" s="8">
        <f t="shared" si="4"/>
        <v>46248</v>
      </c>
      <c r="D20" s="9">
        <f t="shared" si="5"/>
        <v>0.25</v>
      </c>
      <c r="E20" s="8">
        <f t="shared" si="6"/>
        <v>46249</v>
      </c>
      <c r="F20" s="9">
        <f t="shared" si="7"/>
        <v>0.25</v>
      </c>
      <c r="G20" s="10">
        <f t="shared" si="10"/>
        <v>1</v>
      </c>
      <c r="H20" s="713">
        <f t="shared" si="0"/>
        <v>4263717.99</v>
      </c>
      <c r="I20" s="713">
        <v>4268148.0199999996</v>
      </c>
      <c r="J20" s="102">
        <f t="shared" ref="J20" si="29">I20-H20</f>
        <v>4430.0299999993294</v>
      </c>
      <c r="K20" s="27">
        <f t="shared" ref="K20" si="30">J20/24</f>
        <v>184.5845833333054</v>
      </c>
      <c r="L20" s="104"/>
    </row>
    <row r="21" spans="1:16">
      <c r="A21" s="12">
        <f t="shared" si="3"/>
        <v>15</v>
      </c>
      <c r="B21" s="8">
        <f t="shared" si="3"/>
        <v>46249</v>
      </c>
      <c r="C21" s="8">
        <f t="shared" si="4"/>
        <v>46249</v>
      </c>
      <c r="D21" s="9">
        <f t="shared" si="5"/>
        <v>0.25</v>
      </c>
      <c r="E21" s="8">
        <f t="shared" si="6"/>
        <v>46250</v>
      </c>
      <c r="F21" s="9">
        <f t="shared" si="7"/>
        <v>0.25</v>
      </c>
      <c r="G21" s="10">
        <f t="shared" si="10"/>
        <v>1</v>
      </c>
      <c r="H21" s="713">
        <f t="shared" si="0"/>
        <v>4268148.0199999996</v>
      </c>
      <c r="I21" s="713">
        <v>4271586.26</v>
      </c>
      <c r="J21" s="102">
        <f t="shared" ref="J21" si="31">I21-H21</f>
        <v>3438.2400000002235</v>
      </c>
      <c r="K21" s="27">
        <f t="shared" ref="K21" si="32">J21/24</f>
        <v>143.26000000000931</v>
      </c>
      <c r="L21" s="104"/>
    </row>
    <row r="22" spans="1:16">
      <c r="A22" s="12">
        <f t="shared" si="3"/>
        <v>16</v>
      </c>
      <c r="B22" s="8">
        <f t="shared" si="3"/>
        <v>46250</v>
      </c>
      <c r="C22" s="8">
        <f t="shared" si="4"/>
        <v>46250</v>
      </c>
      <c r="D22" s="9">
        <f t="shared" si="5"/>
        <v>0.25</v>
      </c>
      <c r="E22" s="8">
        <f t="shared" si="6"/>
        <v>46251</v>
      </c>
      <c r="F22" s="9">
        <f t="shared" si="7"/>
        <v>0.25</v>
      </c>
      <c r="G22" s="10">
        <f t="shared" si="10"/>
        <v>1</v>
      </c>
      <c r="H22" s="713">
        <f t="shared" si="0"/>
        <v>4271586.26</v>
      </c>
      <c r="I22" s="713">
        <v>4273107.8899999997</v>
      </c>
      <c r="J22" s="102">
        <f t="shared" si="1"/>
        <v>1521.6299999998882</v>
      </c>
      <c r="K22" s="27">
        <f t="shared" si="2"/>
        <v>63.401249999995343</v>
      </c>
      <c r="L22" s="104"/>
    </row>
    <row r="23" spans="1:16">
      <c r="A23" s="12">
        <f t="shared" si="3"/>
        <v>17</v>
      </c>
      <c r="B23" s="8">
        <f t="shared" si="3"/>
        <v>46251</v>
      </c>
      <c r="C23" s="8">
        <f t="shared" si="4"/>
        <v>46251</v>
      </c>
      <c r="D23" s="9">
        <f t="shared" si="5"/>
        <v>0.25</v>
      </c>
      <c r="E23" s="8">
        <f t="shared" si="6"/>
        <v>46252</v>
      </c>
      <c r="F23" s="9">
        <f t="shared" si="7"/>
        <v>0.25</v>
      </c>
      <c r="G23" s="10">
        <f t="shared" si="10"/>
        <v>1</v>
      </c>
      <c r="H23" s="713">
        <f t="shared" si="0"/>
        <v>4273107.8899999997</v>
      </c>
      <c r="I23" s="713">
        <v>4273285.8099999996</v>
      </c>
      <c r="J23" s="102">
        <f t="shared" si="1"/>
        <v>177.91999999992549</v>
      </c>
      <c r="K23" s="27">
        <f t="shared" ref="K23" si="33">J23/24</f>
        <v>7.4133333333302289</v>
      </c>
      <c r="L23" s="104"/>
    </row>
    <row r="24" spans="1:16">
      <c r="A24" s="12">
        <f t="shared" si="3"/>
        <v>18</v>
      </c>
      <c r="B24" s="8">
        <f t="shared" si="3"/>
        <v>46252</v>
      </c>
      <c r="C24" s="8">
        <f t="shared" si="4"/>
        <v>46252</v>
      </c>
      <c r="D24" s="9">
        <f t="shared" si="5"/>
        <v>0.25</v>
      </c>
      <c r="E24" s="8">
        <f t="shared" si="6"/>
        <v>46253</v>
      </c>
      <c r="F24" s="9">
        <f t="shared" si="7"/>
        <v>0.25</v>
      </c>
      <c r="G24" s="10">
        <f t="shared" si="10"/>
        <v>1</v>
      </c>
      <c r="H24" s="713">
        <f t="shared" si="0"/>
        <v>4273285.8099999996</v>
      </c>
      <c r="I24" s="713">
        <v>4278334.62</v>
      </c>
      <c r="J24" s="102">
        <f t="shared" ref="J24" si="34">I24-H24</f>
        <v>5048.8100000005215</v>
      </c>
      <c r="K24" s="27">
        <f t="shared" ref="K24" si="35">J24/24</f>
        <v>210.36708333335505</v>
      </c>
      <c r="L24" s="28"/>
    </row>
    <row r="25" spans="1:16">
      <c r="A25" s="12">
        <f t="shared" ref="A25:B34" si="36">A24+1</f>
        <v>19</v>
      </c>
      <c r="B25" s="8">
        <f>B24+1</f>
        <v>46253</v>
      </c>
      <c r="C25" s="8">
        <f t="shared" si="4"/>
        <v>46253</v>
      </c>
      <c r="D25" s="9">
        <f t="shared" si="5"/>
        <v>0.25</v>
      </c>
      <c r="E25" s="8">
        <f t="shared" si="6"/>
        <v>46254</v>
      </c>
      <c r="F25" s="9">
        <f t="shared" si="7"/>
        <v>0.25</v>
      </c>
      <c r="G25" s="10">
        <f t="shared" si="10"/>
        <v>1</v>
      </c>
      <c r="H25" s="713">
        <f t="shared" si="0"/>
        <v>4278334.62</v>
      </c>
      <c r="I25" s="713">
        <v>4283195.57</v>
      </c>
      <c r="J25" s="102">
        <f t="shared" ref="J25" si="37">I25-H25</f>
        <v>4860.9500000001863</v>
      </c>
      <c r="K25" s="27">
        <f t="shared" ref="K25" si="38">J25/24</f>
        <v>202.53958333334108</v>
      </c>
      <c r="L25" s="28"/>
    </row>
    <row r="26" spans="1:16">
      <c r="A26" s="12">
        <f t="shared" si="36"/>
        <v>20</v>
      </c>
      <c r="B26" s="8">
        <f>B25+1</f>
        <v>46254</v>
      </c>
      <c r="C26" s="8">
        <f t="shared" si="4"/>
        <v>46254</v>
      </c>
      <c r="D26" s="9">
        <f t="shared" si="5"/>
        <v>0.25</v>
      </c>
      <c r="E26" s="8">
        <f t="shared" si="6"/>
        <v>46255</v>
      </c>
      <c r="F26" s="9">
        <f t="shared" si="7"/>
        <v>0.25</v>
      </c>
      <c r="G26" s="10">
        <f t="shared" si="10"/>
        <v>1</v>
      </c>
      <c r="H26" s="713">
        <f t="shared" si="0"/>
        <v>4283195.57</v>
      </c>
      <c r="I26" s="713">
        <v>4287604.49</v>
      </c>
      <c r="J26" s="102">
        <f t="shared" si="1"/>
        <v>4408.9199999999255</v>
      </c>
      <c r="K26" s="27">
        <f t="shared" si="2"/>
        <v>183.70499999999689</v>
      </c>
      <c r="L26" s="104"/>
    </row>
    <row r="27" spans="1:16">
      <c r="A27" s="12">
        <f t="shared" si="36"/>
        <v>21</v>
      </c>
      <c r="B27" s="8">
        <f>B26+1</f>
        <v>46255</v>
      </c>
      <c r="C27" s="8">
        <f t="shared" si="4"/>
        <v>46255</v>
      </c>
      <c r="D27" s="9">
        <f t="shared" si="5"/>
        <v>0.25</v>
      </c>
      <c r="E27" s="8">
        <f t="shared" si="6"/>
        <v>46256</v>
      </c>
      <c r="F27" s="9">
        <f t="shared" si="7"/>
        <v>0.25</v>
      </c>
      <c r="G27" s="10">
        <f t="shared" si="10"/>
        <v>1</v>
      </c>
      <c r="H27" s="713">
        <f t="shared" si="0"/>
        <v>4287604.49</v>
      </c>
      <c r="I27" s="714">
        <v>4292187.7</v>
      </c>
      <c r="J27" s="102">
        <f t="shared" ref="J27" si="39">I27-H27</f>
        <v>4583.2099999999627</v>
      </c>
      <c r="K27" s="27">
        <f t="shared" ref="K27:K32" si="40">J27/24</f>
        <v>190.96708333333177</v>
      </c>
      <c r="L27" s="104"/>
    </row>
    <row r="28" spans="1:16">
      <c r="A28" s="12">
        <f t="shared" si="36"/>
        <v>22</v>
      </c>
      <c r="B28" s="8">
        <f t="shared" si="36"/>
        <v>46256</v>
      </c>
      <c r="C28" s="8">
        <f t="shared" si="4"/>
        <v>46256</v>
      </c>
      <c r="D28" s="9">
        <f t="shared" si="5"/>
        <v>0.25</v>
      </c>
      <c r="E28" s="8">
        <f t="shared" si="6"/>
        <v>46257</v>
      </c>
      <c r="F28" s="9">
        <f t="shared" si="7"/>
        <v>0.25</v>
      </c>
      <c r="G28" s="10">
        <f t="shared" si="10"/>
        <v>1</v>
      </c>
      <c r="H28" s="713">
        <f t="shared" si="0"/>
        <v>4292187.7</v>
      </c>
      <c r="I28" s="713">
        <v>4295218.71</v>
      </c>
      <c r="J28" s="102">
        <f>I28-H28+M28</f>
        <v>3031.0099999997765</v>
      </c>
      <c r="K28" s="27">
        <f t="shared" si="40"/>
        <v>126.29208333332402</v>
      </c>
      <c r="L28" s="104"/>
      <c r="M28" s="75"/>
      <c r="N28" s="103"/>
    </row>
    <row r="29" spans="1:16">
      <c r="A29" s="12">
        <f t="shared" si="36"/>
        <v>23</v>
      </c>
      <c r="B29" s="8">
        <f t="shared" si="36"/>
        <v>46257</v>
      </c>
      <c r="C29" s="8">
        <f t="shared" si="4"/>
        <v>46257</v>
      </c>
      <c r="D29" s="9">
        <f t="shared" si="5"/>
        <v>0.25</v>
      </c>
      <c r="E29" s="8">
        <f t="shared" si="6"/>
        <v>46258</v>
      </c>
      <c r="F29" s="9">
        <f t="shared" si="7"/>
        <v>0.25</v>
      </c>
      <c r="G29" s="10">
        <f t="shared" si="10"/>
        <v>1</v>
      </c>
      <c r="H29" s="713">
        <f t="shared" si="0"/>
        <v>4295218.71</v>
      </c>
      <c r="I29" s="713">
        <v>4297624.43</v>
      </c>
      <c r="J29" s="102">
        <f>I29-H29+M29</f>
        <v>2405.7199999997392</v>
      </c>
      <c r="K29" s="27">
        <f t="shared" si="40"/>
        <v>100.23833333332247</v>
      </c>
      <c r="L29" s="104"/>
      <c r="M29" s="75"/>
      <c r="N29" s="103"/>
    </row>
    <row r="30" spans="1:16">
      <c r="A30" s="12">
        <f t="shared" si="36"/>
        <v>24</v>
      </c>
      <c r="B30" s="8">
        <f t="shared" si="36"/>
        <v>46258</v>
      </c>
      <c r="C30" s="8">
        <f t="shared" si="4"/>
        <v>46258</v>
      </c>
      <c r="D30" s="9">
        <f t="shared" si="5"/>
        <v>0.25</v>
      </c>
      <c r="E30" s="8">
        <f t="shared" si="6"/>
        <v>46259</v>
      </c>
      <c r="F30" s="9">
        <f t="shared" si="7"/>
        <v>0.25</v>
      </c>
      <c r="G30" s="10">
        <f t="shared" si="10"/>
        <v>1</v>
      </c>
      <c r="H30" s="713">
        <f t="shared" si="0"/>
        <v>4297624.43</v>
      </c>
      <c r="I30" s="713">
        <v>4301209.8600000003</v>
      </c>
      <c r="J30" s="102">
        <f>I30-H30+M30</f>
        <v>3585.4300000006333</v>
      </c>
      <c r="K30" s="27">
        <f t="shared" si="40"/>
        <v>149.39291666669305</v>
      </c>
      <c r="L30" s="104"/>
      <c r="M30" s="75"/>
      <c r="N30" s="103"/>
    </row>
    <row r="31" spans="1:16">
      <c r="A31" s="12">
        <f t="shared" si="36"/>
        <v>25</v>
      </c>
      <c r="B31" s="8">
        <f t="shared" si="36"/>
        <v>46259</v>
      </c>
      <c r="C31" s="8">
        <f t="shared" si="4"/>
        <v>46259</v>
      </c>
      <c r="D31" s="9">
        <f t="shared" si="5"/>
        <v>0.25</v>
      </c>
      <c r="E31" s="8">
        <f t="shared" si="6"/>
        <v>46260</v>
      </c>
      <c r="F31" s="9">
        <f t="shared" si="7"/>
        <v>0.25</v>
      </c>
      <c r="G31" s="10">
        <f t="shared" si="10"/>
        <v>1</v>
      </c>
      <c r="H31" s="713">
        <f t="shared" si="0"/>
        <v>4301209.8600000003</v>
      </c>
      <c r="I31" s="713">
        <v>4301464.8899999997</v>
      </c>
      <c r="J31" s="102">
        <f>I31-H31+M31</f>
        <v>255.02999999932945</v>
      </c>
      <c r="K31" s="27">
        <f t="shared" si="40"/>
        <v>10.62624999997206</v>
      </c>
      <c r="L31" s="28"/>
      <c r="M31" s="75"/>
      <c r="N31" s="103"/>
      <c r="P31" s="75"/>
    </row>
    <row r="32" spans="1:16">
      <c r="A32" s="12">
        <f t="shared" si="36"/>
        <v>26</v>
      </c>
      <c r="B32" s="8">
        <f t="shared" si="36"/>
        <v>46260</v>
      </c>
      <c r="C32" s="8">
        <f t="shared" si="4"/>
        <v>46260</v>
      </c>
      <c r="D32" s="9">
        <f t="shared" si="5"/>
        <v>0.25</v>
      </c>
      <c r="E32" s="8">
        <f t="shared" si="6"/>
        <v>46261</v>
      </c>
      <c r="F32" s="9">
        <f t="shared" si="7"/>
        <v>0.25</v>
      </c>
      <c r="G32" s="10">
        <f t="shared" si="10"/>
        <v>1</v>
      </c>
      <c r="H32" s="713">
        <f t="shared" si="0"/>
        <v>4301464.8899999997</v>
      </c>
      <c r="I32" s="713">
        <v>4306470.45</v>
      </c>
      <c r="J32" s="102">
        <f>I32-H32+M32</f>
        <v>5005.5600000005215</v>
      </c>
      <c r="K32" s="27">
        <f t="shared" si="40"/>
        <v>208.56500000002174</v>
      </c>
      <c r="L32" s="28"/>
      <c r="N32" s="103"/>
    </row>
    <row r="33" spans="1:14">
      <c r="A33" s="12">
        <f t="shared" si="36"/>
        <v>27</v>
      </c>
      <c r="B33" s="8">
        <f t="shared" si="36"/>
        <v>46261</v>
      </c>
      <c r="C33" s="8">
        <f t="shared" si="4"/>
        <v>46261</v>
      </c>
      <c r="D33" s="9">
        <f t="shared" si="5"/>
        <v>0.25</v>
      </c>
      <c r="E33" s="8">
        <f t="shared" si="6"/>
        <v>46262</v>
      </c>
      <c r="F33" s="9">
        <f t="shared" si="7"/>
        <v>0.25</v>
      </c>
      <c r="G33" s="10">
        <f t="shared" si="10"/>
        <v>1</v>
      </c>
      <c r="H33" s="713">
        <f t="shared" si="0"/>
        <v>4306470.45</v>
      </c>
      <c r="I33" s="713">
        <v>4312440.45</v>
      </c>
      <c r="J33" s="102">
        <f t="shared" si="1"/>
        <v>5970</v>
      </c>
      <c r="K33" s="27">
        <f t="shared" si="2"/>
        <v>248.75</v>
      </c>
      <c r="L33" s="28"/>
      <c r="N33" s="103"/>
    </row>
    <row r="34" spans="1:14">
      <c r="A34" s="12">
        <f t="shared" si="36"/>
        <v>28</v>
      </c>
      <c r="B34" s="8">
        <f t="shared" si="36"/>
        <v>46262</v>
      </c>
      <c r="C34" s="8">
        <f t="shared" si="4"/>
        <v>46262</v>
      </c>
      <c r="D34" s="9">
        <f t="shared" si="5"/>
        <v>0.25</v>
      </c>
      <c r="E34" s="8">
        <f t="shared" si="6"/>
        <v>46263</v>
      </c>
      <c r="F34" s="9">
        <f t="shared" si="7"/>
        <v>0.25</v>
      </c>
      <c r="G34" s="10">
        <f t="shared" si="10"/>
        <v>1</v>
      </c>
      <c r="H34" s="713">
        <f t="shared" si="0"/>
        <v>4312440.45</v>
      </c>
      <c r="I34" s="713">
        <v>4318655.3499999996</v>
      </c>
      <c r="J34" s="102">
        <f t="shared" si="1"/>
        <v>6214.8999999994412</v>
      </c>
      <c r="K34" s="27">
        <f t="shared" si="2"/>
        <v>258.9541666666434</v>
      </c>
      <c r="L34" s="28"/>
    </row>
    <row r="35" spans="1:14">
      <c r="A35" s="12">
        <f t="shared" ref="A35:B35" si="41">A34+1</f>
        <v>29</v>
      </c>
      <c r="B35" s="8">
        <f t="shared" si="41"/>
        <v>46263</v>
      </c>
      <c r="C35" s="8">
        <f t="shared" ref="C35:C36" si="42">B35</f>
        <v>46263</v>
      </c>
      <c r="D35" s="9">
        <f t="shared" ref="D35:D36" si="43">F34</f>
        <v>0.25</v>
      </c>
      <c r="E35" s="8">
        <f t="shared" ref="E35:E36" si="44">C35+1</f>
        <v>46264</v>
      </c>
      <c r="F35" s="9">
        <f t="shared" si="7"/>
        <v>0.25</v>
      </c>
      <c r="G35" s="10">
        <f t="shared" ref="G35:G36" si="45">IFERROR(((E35-C35)+(F35-D35)),"")</f>
        <v>1</v>
      </c>
      <c r="H35" s="713">
        <f t="shared" si="0"/>
        <v>4318655.3499999996</v>
      </c>
      <c r="I35" s="713">
        <v>4322501.79</v>
      </c>
      <c r="J35" s="102">
        <f t="shared" ref="J35:J36" si="46">I35-H35</f>
        <v>3846.4400000004098</v>
      </c>
      <c r="K35" s="27">
        <f t="shared" ref="K35:K36" si="47">J35/24</f>
        <v>160.2683333333504</v>
      </c>
      <c r="L35" s="28"/>
    </row>
    <row r="36" spans="1:14">
      <c r="A36" s="12">
        <f t="shared" ref="A36:B37" si="48">A35+1</f>
        <v>30</v>
      </c>
      <c r="B36" s="8">
        <f t="shared" si="48"/>
        <v>46264</v>
      </c>
      <c r="C36" s="8">
        <f t="shared" si="42"/>
        <v>46264</v>
      </c>
      <c r="D36" s="9">
        <f t="shared" si="43"/>
        <v>0.25</v>
      </c>
      <c r="E36" s="8">
        <f t="shared" si="44"/>
        <v>46265</v>
      </c>
      <c r="F36" s="9">
        <f t="shared" si="7"/>
        <v>0.25</v>
      </c>
      <c r="G36" s="10">
        <f t="shared" si="45"/>
        <v>1</v>
      </c>
      <c r="H36" s="713">
        <f t="shared" si="0"/>
        <v>4322501.79</v>
      </c>
      <c r="I36" s="713">
        <v>4325295.71</v>
      </c>
      <c r="J36" s="102">
        <f t="shared" si="46"/>
        <v>2793.9199999999255</v>
      </c>
      <c r="K36" s="27">
        <f t="shared" si="47"/>
        <v>116.41333333333023</v>
      </c>
      <c r="L36" s="28"/>
    </row>
    <row r="37" spans="1:14">
      <c r="A37" s="12">
        <f t="shared" si="48"/>
        <v>31</v>
      </c>
      <c r="B37" s="8">
        <f t="shared" si="48"/>
        <v>46265</v>
      </c>
      <c r="C37" s="8">
        <f t="shared" ref="C37" si="49">B37</f>
        <v>46265</v>
      </c>
      <c r="D37" s="9">
        <f t="shared" ref="D37" si="50">F36</f>
        <v>0.25</v>
      </c>
      <c r="E37" s="8">
        <f t="shared" ref="E37" si="51">C37+1</f>
        <v>46266</v>
      </c>
      <c r="F37" s="9">
        <f t="shared" si="7"/>
        <v>0.25</v>
      </c>
      <c r="G37" s="10">
        <f t="shared" ref="G37" si="52">IFERROR(((E37-C37)+(F37-D37)),"")</f>
        <v>1</v>
      </c>
      <c r="H37" s="713">
        <f t="shared" si="0"/>
        <v>4325295.71</v>
      </c>
      <c r="I37" s="713">
        <v>4330590.4800000004</v>
      </c>
      <c r="J37" s="102">
        <f t="shared" ref="J37" si="53">I37-H37</f>
        <v>5294.7700000004843</v>
      </c>
      <c r="K37" s="27">
        <f t="shared" ref="K37" si="54">J37/24</f>
        <v>220.61541666668685</v>
      </c>
      <c r="L37" s="28"/>
    </row>
    <row r="38" spans="1:14">
      <c r="A38" s="12"/>
      <c r="B38" s="8"/>
      <c r="C38" s="8"/>
      <c r="D38" s="9"/>
      <c r="E38" s="8"/>
      <c r="F38" s="9"/>
      <c r="G38" s="10"/>
      <c r="H38" s="11"/>
      <c r="I38" s="11"/>
      <c r="J38" s="11"/>
      <c r="K38" s="27"/>
      <c r="L38" s="28"/>
    </row>
    <row r="39" spans="1:14">
      <c r="A39" s="12"/>
      <c r="B39" s="8"/>
      <c r="C39" s="8"/>
      <c r="D39" s="9"/>
      <c r="E39" s="8"/>
      <c r="F39" s="9"/>
      <c r="G39" s="10"/>
      <c r="H39" s="11"/>
      <c r="I39" s="11"/>
      <c r="J39" s="11"/>
      <c r="K39" s="27"/>
      <c r="L39" s="104"/>
    </row>
    <row r="40" spans="1:14">
      <c r="A40" s="17" t="s">
        <v>3</v>
      </c>
      <c r="B40" s="18"/>
      <c r="C40" s="18"/>
      <c r="D40" s="18"/>
      <c r="E40" s="18"/>
      <c r="F40" s="18"/>
      <c r="G40" s="19">
        <f>SUM(G7:G34)</f>
        <v>28</v>
      </c>
      <c r="H40" s="20"/>
      <c r="I40" s="20"/>
      <c r="J40" s="32">
        <f>SUM(J7:J39)</f>
        <v>119962.61000000034</v>
      </c>
      <c r="K40" s="32">
        <f>AVERAGE(K7:K34)</f>
        <v>160.75517857142785</v>
      </c>
      <c r="L40" s="33"/>
    </row>
    <row r="41" spans="1:14">
      <c r="A41" s="21" t="s">
        <v>117</v>
      </c>
      <c r="B41" s="22"/>
      <c r="C41" s="22"/>
      <c r="D41" s="22"/>
      <c r="E41" s="22"/>
      <c r="F41" s="22"/>
      <c r="G41" s="23">
        <f>G40/SUMPRODUCT((G7:G34&gt;0)*1)</f>
        <v>1</v>
      </c>
      <c r="H41" s="24"/>
      <c r="I41" s="24"/>
      <c r="J41" s="24"/>
      <c r="K41" s="24">
        <f>K40/SUMPRODUCT((K7:K34&gt;0)*1)</f>
        <v>5.7412563775509948</v>
      </c>
      <c r="L41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pageSetup paperSize="9" orientation="portrait" horizontalDpi="360" verticalDpi="360"/>
  <drawing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0"/>
  <sheetViews>
    <sheetView workbookViewId="0">
      <pane xSplit="2" ySplit="6" topLeftCell="C7" activePane="bottomRight" state="frozen"/>
      <selection pane="topRight"/>
      <selection pane="bottomLeft"/>
      <selection pane="bottomRight" activeCell="A7" sqref="A7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9" width="13.85546875" style="35" customWidth="1"/>
    <col min="10" max="10" width="13.85546875" style="1" customWidth="1"/>
    <col min="11" max="11" width="9.140625" style="1"/>
    <col min="12" max="12" width="28.42578125" style="1" customWidth="1"/>
    <col min="13" max="16384" width="9.140625" style="1"/>
  </cols>
  <sheetData>
    <row r="1" spans="1:12">
      <c r="B1" s="2"/>
      <c r="C1" s="3" t="s">
        <v>131</v>
      </c>
      <c r="D1" s="2"/>
      <c r="E1" s="2"/>
      <c r="F1" s="2"/>
      <c r="G1" s="2"/>
      <c r="H1" s="36"/>
      <c r="I1" s="36"/>
      <c r="J1" s="2"/>
      <c r="K1" s="2"/>
      <c r="L1" s="2"/>
    </row>
    <row r="2" spans="1:12">
      <c r="B2" s="2"/>
      <c r="C2" s="3" t="s">
        <v>246</v>
      </c>
      <c r="D2" s="2"/>
      <c r="E2" s="2"/>
      <c r="F2" s="2" t="s">
        <v>247</v>
      </c>
      <c r="G2" s="2"/>
      <c r="H2" s="36"/>
      <c r="I2" s="36"/>
      <c r="J2" s="2"/>
      <c r="K2" s="2"/>
      <c r="L2" s="25" t="s">
        <v>133</v>
      </c>
    </row>
    <row r="3" spans="1:12">
      <c r="B3" s="2"/>
      <c r="C3" s="3" t="str">
        <f>SCI!C3</f>
        <v>Bulan Agustus 2026</v>
      </c>
      <c r="D3" s="2"/>
      <c r="E3" s="2"/>
      <c r="F3" s="2"/>
      <c r="G3" s="2"/>
      <c r="H3" s="36"/>
      <c r="I3" s="36"/>
      <c r="J3" s="2"/>
      <c r="K3" s="2"/>
      <c r="L3" s="2"/>
    </row>
    <row r="4" spans="1:12">
      <c r="B4" s="4"/>
      <c r="C4" s="4">
        <f>SCI!C4</f>
        <v>46235</v>
      </c>
      <c r="D4" s="2"/>
      <c r="E4" s="2"/>
      <c r="F4" s="2"/>
      <c r="G4" s="2"/>
      <c r="H4" s="36"/>
      <c r="I4" s="36"/>
      <c r="J4" s="2" t="s">
        <v>134</v>
      </c>
      <c r="K4" s="26">
        <f>MAX(K7:K36)</f>
        <v>0</v>
      </c>
      <c r="L4" s="2"/>
    </row>
    <row r="5" spans="1:12">
      <c r="A5" s="934" t="s">
        <v>111</v>
      </c>
      <c r="B5" s="933" t="s">
        <v>112</v>
      </c>
      <c r="C5" s="933" t="s">
        <v>135</v>
      </c>
      <c r="D5" s="933"/>
      <c r="E5" s="933" t="s">
        <v>136</v>
      </c>
      <c r="F5" s="933"/>
      <c r="G5" s="937" t="s">
        <v>137</v>
      </c>
      <c r="H5" s="976" t="s">
        <v>138</v>
      </c>
      <c r="I5" s="976"/>
      <c r="J5" s="933" t="s">
        <v>139</v>
      </c>
      <c r="K5" s="937" t="s">
        <v>140</v>
      </c>
      <c r="L5" s="931" t="s">
        <v>141</v>
      </c>
    </row>
    <row r="6" spans="1:12">
      <c r="A6" s="935"/>
      <c r="B6" s="936"/>
      <c r="C6" s="5" t="s">
        <v>112</v>
      </c>
      <c r="D6" s="5" t="s">
        <v>142</v>
      </c>
      <c r="E6" s="5" t="s">
        <v>112</v>
      </c>
      <c r="F6" s="5" t="s">
        <v>142</v>
      </c>
      <c r="G6" s="938"/>
      <c r="H6" s="37" t="s">
        <v>135</v>
      </c>
      <c r="I6" s="37" t="s">
        <v>136</v>
      </c>
      <c r="J6" s="936"/>
      <c r="K6" s="938"/>
      <c r="L6" s="932"/>
    </row>
    <row r="7" spans="1:12">
      <c r="A7" s="6">
        <v>1</v>
      </c>
      <c r="B7" s="7">
        <f>C4</f>
        <v>46235</v>
      </c>
      <c r="C7" s="8">
        <f>B7</f>
        <v>46235</v>
      </c>
      <c r="D7" s="9">
        <v>0.68055555555555503</v>
      </c>
      <c r="E7" s="8">
        <f>C7</f>
        <v>46235</v>
      </c>
      <c r="F7" s="9">
        <v>0.69444444444444497</v>
      </c>
      <c r="G7" s="10">
        <f>IFERROR(((E7-C7)+(F7-D7)),"")</f>
        <v>1.388888888888995E-2</v>
      </c>
      <c r="H7" s="11"/>
      <c r="I7" s="11"/>
      <c r="J7" s="11">
        <f t="shared" ref="J7:J8" si="0">I7-H7</f>
        <v>0</v>
      </c>
      <c r="K7" s="27">
        <f t="shared" ref="K7:K8" si="1">J7/24</f>
        <v>0</v>
      </c>
      <c r="L7" s="101" t="s">
        <v>144</v>
      </c>
    </row>
    <row r="8" spans="1:12">
      <c r="A8" s="12">
        <f>A7+1</f>
        <v>2</v>
      </c>
      <c r="B8" s="8">
        <f>B7+1</f>
        <v>46236</v>
      </c>
      <c r="C8" s="8">
        <f t="shared" ref="C8" si="2">B8</f>
        <v>46236</v>
      </c>
      <c r="D8" s="9">
        <v>0.68055555555555503</v>
      </c>
      <c r="E8" s="8">
        <f t="shared" ref="E8" si="3">C8</f>
        <v>46236</v>
      </c>
      <c r="F8" s="9">
        <v>0.69444444444444497</v>
      </c>
      <c r="G8" s="10">
        <f>IFERROR(((E8-C8)+(F8-D8)),"")</f>
        <v>1.388888888888995E-2</v>
      </c>
      <c r="H8" s="11"/>
      <c r="I8" s="11"/>
      <c r="J8" s="11">
        <f t="shared" si="0"/>
        <v>0</v>
      </c>
      <c r="K8" s="27">
        <f t="shared" si="1"/>
        <v>0</v>
      </c>
      <c r="L8" s="28" t="s">
        <v>144</v>
      </c>
    </row>
    <row r="9" spans="1:12">
      <c r="A9" s="12">
        <f t="shared" ref="A9:A35" si="4">A8+1</f>
        <v>3</v>
      </c>
      <c r="B9" s="8">
        <f t="shared" ref="B9:B35" si="5">B8+1</f>
        <v>46237</v>
      </c>
      <c r="C9" s="8">
        <f t="shared" ref="C9:C35" si="6">B9</f>
        <v>46237</v>
      </c>
      <c r="D9" s="9">
        <v>0.68055555555555503</v>
      </c>
      <c r="E9" s="8">
        <f t="shared" ref="E9:E35" si="7">C9</f>
        <v>46237</v>
      </c>
      <c r="F9" s="9">
        <v>0.69444444444444497</v>
      </c>
      <c r="G9" s="10">
        <f t="shared" ref="G9:G35" si="8">IFERROR(((E9-C9)+(F9-D9)),"")</f>
        <v>1.388888888888995E-2</v>
      </c>
      <c r="H9" s="11"/>
      <c r="I9" s="11"/>
      <c r="J9" s="11">
        <f t="shared" ref="J9" si="9">I9-H9</f>
        <v>0</v>
      </c>
      <c r="K9" s="27">
        <f t="shared" ref="K9" si="10">J9/24</f>
        <v>0</v>
      </c>
      <c r="L9" s="28" t="s">
        <v>144</v>
      </c>
    </row>
    <row r="10" spans="1:12">
      <c r="A10" s="12">
        <f t="shared" si="4"/>
        <v>4</v>
      </c>
      <c r="B10" s="8">
        <f t="shared" si="5"/>
        <v>46238</v>
      </c>
      <c r="C10" s="8">
        <f t="shared" si="6"/>
        <v>46238</v>
      </c>
      <c r="D10" s="9">
        <v>0.68055555555555503</v>
      </c>
      <c r="E10" s="8">
        <f t="shared" si="7"/>
        <v>46238</v>
      </c>
      <c r="F10" s="9">
        <v>0.69444444444444497</v>
      </c>
      <c r="G10" s="10">
        <f t="shared" si="8"/>
        <v>1.388888888888995E-2</v>
      </c>
      <c r="H10" s="11"/>
      <c r="I10" s="11"/>
      <c r="J10" s="11">
        <f t="shared" ref="J10" si="11">I10-H10</f>
        <v>0</v>
      </c>
      <c r="K10" s="27">
        <f t="shared" ref="K10" si="12">J10/24</f>
        <v>0</v>
      </c>
      <c r="L10" s="28" t="s">
        <v>144</v>
      </c>
    </row>
    <row r="11" spans="1:12">
      <c r="A11" s="12">
        <f t="shared" si="4"/>
        <v>5</v>
      </c>
      <c r="B11" s="8">
        <f t="shared" si="5"/>
        <v>46239</v>
      </c>
      <c r="C11" s="8">
        <f t="shared" si="6"/>
        <v>46239</v>
      </c>
      <c r="D11" s="9">
        <v>0.68055555555555503</v>
      </c>
      <c r="E11" s="8">
        <f t="shared" si="7"/>
        <v>46239</v>
      </c>
      <c r="F11" s="9">
        <v>0.69444444444444497</v>
      </c>
      <c r="G11" s="10">
        <f t="shared" si="8"/>
        <v>1.388888888888995E-2</v>
      </c>
      <c r="H11" s="11"/>
      <c r="I11" s="11"/>
      <c r="J11" s="11">
        <f t="shared" ref="J11" si="13">I11-H11</f>
        <v>0</v>
      </c>
      <c r="K11" s="27">
        <f t="shared" ref="K11" si="14">J11/24</f>
        <v>0</v>
      </c>
      <c r="L11" s="28" t="s">
        <v>144</v>
      </c>
    </row>
    <row r="12" spans="1:12">
      <c r="A12" s="12">
        <f t="shared" si="4"/>
        <v>6</v>
      </c>
      <c r="B12" s="8">
        <f t="shared" si="5"/>
        <v>46240</v>
      </c>
      <c r="C12" s="8">
        <f t="shared" si="6"/>
        <v>46240</v>
      </c>
      <c r="D12" s="9">
        <v>0.68055555555555503</v>
      </c>
      <c r="E12" s="8">
        <f t="shared" si="7"/>
        <v>46240</v>
      </c>
      <c r="F12" s="9">
        <v>0.69444444444444497</v>
      </c>
      <c r="G12" s="10">
        <f t="shared" si="8"/>
        <v>1.388888888888995E-2</v>
      </c>
      <c r="H12" s="11"/>
      <c r="I12" s="11"/>
      <c r="J12" s="11">
        <f t="shared" ref="J12" si="15">I12-H12</f>
        <v>0</v>
      </c>
      <c r="K12" s="27">
        <f t="shared" ref="K12" si="16">J12/24</f>
        <v>0</v>
      </c>
      <c r="L12" s="28" t="s">
        <v>144</v>
      </c>
    </row>
    <row r="13" spans="1:12">
      <c r="A13" s="12">
        <f t="shared" si="4"/>
        <v>7</v>
      </c>
      <c r="B13" s="8">
        <f t="shared" si="5"/>
        <v>46241</v>
      </c>
      <c r="C13" s="8">
        <f t="shared" si="6"/>
        <v>46241</v>
      </c>
      <c r="D13" s="9">
        <v>0.68055555555555503</v>
      </c>
      <c r="E13" s="8">
        <f t="shared" si="7"/>
        <v>46241</v>
      </c>
      <c r="F13" s="9">
        <v>0.69444444444444497</v>
      </c>
      <c r="G13" s="10">
        <f t="shared" si="8"/>
        <v>1.388888888888995E-2</v>
      </c>
      <c r="H13" s="11"/>
      <c r="I13" s="11"/>
      <c r="J13" s="11">
        <f t="shared" ref="J13" si="17">I13-H13</f>
        <v>0</v>
      </c>
      <c r="K13" s="27">
        <f t="shared" ref="K13" si="18">J13/24</f>
        <v>0</v>
      </c>
      <c r="L13" s="28" t="s">
        <v>144</v>
      </c>
    </row>
    <row r="14" spans="1:12">
      <c r="A14" s="12">
        <f t="shared" si="4"/>
        <v>8</v>
      </c>
      <c r="B14" s="8">
        <f t="shared" si="5"/>
        <v>46242</v>
      </c>
      <c r="C14" s="8">
        <f t="shared" si="6"/>
        <v>46242</v>
      </c>
      <c r="D14" s="9">
        <v>0.68055555555555503</v>
      </c>
      <c r="E14" s="8">
        <f t="shared" si="7"/>
        <v>46242</v>
      </c>
      <c r="F14" s="9">
        <v>0.69444444444444497</v>
      </c>
      <c r="G14" s="10">
        <f t="shared" si="8"/>
        <v>1.388888888888995E-2</v>
      </c>
      <c r="H14" s="11"/>
      <c r="I14" s="11"/>
      <c r="J14" s="11">
        <f t="shared" ref="J14" si="19">I14-H14</f>
        <v>0</v>
      </c>
      <c r="K14" s="27">
        <f t="shared" ref="K14" si="20">J14/24</f>
        <v>0</v>
      </c>
      <c r="L14" s="28" t="s">
        <v>144</v>
      </c>
    </row>
    <row r="15" spans="1:12">
      <c r="A15" s="12">
        <f t="shared" si="4"/>
        <v>9</v>
      </c>
      <c r="B15" s="8">
        <f t="shared" si="5"/>
        <v>46243</v>
      </c>
      <c r="C15" s="8">
        <f t="shared" si="6"/>
        <v>46243</v>
      </c>
      <c r="D15" s="9">
        <v>0.79166666666666696</v>
      </c>
      <c r="E15" s="8">
        <f t="shared" si="7"/>
        <v>46243</v>
      </c>
      <c r="F15" s="9">
        <v>0.82638888888888895</v>
      </c>
      <c r="G15" s="10">
        <f t="shared" si="8"/>
        <v>3.4722222222221988E-2</v>
      </c>
      <c r="H15" s="11"/>
      <c r="I15" s="11"/>
      <c r="J15" s="11">
        <f t="shared" ref="J15" si="21">I15-H15</f>
        <v>0</v>
      </c>
      <c r="K15" s="27">
        <f t="shared" ref="K15" si="22">J15/24</f>
        <v>0</v>
      </c>
      <c r="L15" s="28" t="s">
        <v>144</v>
      </c>
    </row>
    <row r="16" spans="1:12">
      <c r="A16" s="12">
        <f t="shared" si="4"/>
        <v>10</v>
      </c>
      <c r="B16" s="8">
        <f t="shared" si="5"/>
        <v>46244</v>
      </c>
      <c r="C16" s="8">
        <f t="shared" si="6"/>
        <v>46244</v>
      </c>
      <c r="D16" s="9">
        <v>0.44791666666666702</v>
      </c>
      <c r="E16" s="8">
        <f t="shared" si="7"/>
        <v>46244</v>
      </c>
      <c r="F16" s="9">
        <v>0.85069444444444497</v>
      </c>
      <c r="G16" s="10">
        <f t="shared" si="8"/>
        <v>0.40277777777777796</v>
      </c>
      <c r="H16" s="11"/>
      <c r="I16" s="11"/>
      <c r="J16" s="11">
        <f t="shared" ref="J16" si="23">I16-H16</f>
        <v>0</v>
      </c>
      <c r="K16" s="27">
        <f t="shared" ref="K16" si="24">J16/24</f>
        <v>0</v>
      </c>
      <c r="L16" s="28" t="s">
        <v>144</v>
      </c>
    </row>
    <row r="17" spans="1:12">
      <c r="A17" s="12">
        <f t="shared" si="4"/>
        <v>11</v>
      </c>
      <c r="B17" s="8">
        <f t="shared" si="5"/>
        <v>46245</v>
      </c>
      <c r="C17" s="8">
        <f t="shared" si="6"/>
        <v>46245</v>
      </c>
      <c r="D17" s="9">
        <v>0.80208333333333304</v>
      </c>
      <c r="E17" s="8">
        <f t="shared" si="7"/>
        <v>46245</v>
      </c>
      <c r="F17" s="9">
        <v>0.83680555555555503</v>
      </c>
      <c r="G17" s="10">
        <f t="shared" si="8"/>
        <v>3.4722222222221988E-2</v>
      </c>
      <c r="H17" s="11"/>
      <c r="I17" s="11"/>
      <c r="J17" s="11">
        <f t="shared" ref="J17" si="25">I17-H17</f>
        <v>0</v>
      </c>
      <c r="K17" s="27">
        <f t="shared" ref="K17" si="26">J17/24</f>
        <v>0</v>
      </c>
      <c r="L17" s="28" t="s">
        <v>144</v>
      </c>
    </row>
    <row r="18" spans="1:12">
      <c r="A18" s="12">
        <f t="shared" si="4"/>
        <v>12</v>
      </c>
      <c r="B18" s="8">
        <f t="shared" si="5"/>
        <v>46246</v>
      </c>
      <c r="C18" s="8">
        <f t="shared" si="6"/>
        <v>46246</v>
      </c>
      <c r="D18" s="9">
        <v>0.68055555555555503</v>
      </c>
      <c r="E18" s="8">
        <f t="shared" si="7"/>
        <v>46246</v>
      </c>
      <c r="F18" s="9">
        <v>0.83680555555555503</v>
      </c>
      <c r="G18" s="10">
        <f t="shared" si="8"/>
        <v>0.15625</v>
      </c>
      <c r="H18" s="11"/>
      <c r="I18" s="11"/>
      <c r="J18" s="11">
        <f t="shared" ref="J18" si="27">I18-H18</f>
        <v>0</v>
      </c>
      <c r="K18" s="27">
        <f t="shared" ref="K18" si="28">J18/24</f>
        <v>0</v>
      </c>
      <c r="L18" s="28" t="s">
        <v>144</v>
      </c>
    </row>
    <row r="19" spans="1:12">
      <c r="A19" s="12">
        <f t="shared" si="4"/>
        <v>13</v>
      </c>
      <c r="B19" s="8">
        <f t="shared" si="5"/>
        <v>46247</v>
      </c>
      <c r="C19" s="8">
        <f t="shared" si="6"/>
        <v>46247</v>
      </c>
      <c r="D19" s="9">
        <v>0.68055555555555503</v>
      </c>
      <c r="E19" s="8">
        <f t="shared" si="7"/>
        <v>46247</v>
      </c>
      <c r="F19" s="9">
        <v>0.69444444444444497</v>
      </c>
      <c r="G19" s="10">
        <f t="shared" si="8"/>
        <v>1.388888888888995E-2</v>
      </c>
      <c r="H19" s="11"/>
      <c r="I19" s="11"/>
      <c r="J19" s="11">
        <f t="shared" ref="J19" si="29">I19-H19</f>
        <v>0</v>
      </c>
      <c r="K19" s="27">
        <f t="shared" ref="K19" si="30">J19/24</f>
        <v>0</v>
      </c>
      <c r="L19" s="28" t="s">
        <v>144</v>
      </c>
    </row>
    <row r="20" spans="1:12">
      <c r="A20" s="12">
        <f t="shared" si="4"/>
        <v>14</v>
      </c>
      <c r="B20" s="8">
        <f t="shared" si="5"/>
        <v>46248</v>
      </c>
      <c r="C20" s="8">
        <f t="shared" si="6"/>
        <v>46248</v>
      </c>
      <c r="D20" s="9">
        <v>0.68055555555555503</v>
      </c>
      <c r="E20" s="8">
        <f t="shared" si="7"/>
        <v>46248</v>
      </c>
      <c r="F20" s="9">
        <v>0.69444444444444497</v>
      </c>
      <c r="G20" s="10">
        <f t="shared" si="8"/>
        <v>1.388888888888995E-2</v>
      </c>
      <c r="H20" s="11"/>
      <c r="I20" s="11"/>
      <c r="J20" s="11">
        <f t="shared" ref="J20" si="31">I20-H20</f>
        <v>0</v>
      </c>
      <c r="K20" s="27">
        <f t="shared" ref="K20" si="32">J20/24</f>
        <v>0</v>
      </c>
      <c r="L20" s="28" t="s">
        <v>144</v>
      </c>
    </row>
    <row r="21" spans="1:12">
      <c r="A21" s="12">
        <f t="shared" si="4"/>
        <v>15</v>
      </c>
      <c r="B21" s="8">
        <f t="shared" si="5"/>
        <v>46249</v>
      </c>
      <c r="C21" s="8">
        <f t="shared" si="6"/>
        <v>46249</v>
      </c>
      <c r="D21" s="9">
        <v>0.68055555555555503</v>
      </c>
      <c r="E21" s="8">
        <f t="shared" si="7"/>
        <v>46249</v>
      </c>
      <c r="F21" s="9">
        <v>0.69444444444444497</v>
      </c>
      <c r="G21" s="10">
        <f t="shared" si="8"/>
        <v>1.388888888888995E-2</v>
      </c>
      <c r="H21" s="11"/>
      <c r="I21" s="11"/>
      <c r="J21" s="11">
        <f t="shared" ref="J21" si="33">I21-H21</f>
        <v>0</v>
      </c>
      <c r="K21" s="27">
        <f t="shared" ref="K21" si="34">J21/24</f>
        <v>0</v>
      </c>
      <c r="L21" s="28" t="s">
        <v>144</v>
      </c>
    </row>
    <row r="22" spans="1:12">
      <c r="A22" s="12">
        <f t="shared" si="4"/>
        <v>16</v>
      </c>
      <c r="B22" s="8">
        <f t="shared" si="5"/>
        <v>46250</v>
      </c>
      <c r="C22" s="8">
        <f t="shared" si="6"/>
        <v>46250</v>
      </c>
      <c r="D22" s="9">
        <v>0.68055555555555503</v>
      </c>
      <c r="E22" s="8">
        <f t="shared" si="7"/>
        <v>46250</v>
      </c>
      <c r="F22" s="9">
        <v>0.69444444444444497</v>
      </c>
      <c r="G22" s="10">
        <f t="shared" si="8"/>
        <v>1.388888888888995E-2</v>
      </c>
      <c r="H22" s="11"/>
      <c r="I22" s="11"/>
      <c r="J22" s="11">
        <f t="shared" ref="J22" si="35">I22-H22</f>
        <v>0</v>
      </c>
      <c r="K22" s="27">
        <f t="shared" ref="K22" si="36">J22/24</f>
        <v>0</v>
      </c>
      <c r="L22" s="28" t="s">
        <v>144</v>
      </c>
    </row>
    <row r="23" spans="1:12">
      <c r="A23" s="12">
        <f t="shared" si="4"/>
        <v>17</v>
      </c>
      <c r="B23" s="8">
        <f t="shared" si="5"/>
        <v>46251</v>
      </c>
      <c r="C23" s="8">
        <f t="shared" si="6"/>
        <v>46251</v>
      </c>
      <c r="D23" s="9">
        <v>0.68055555555555503</v>
      </c>
      <c r="E23" s="8">
        <f t="shared" si="7"/>
        <v>46251</v>
      </c>
      <c r="F23" s="9">
        <v>0.98611111111111105</v>
      </c>
      <c r="G23" s="10">
        <f t="shared" si="8"/>
        <v>0.30555555555555602</v>
      </c>
      <c r="H23" s="11"/>
      <c r="I23" s="11"/>
      <c r="J23" s="11">
        <f t="shared" ref="J23" si="37">I23-H23</f>
        <v>0</v>
      </c>
      <c r="K23" s="27">
        <f t="shared" ref="K23" si="38">J23/24</f>
        <v>0</v>
      </c>
      <c r="L23" s="28" t="s">
        <v>144</v>
      </c>
    </row>
    <row r="24" spans="1:12">
      <c r="A24" s="12">
        <f t="shared" si="4"/>
        <v>18</v>
      </c>
      <c r="B24" s="8">
        <f t="shared" si="5"/>
        <v>46252</v>
      </c>
      <c r="C24" s="8">
        <f t="shared" si="6"/>
        <v>46252</v>
      </c>
      <c r="D24" s="9">
        <v>0.68055555555555503</v>
      </c>
      <c r="E24" s="8">
        <f t="shared" si="7"/>
        <v>46252</v>
      </c>
      <c r="F24" s="9">
        <v>0.69444444444444497</v>
      </c>
      <c r="G24" s="10">
        <f t="shared" si="8"/>
        <v>1.388888888888995E-2</v>
      </c>
      <c r="H24" s="11"/>
      <c r="I24" s="11"/>
      <c r="J24" s="11">
        <f t="shared" ref="J24" si="39">I24-H24</f>
        <v>0</v>
      </c>
      <c r="K24" s="27">
        <f t="shared" ref="K24" si="40">J24/24</f>
        <v>0</v>
      </c>
      <c r="L24" s="28" t="s">
        <v>144</v>
      </c>
    </row>
    <row r="25" spans="1:12">
      <c r="A25" s="12">
        <f t="shared" si="4"/>
        <v>19</v>
      </c>
      <c r="B25" s="8">
        <f t="shared" si="5"/>
        <v>46253</v>
      </c>
      <c r="C25" s="8">
        <f t="shared" si="6"/>
        <v>46253</v>
      </c>
      <c r="D25" s="9">
        <v>0.68055555555555503</v>
      </c>
      <c r="E25" s="8">
        <f t="shared" si="7"/>
        <v>46253</v>
      </c>
      <c r="F25" s="9">
        <v>0.69444444444444497</v>
      </c>
      <c r="G25" s="10">
        <f t="shared" si="8"/>
        <v>1.388888888888995E-2</v>
      </c>
      <c r="H25" s="11"/>
      <c r="I25" s="11"/>
      <c r="J25" s="11">
        <f t="shared" ref="J25" si="41">I25-H25</f>
        <v>0</v>
      </c>
      <c r="K25" s="27">
        <f t="shared" ref="K25" si="42">J25/24</f>
        <v>0</v>
      </c>
      <c r="L25" s="28" t="s">
        <v>144</v>
      </c>
    </row>
    <row r="26" spans="1:12">
      <c r="A26" s="12">
        <f t="shared" si="4"/>
        <v>20</v>
      </c>
      <c r="B26" s="8">
        <f t="shared" si="5"/>
        <v>46254</v>
      </c>
      <c r="C26" s="8">
        <f t="shared" si="6"/>
        <v>46254</v>
      </c>
      <c r="D26" s="9">
        <v>0.68055555555555503</v>
      </c>
      <c r="E26" s="8">
        <f t="shared" si="7"/>
        <v>46254</v>
      </c>
      <c r="F26" s="9">
        <v>0.69444444444444497</v>
      </c>
      <c r="G26" s="10">
        <f t="shared" si="8"/>
        <v>1.388888888888995E-2</v>
      </c>
      <c r="H26" s="11"/>
      <c r="I26" s="11"/>
      <c r="J26" s="11">
        <f t="shared" ref="J26" si="43">I26-H26</f>
        <v>0</v>
      </c>
      <c r="K26" s="27">
        <f t="shared" ref="K26" si="44">J26/24</f>
        <v>0</v>
      </c>
      <c r="L26" s="28" t="s">
        <v>144</v>
      </c>
    </row>
    <row r="27" spans="1:12">
      <c r="A27" s="12">
        <f t="shared" si="4"/>
        <v>21</v>
      </c>
      <c r="B27" s="8">
        <f t="shared" si="5"/>
        <v>46255</v>
      </c>
      <c r="C27" s="8">
        <f t="shared" si="6"/>
        <v>46255</v>
      </c>
      <c r="D27" s="9">
        <v>0.68055555555555503</v>
      </c>
      <c r="E27" s="8">
        <f t="shared" si="7"/>
        <v>46255</v>
      </c>
      <c r="F27" s="9">
        <v>0.69444444444444497</v>
      </c>
      <c r="G27" s="10">
        <f t="shared" si="8"/>
        <v>1.388888888888995E-2</v>
      </c>
      <c r="H27" s="11"/>
      <c r="I27" s="11"/>
      <c r="J27" s="11">
        <f t="shared" ref="J27" si="45">I27-H27</f>
        <v>0</v>
      </c>
      <c r="K27" s="27">
        <f t="shared" ref="K27" si="46">J27/24</f>
        <v>0</v>
      </c>
      <c r="L27" s="28" t="s">
        <v>144</v>
      </c>
    </row>
    <row r="28" spans="1:12">
      <c r="A28" s="12">
        <f t="shared" si="4"/>
        <v>22</v>
      </c>
      <c r="B28" s="8">
        <f t="shared" si="5"/>
        <v>46256</v>
      </c>
      <c r="C28" s="8">
        <f t="shared" si="6"/>
        <v>46256</v>
      </c>
      <c r="D28" s="9">
        <v>0.68055555555555503</v>
      </c>
      <c r="E28" s="8">
        <f t="shared" si="7"/>
        <v>46256</v>
      </c>
      <c r="F28" s="9">
        <v>0.69444444444444497</v>
      </c>
      <c r="G28" s="10">
        <f t="shared" si="8"/>
        <v>1.388888888888995E-2</v>
      </c>
      <c r="H28" s="11"/>
      <c r="I28" s="11"/>
      <c r="J28" s="11">
        <f t="shared" ref="J28" si="47">I28-H28</f>
        <v>0</v>
      </c>
      <c r="K28" s="27">
        <f t="shared" ref="K28" si="48">J28/24</f>
        <v>0</v>
      </c>
      <c r="L28" s="28" t="s">
        <v>144</v>
      </c>
    </row>
    <row r="29" spans="1:12">
      <c r="A29" s="12">
        <f t="shared" si="4"/>
        <v>23</v>
      </c>
      <c r="B29" s="8">
        <f t="shared" si="5"/>
        <v>46257</v>
      </c>
      <c r="C29" s="8">
        <f t="shared" si="6"/>
        <v>46257</v>
      </c>
      <c r="D29" s="9">
        <v>0.68055555555555503</v>
      </c>
      <c r="E29" s="8">
        <f t="shared" si="7"/>
        <v>46257</v>
      </c>
      <c r="F29" s="9">
        <v>0.69444444444444497</v>
      </c>
      <c r="G29" s="10">
        <f t="shared" si="8"/>
        <v>1.388888888888995E-2</v>
      </c>
      <c r="H29" s="11"/>
      <c r="I29" s="11"/>
      <c r="J29" s="11">
        <f t="shared" ref="J29" si="49">I29-H29</f>
        <v>0</v>
      </c>
      <c r="K29" s="27">
        <f t="shared" ref="K29" si="50">J29/24</f>
        <v>0</v>
      </c>
      <c r="L29" s="28" t="s">
        <v>144</v>
      </c>
    </row>
    <row r="30" spans="1:12">
      <c r="A30" s="12">
        <f t="shared" si="4"/>
        <v>24</v>
      </c>
      <c r="B30" s="8">
        <f t="shared" si="5"/>
        <v>46258</v>
      </c>
      <c r="C30" s="8">
        <f t="shared" si="6"/>
        <v>46258</v>
      </c>
      <c r="D30" s="9">
        <v>0.68055555555555503</v>
      </c>
      <c r="E30" s="8">
        <f t="shared" si="7"/>
        <v>46258</v>
      </c>
      <c r="F30" s="9">
        <v>0.69444444444444497</v>
      </c>
      <c r="G30" s="10">
        <f t="shared" si="8"/>
        <v>1.388888888888995E-2</v>
      </c>
      <c r="H30" s="11"/>
      <c r="I30" s="11"/>
      <c r="J30" s="11">
        <f t="shared" ref="J30" si="51">I30-H30</f>
        <v>0</v>
      </c>
      <c r="K30" s="27">
        <f t="shared" ref="K30" si="52">J30/24</f>
        <v>0</v>
      </c>
      <c r="L30" s="28" t="s">
        <v>144</v>
      </c>
    </row>
    <row r="31" spans="1:12">
      <c r="A31" s="12">
        <f t="shared" si="4"/>
        <v>25</v>
      </c>
      <c r="B31" s="8">
        <f t="shared" si="5"/>
        <v>46259</v>
      </c>
      <c r="C31" s="8">
        <f t="shared" si="6"/>
        <v>46259</v>
      </c>
      <c r="D31" s="9">
        <v>0.68055555555555503</v>
      </c>
      <c r="E31" s="8">
        <f t="shared" si="7"/>
        <v>46259</v>
      </c>
      <c r="F31" s="9">
        <v>0.69444444444444497</v>
      </c>
      <c r="G31" s="10">
        <f t="shared" si="8"/>
        <v>1.388888888888995E-2</v>
      </c>
      <c r="H31" s="11"/>
      <c r="I31" s="11"/>
      <c r="J31" s="11">
        <f t="shared" ref="J31" si="53">I31-H31</f>
        <v>0</v>
      </c>
      <c r="K31" s="27">
        <f t="shared" ref="K31" si="54">J31/24</f>
        <v>0</v>
      </c>
      <c r="L31" s="28" t="s">
        <v>144</v>
      </c>
    </row>
    <row r="32" spans="1:12">
      <c r="A32" s="12">
        <f t="shared" si="4"/>
        <v>26</v>
      </c>
      <c r="B32" s="8">
        <f t="shared" si="5"/>
        <v>46260</v>
      </c>
      <c r="C32" s="8">
        <f t="shared" si="6"/>
        <v>46260</v>
      </c>
      <c r="D32" s="9">
        <v>0.68055555555555503</v>
      </c>
      <c r="E32" s="8">
        <f t="shared" si="7"/>
        <v>46260</v>
      </c>
      <c r="F32" s="9">
        <v>0.69444444444444497</v>
      </c>
      <c r="G32" s="10">
        <f t="shared" si="8"/>
        <v>1.388888888888995E-2</v>
      </c>
      <c r="H32" s="11"/>
      <c r="I32" s="11"/>
      <c r="J32" s="11">
        <f t="shared" ref="J32" si="55">I32-H32</f>
        <v>0</v>
      </c>
      <c r="K32" s="27">
        <f t="shared" ref="K32" si="56">J32/24</f>
        <v>0</v>
      </c>
      <c r="L32" s="28" t="s">
        <v>144</v>
      </c>
    </row>
    <row r="33" spans="1:12">
      <c r="A33" s="12">
        <f t="shared" si="4"/>
        <v>27</v>
      </c>
      <c r="B33" s="8">
        <f t="shared" si="5"/>
        <v>46261</v>
      </c>
      <c r="C33" s="8">
        <f t="shared" si="6"/>
        <v>46261</v>
      </c>
      <c r="D33" s="9">
        <v>0.68055555555555503</v>
      </c>
      <c r="E33" s="8">
        <f t="shared" si="7"/>
        <v>46261</v>
      </c>
      <c r="F33" s="9">
        <v>0.69444444444444497</v>
      </c>
      <c r="G33" s="10">
        <f t="shared" si="8"/>
        <v>1.388888888888995E-2</v>
      </c>
      <c r="H33" s="11"/>
      <c r="I33" s="11"/>
      <c r="J33" s="11">
        <f t="shared" ref="J33" si="57">I33-H33</f>
        <v>0</v>
      </c>
      <c r="K33" s="27">
        <f t="shared" ref="K33" si="58">J33/24</f>
        <v>0</v>
      </c>
      <c r="L33" s="28"/>
    </row>
    <row r="34" spans="1:12">
      <c r="A34" s="12">
        <f t="shared" si="4"/>
        <v>28</v>
      </c>
      <c r="B34" s="8">
        <f t="shared" si="5"/>
        <v>46262</v>
      </c>
      <c r="C34" s="8">
        <f t="shared" si="6"/>
        <v>46262</v>
      </c>
      <c r="D34" s="9">
        <v>0.68055555555555503</v>
      </c>
      <c r="E34" s="8">
        <f t="shared" si="7"/>
        <v>46262</v>
      </c>
      <c r="F34" s="9">
        <v>0.69444444444444497</v>
      </c>
      <c r="G34" s="10">
        <f t="shared" si="8"/>
        <v>1.388888888888995E-2</v>
      </c>
      <c r="H34" s="11"/>
      <c r="I34" s="11"/>
      <c r="J34" s="11">
        <f t="shared" ref="J34" si="59">I34-H34</f>
        <v>0</v>
      </c>
      <c r="K34" s="27">
        <f t="shared" ref="K34" si="60">J34/24</f>
        <v>0</v>
      </c>
      <c r="L34" s="28"/>
    </row>
    <row r="35" spans="1:12">
      <c r="A35" s="12">
        <f t="shared" si="4"/>
        <v>29</v>
      </c>
      <c r="B35" s="8">
        <f t="shared" si="5"/>
        <v>46263</v>
      </c>
      <c r="C35" s="8">
        <f t="shared" si="6"/>
        <v>46263</v>
      </c>
      <c r="D35" s="9">
        <v>0.68055555555555503</v>
      </c>
      <c r="E35" s="8">
        <f t="shared" si="7"/>
        <v>46263</v>
      </c>
      <c r="F35" s="9">
        <v>0.69444444444444497</v>
      </c>
      <c r="G35" s="10">
        <f t="shared" si="8"/>
        <v>1.388888888888995E-2</v>
      </c>
      <c r="H35" s="11"/>
      <c r="I35" s="11"/>
      <c r="J35" s="11">
        <f t="shared" ref="J35:J36" si="61">I35-H35</f>
        <v>0</v>
      </c>
      <c r="K35" s="27">
        <f t="shared" ref="K35:K36" si="62">J35/24</f>
        <v>0</v>
      </c>
      <c r="L35" s="28"/>
    </row>
    <row r="36" spans="1:12">
      <c r="A36" s="12">
        <f t="shared" ref="A36:A37" si="63">A35+1</f>
        <v>30</v>
      </c>
      <c r="B36" s="8">
        <f t="shared" ref="B36:B37" si="64">B35+1</f>
        <v>46264</v>
      </c>
      <c r="C36" s="8">
        <f t="shared" ref="C36" si="65">B36</f>
        <v>46264</v>
      </c>
      <c r="D36" s="9">
        <v>0.68055555555555503</v>
      </c>
      <c r="E36" s="8">
        <f t="shared" ref="E36" si="66">C36</f>
        <v>46264</v>
      </c>
      <c r="F36" s="9">
        <v>0.69444444444444497</v>
      </c>
      <c r="G36" s="10">
        <f t="shared" ref="G36" si="67">IFERROR(((E36-C36)+(F36-D36)),"")</f>
        <v>1.388888888888995E-2</v>
      </c>
      <c r="H36" s="11"/>
      <c r="I36" s="11"/>
      <c r="J36" s="11">
        <f t="shared" si="61"/>
        <v>0</v>
      </c>
      <c r="K36" s="27">
        <f t="shared" si="62"/>
        <v>0</v>
      </c>
      <c r="L36" s="28"/>
    </row>
    <row r="37" spans="1:12">
      <c r="A37" s="12">
        <f t="shared" si="63"/>
        <v>31</v>
      </c>
      <c r="B37" s="8">
        <f t="shared" si="64"/>
        <v>46265</v>
      </c>
      <c r="C37" s="8">
        <f t="shared" ref="C37" si="68">B37</f>
        <v>46265</v>
      </c>
      <c r="D37" s="9">
        <v>0.68055555555555503</v>
      </c>
      <c r="E37" s="8">
        <f t="shared" ref="E37" si="69">C37</f>
        <v>46265</v>
      </c>
      <c r="F37" s="9">
        <v>0.69444444444444497</v>
      </c>
      <c r="G37" s="10">
        <f t="shared" ref="G37" si="70">IFERROR(((E37-C37)+(F37-D37)),"")</f>
        <v>1.388888888888995E-2</v>
      </c>
      <c r="H37" s="11"/>
      <c r="I37" s="11"/>
      <c r="J37" s="11">
        <f t="shared" ref="J37" si="71">I37-H37</f>
        <v>0</v>
      </c>
      <c r="K37" s="27">
        <f t="shared" ref="K37" si="72">J37/24</f>
        <v>0</v>
      </c>
      <c r="L37" s="28"/>
    </row>
    <row r="38" spans="1:12">
      <c r="A38" s="12"/>
      <c r="B38" s="8"/>
      <c r="C38" s="8"/>
      <c r="D38" s="9"/>
      <c r="E38" s="8"/>
      <c r="F38" s="9"/>
      <c r="G38" s="10"/>
      <c r="H38" s="11"/>
      <c r="I38" s="11"/>
      <c r="J38" s="11"/>
      <c r="K38" s="27"/>
      <c r="L38" s="28"/>
    </row>
    <row r="39" spans="1:12">
      <c r="A39" s="17" t="s">
        <v>3</v>
      </c>
      <c r="B39" s="18"/>
      <c r="C39" s="18"/>
      <c r="D39" s="18"/>
      <c r="E39" s="18"/>
      <c r="F39" s="18"/>
      <c r="G39" s="19">
        <f>SUM(G7:G38)</f>
        <v>1.2951388888889168</v>
      </c>
      <c r="H39" s="20"/>
      <c r="I39" s="20"/>
      <c r="J39" s="32">
        <f>SUM(J7:J38)</f>
        <v>0</v>
      </c>
      <c r="K39" s="32">
        <f>AVERAGE(K7:K38)</f>
        <v>0</v>
      </c>
      <c r="L39" s="33"/>
    </row>
    <row r="40" spans="1:12">
      <c r="A40" s="21" t="s">
        <v>117</v>
      </c>
      <c r="B40" s="22"/>
      <c r="C40" s="22"/>
      <c r="D40" s="22"/>
      <c r="E40" s="22"/>
      <c r="F40" s="22"/>
      <c r="G40" s="23">
        <f>G39/SUMPRODUCT((G7:G38&gt;0)*1)</f>
        <v>4.1778673835126352E-2</v>
      </c>
      <c r="H40" s="24"/>
      <c r="I40" s="24"/>
      <c r="J40" s="24"/>
      <c r="K40" s="24" t="e">
        <f>K39/SUMPRODUCT((K7:K38&gt;0)*1)</f>
        <v>#DIV/0!</v>
      </c>
      <c r="L40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pageSetup paperSize="9" orientation="portrait" horizontalDpi="360" verticalDpi="360"/>
  <drawing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workbookViewId="0">
      <pane xSplit="3" ySplit="6" topLeftCell="D7" activePane="bottomRight" state="frozen"/>
      <selection pane="topRight"/>
      <selection pane="bottomLeft"/>
      <selection pane="bottomRight" activeCell="K7" sqref="K7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9" width="13.85546875" style="35" customWidth="1"/>
    <col min="10" max="10" width="13.85546875" style="1" customWidth="1"/>
    <col min="11" max="11" width="9.140625" style="1"/>
    <col min="12" max="12" width="45.7109375" style="1" customWidth="1"/>
    <col min="13" max="16384" width="9.140625" style="1"/>
  </cols>
  <sheetData>
    <row r="1" spans="1:12">
      <c r="B1" s="2"/>
      <c r="C1" s="3" t="s">
        <v>131</v>
      </c>
      <c r="D1" s="2"/>
      <c r="E1" s="2"/>
      <c r="F1" s="2"/>
      <c r="G1" s="2"/>
      <c r="H1" s="36"/>
      <c r="I1" s="36"/>
      <c r="J1" s="2"/>
      <c r="K1" s="2"/>
      <c r="L1" s="2"/>
    </row>
    <row r="2" spans="1:12">
      <c r="B2" s="2"/>
      <c r="C2" s="3" t="s">
        <v>248</v>
      </c>
      <c r="D2" s="2"/>
      <c r="E2" s="2"/>
      <c r="F2" s="2"/>
      <c r="G2" s="2"/>
      <c r="H2" s="36"/>
      <c r="I2" s="36"/>
      <c r="J2" s="2"/>
      <c r="K2" s="2"/>
      <c r="L2" s="25" t="s">
        <v>133</v>
      </c>
    </row>
    <row r="3" spans="1:12">
      <c r="B3" s="2"/>
      <c r="C3" s="3" t="str">
        <f>SCI!C3</f>
        <v>Bulan Agustus 2026</v>
      </c>
      <c r="D3" s="2"/>
      <c r="E3" s="2"/>
      <c r="F3" s="2"/>
      <c r="G3" s="2"/>
      <c r="H3" s="36"/>
      <c r="I3" s="36"/>
      <c r="J3" s="2"/>
      <c r="K3" s="2"/>
      <c r="L3" s="2"/>
    </row>
    <row r="4" spans="1:12">
      <c r="B4" s="4"/>
      <c r="C4" s="4">
        <f>SCI!C4</f>
        <v>46235</v>
      </c>
      <c r="D4" s="2"/>
      <c r="E4" s="2"/>
      <c r="F4" s="2"/>
      <c r="G4" s="2"/>
      <c r="H4" s="36"/>
      <c r="I4" s="36"/>
      <c r="J4" s="2" t="s">
        <v>134</v>
      </c>
      <c r="K4" s="26">
        <f>MAX(K7:K36)</f>
        <v>0</v>
      </c>
      <c r="L4" s="2"/>
    </row>
    <row r="5" spans="1:12">
      <c r="A5" s="934" t="s">
        <v>111</v>
      </c>
      <c r="B5" s="933" t="s">
        <v>112</v>
      </c>
      <c r="C5" s="933" t="s">
        <v>135</v>
      </c>
      <c r="D5" s="933"/>
      <c r="E5" s="933" t="s">
        <v>136</v>
      </c>
      <c r="F5" s="933"/>
      <c r="G5" s="937" t="s">
        <v>137</v>
      </c>
      <c r="H5" s="976" t="s">
        <v>138</v>
      </c>
      <c r="I5" s="976"/>
      <c r="J5" s="933" t="s">
        <v>139</v>
      </c>
      <c r="K5" s="937" t="s">
        <v>140</v>
      </c>
      <c r="L5" s="931" t="s">
        <v>141</v>
      </c>
    </row>
    <row r="6" spans="1:12">
      <c r="A6" s="935"/>
      <c r="B6" s="936"/>
      <c r="C6" s="5" t="s">
        <v>112</v>
      </c>
      <c r="D6" s="5" t="s">
        <v>142</v>
      </c>
      <c r="E6" s="5" t="s">
        <v>112</v>
      </c>
      <c r="F6" s="5" t="s">
        <v>142</v>
      </c>
      <c r="G6" s="938"/>
      <c r="H6" s="37" t="s">
        <v>135</v>
      </c>
      <c r="I6" s="37" t="s">
        <v>136</v>
      </c>
      <c r="J6" s="936"/>
      <c r="K6" s="938"/>
      <c r="L6" s="932"/>
    </row>
    <row r="7" spans="1:12">
      <c r="A7" s="6">
        <v>1</v>
      </c>
      <c r="B7" s="7">
        <f>C4</f>
        <v>46235</v>
      </c>
      <c r="C7" s="8">
        <f>B7</f>
        <v>46235</v>
      </c>
      <c r="D7" s="9">
        <v>0.29166666666666702</v>
      </c>
      <c r="E7" s="8">
        <f>C7+1</f>
        <v>46236</v>
      </c>
      <c r="F7" s="9">
        <v>0.29166666666666702</v>
      </c>
      <c r="G7" s="10">
        <f>IFERROR(((E7-C7)+(F7-D7)),"")</f>
        <v>1</v>
      </c>
      <c r="H7" s="11"/>
      <c r="I7" s="11"/>
      <c r="J7" s="11">
        <f t="shared" ref="J7:J19" si="0">I7-H7</f>
        <v>0</v>
      </c>
      <c r="K7" s="27">
        <f t="shared" ref="K7" si="1">J7/24</f>
        <v>0</v>
      </c>
      <c r="L7" s="99" t="s">
        <v>144</v>
      </c>
    </row>
    <row r="8" spans="1:12">
      <c r="A8" s="12">
        <f>A7+1</f>
        <v>2</v>
      </c>
      <c r="B8" s="8">
        <f>B7+1</f>
        <v>46236</v>
      </c>
      <c r="C8" s="8">
        <f>B8</f>
        <v>46236</v>
      </c>
      <c r="D8" s="9">
        <v>0.29166666666666702</v>
      </c>
      <c r="E8" s="8">
        <f>C8+1</f>
        <v>46237</v>
      </c>
      <c r="F8" s="9">
        <v>0.29166666666666702</v>
      </c>
      <c r="G8" s="10">
        <f>IFERROR(((E8-C8)+(F8-D8)),"")</f>
        <v>1</v>
      </c>
      <c r="H8" s="11"/>
      <c r="I8" s="11"/>
      <c r="J8" s="11">
        <f t="shared" si="0"/>
        <v>0</v>
      </c>
      <c r="K8" s="27">
        <f t="shared" ref="K8:K11" si="2">J8/24</f>
        <v>0</v>
      </c>
      <c r="L8" s="100" t="s">
        <v>144</v>
      </c>
    </row>
    <row r="9" spans="1:12">
      <c r="A9" s="12">
        <f t="shared" ref="A9:B24" si="3">A8+1</f>
        <v>3</v>
      </c>
      <c r="B9" s="8">
        <f t="shared" si="3"/>
        <v>46237</v>
      </c>
      <c r="C9" s="8">
        <f t="shared" ref="C9:C34" si="4">B9</f>
        <v>46237</v>
      </c>
      <c r="D9" s="9">
        <v>0.29166666666666702</v>
      </c>
      <c r="E9" s="8">
        <f t="shared" ref="E9:E34" si="5">C9+1</f>
        <v>46238</v>
      </c>
      <c r="F9" s="9">
        <v>0.29166666666666702</v>
      </c>
      <c r="G9" s="10">
        <f t="shared" ref="G9:G34" si="6">IFERROR(((E9-C9)+(F9-D9)),"")</f>
        <v>1</v>
      </c>
      <c r="H9" s="11"/>
      <c r="I9" s="11"/>
      <c r="J9" s="11">
        <f t="shared" si="0"/>
        <v>0</v>
      </c>
      <c r="K9" s="27">
        <f t="shared" si="2"/>
        <v>0</v>
      </c>
      <c r="L9" s="100" t="s">
        <v>144</v>
      </c>
    </row>
    <row r="10" spans="1:12">
      <c r="A10" s="12">
        <f t="shared" si="3"/>
        <v>4</v>
      </c>
      <c r="B10" s="8">
        <f t="shared" si="3"/>
        <v>46238</v>
      </c>
      <c r="C10" s="8">
        <f t="shared" si="4"/>
        <v>46238</v>
      </c>
      <c r="D10" s="9">
        <v>0.29166666666666702</v>
      </c>
      <c r="E10" s="8">
        <f t="shared" si="5"/>
        <v>46239</v>
      </c>
      <c r="F10" s="9">
        <v>0.29166666666666702</v>
      </c>
      <c r="G10" s="10">
        <f t="shared" si="6"/>
        <v>1</v>
      </c>
      <c r="H10" s="11"/>
      <c r="I10" s="11"/>
      <c r="J10" s="11">
        <f t="shared" si="0"/>
        <v>0</v>
      </c>
      <c r="K10" s="27">
        <f t="shared" si="2"/>
        <v>0</v>
      </c>
      <c r="L10" s="100"/>
    </row>
    <row r="11" spans="1:12">
      <c r="A11" s="12">
        <f t="shared" si="3"/>
        <v>5</v>
      </c>
      <c r="B11" s="8">
        <f t="shared" si="3"/>
        <v>46239</v>
      </c>
      <c r="C11" s="8">
        <f t="shared" si="4"/>
        <v>46239</v>
      </c>
      <c r="D11" s="9">
        <v>0.29166666666666702</v>
      </c>
      <c r="E11" s="8">
        <f t="shared" si="5"/>
        <v>46240</v>
      </c>
      <c r="F11" s="9">
        <v>0.29166666666666702</v>
      </c>
      <c r="G11" s="10">
        <f t="shared" si="6"/>
        <v>1</v>
      </c>
      <c r="H11" s="11"/>
      <c r="I11" s="11"/>
      <c r="J11" s="11">
        <f t="shared" si="0"/>
        <v>0</v>
      </c>
      <c r="K11" s="27">
        <f t="shared" si="2"/>
        <v>0</v>
      </c>
      <c r="L11" s="100"/>
    </row>
    <row r="12" spans="1:12">
      <c r="A12" s="12">
        <f t="shared" si="3"/>
        <v>6</v>
      </c>
      <c r="B12" s="8">
        <f t="shared" si="3"/>
        <v>46240</v>
      </c>
      <c r="C12" s="8">
        <f t="shared" si="4"/>
        <v>46240</v>
      </c>
      <c r="D12" s="9">
        <v>0.29166666666666702</v>
      </c>
      <c r="E12" s="8">
        <f t="shared" si="5"/>
        <v>46241</v>
      </c>
      <c r="F12" s="9">
        <v>0.29166666666666702</v>
      </c>
      <c r="G12" s="10">
        <f t="shared" si="6"/>
        <v>1</v>
      </c>
      <c r="H12" s="11"/>
      <c r="I12" s="11"/>
      <c r="J12" s="11">
        <f t="shared" ref="J12" si="7">I12-H12</f>
        <v>0</v>
      </c>
      <c r="K12" s="27">
        <f t="shared" ref="K12" si="8">J12/24</f>
        <v>0</v>
      </c>
      <c r="L12" s="100"/>
    </row>
    <row r="13" spans="1:12">
      <c r="A13" s="12">
        <f t="shared" si="3"/>
        <v>7</v>
      </c>
      <c r="B13" s="8">
        <f t="shared" si="3"/>
        <v>46241</v>
      </c>
      <c r="C13" s="8">
        <f t="shared" si="4"/>
        <v>46241</v>
      </c>
      <c r="D13" s="9">
        <v>0.29166666666666702</v>
      </c>
      <c r="E13" s="8">
        <f t="shared" si="5"/>
        <v>46242</v>
      </c>
      <c r="F13" s="9">
        <v>0.29166666666666702</v>
      </c>
      <c r="G13" s="10">
        <f t="shared" si="6"/>
        <v>1</v>
      </c>
      <c r="H13" s="11"/>
      <c r="I13" s="11"/>
      <c r="J13" s="11">
        <f t="shared" ref="J13" si="9">I13-H13</f>
        <v>0</v>
      </c>
      <c r="K13" s="27">
        <f t="shared" ref="K13" si="10">J13/24</f>
        <v>0</v>
      </c>
      <c r="L13" s="100"/>
    </row>
    <row r="14" spans="1:12">
      <c r="A14" s="12">
        <f t="shared" si="3"/>
        <v>8</v>
      </c>
      <c r="B14" s="8">
        <f t="shared" si="3"/>
        <v>46242</v>
      </c>
      <c r="C14" s="8">
        <f t="shared" si="4"/>
        <v>46242</v>
      </c>
      <c r="D14" s="9">
        <v>0.29166666666666702</v>
      </c>
      <c r="E14" s="8">
        <f t="shared" si="5"/>
        <v>46243</v>
      </c>
      <c r="F14" s="9">
        <v>0.29166666666666702</v>
      </c>
      <c r="G14" s="10">
        <f t="shared" si="6"/>
        <v>1</v>
      </c>
      <c r="H14" s="11"/>
      <c r="I14" s="11"/>
      <c r="J14" s="11">
        <f t="shared" ref="J14" si="11">I14-H14</f>
        <v>0</v>
      </c>
      <c r="K14" s="27">
        <f t="shared" ref="K14" si="12">J14/24</f>
        <v>0</v>
      </c>
      <c r="L14" s="100"/>
    </row>
    <row r="15" spans="1:12">
      <c r="A15" s="12">
        <f t="shared" si="3"/>
        <v>9</v>
      </c>
      <c r="B15" s="8">
        <f t="shared" si="3"/>
        <v>46243</v>
      </c>
      <c r="C15" s="8">
        <f t="shared" si="4"/>
        <v>46243</v>
      </c>
      <c r="D15" s="9">
        <v>0.29166666666666702</v>
      </c>
      <c r="E15" s="8">
        <f t="shared" si="5"/>
        <v>46244</v>
      </c>
      <c r="F15" s="9">
        <v>0.29166666666666702</v>
      </c>
      <c r="G15" s="10">
        <f t="shared" si="6"/>
        <v>1</v>
      </c>
      <c r="H15" s="11"/>
      <c r="I15" s="11"/>
      <c r="J15" s="11">
        <f t="shared" ref="J15" si="13">I15-H15</f>
        <v>0</v>
      </c>
      <c r="K15" s="27">
        <f t="shared" ref="K15" si="14">J15/24</f>
        <v>0</v>
      </c>
      <c r="L15" s="100"/>
    </row>
    <row r="16" spans="1:12">
      <c r="A16" s="12">
        <f t="shared" si="3"/>
        <v>10</v>
      </c>
      <c r="B16" s="8">
        <f t="shared" si="3"/>
        <v>46244</v>
      </c>
      <c r="C16" s="8">
        <f t="shared" si="4"/>
        <v>46244</v>
      </c>
      <c r="D16" s="9">
        <v>0.29166666666666702</v>
      </c>
      <c r="E16" s="8">
        <f t="shared" si="5"/>
        <v>46245</v>
      </c>
      <c r="F16" s="9">
        <v>0.29166666666666702</v>
      </c>
      <c r="G16" s="10">
        <f t="shared" si="6"/>
        <v>1</v>
      </c>
      <c r="H16" s="11"/>
      <c r="I16" s="11"/>
      <c r="J16" s="11">
        <f t="shared" ref="J16" si="15">I16-H16</f>
        <v>0</v>
      </c>
      <c r="K16" s="27">
        <f t="shared" ref="K16" si="16">J16/24</f>
        <v>0</v>
      </c>
      <c r="L16" s="100"/>
    </row>
    <row r="17" spans="1:14">
      <c r="A17" s="12">
        <f t="shared" si="3"/>
        <v>11</v>
      </c>
      <c r="B17" s="8">
        <f t="shared" si="3"/>
        <v>46245</v>
      </c>
      <c r="C17" s="8">
        <f t="shared" si="4"/>
        <v>46245</v>
      </c>
      <c r="D17" s="9">
        <v>0.29166666666666702</v>
      </c>
      <c r="E17" s="8">
        <f t="shared" si="5"/>
        <v>46246</v>
      </c>
      <c r="F17" s="9">
        <v>0.29166666666666702</v>
      </c>
      <c r="G17" s="10">
        <f t="shared" si="6"/>
        <v>1</v>
      </c>
      <c r="H17" s="11"/>
      <c r="I17" s="11"/>
      <c r="J17" s="11">
        <f t="shared" ref="J17" si="17">I17-H17</f>
        <v>0</v>
      </c>
      <c r="K17" s="27">
        <f t="shared" ref="K17" si="18">J17/24</f>
        <v>0</v>
      </c>
      <c r="L17" s="100"/>
    </row>
    <row r="18" spans="1:14">
      <c r="A18" s="12">
        <f t="shared" si="3"/>
        <v>12</v>
      </c>
      <c r="B18" s="8">
        <f t="shared" si="3"/>
        <v>46246</v>
      </c>
      <c r="C18" s="8">
        <f t="shared" si="4"/>
        <v>46246</v>
      </c>
      <c r="D18" s="9">
        <v>0.29166666666666702</v>
      </c>
      <c r="E18" s="8">
        <f t="shared" si="5"/>
        <v>46247</v>
      </c>
      <c r="F18" s="9">
        <v>0.29166666666666702</v>
      </c>
      <c r="G18" s="10">
        <f t="shared" si="6"/>
        <v>1</v>
      </c>
      <c r="H18" s="11"/>
      <c r="I18" s="11"/>
      <c r="J18" s="11">
        <f t="shared" ref="J18" si="19">I18-H18</f>
        <v>0</v>
      </c>
      <c r="K18" s="27">
        <f t="shared" ref="K18:K19" si="20">J18/24</f>
        <v>0</v>
      </c>
      <c r="L18" s="100"/>
      <c r="N18" s="29"/>
    </row>
    <row r="19" spans="1:14">
      <c r="A19" s="12">
        <f t="shared" si="3"/>
        <v>13</v>
      </c>
      <c r="B19" s="8">
        <f t="shared" si="3"/>
        <v>46247</v>
      </c>
      <c r="C19" s="8">
        <f t="shared" si="4"/>
        <v>46247</v>
      </c>
      <c r="D19" s="9">
        <v>0.29166666666666702</v>
      </c>
      <c r="E19" s="8">
        <f t="shared" si="5"/>
        <v>46248</v>
      </c>
      <c r="F19" s="9">
        <v>0.29166666666666702</v>
      </c>
      <c r="G19" s="10">
        <f t="shared" si="6"/>
        <v>1</v>
      </c>
      <c r="H19" s="11"/>
      <c r="I19" s="11"/>
      <c r="J19" s="11">
        <f t="shared" si="0"/>
        <v>0</v>
      </c>
      <c r="K19" s="27">
        <f t="shared" si="20"/>
        <v>0</v>
      </c>
      <c r="L19" s="100"/>
    </row>
    <row r="20" spans="1:14">
      <c r="A20" s="12">
        <f t="shared" si="3"/>
        <v>14</v>
      </c>
      <c r="B20" s="8">
        <f t="shared" si="3"/>
        <v>46248</v>
      </c>
      <c r="C20" s="8">
        <f t="shared" si="4"/>
        <v>46248</v>
      </c>
      <c r="D20" s="9">
        <v>0.29166666666666702</v>
      </c>
      <c r="E20" s="8">
        <f t="shared" si="5"/>
        <v>46249</v>
      </c>
      <c r="F20" s="9">
        <v>0.29166666666666702</v>
      </c>
      <c r="G20" s="10">
        <f t="shared" si="6"/>
        <v>1</v>
      </c>
      <c r="H20" s="11"/>
      <c r="I20" s="11"/>
      <c r="J20" s="11">
        <f t="shared" ref="J20" si="21">I20-H20</f>
        <v>0</v>
      </c>
      <c r="K20" s="27">
        <f t="shared" ref="K20" si="22">J20/24</f>
        <v>0</v>
      </c>
      <c r="L20" s="100"/>
    </row>
    <row r="21" spans="1:14">
      <c r="A21" s="12">
        <f t="shared" si="3"/>
        <v>15</v>
      </c>
      <c r="B21" s="8">
        <f t="shared" si="3"/>
        <v>46249</v>
      </c>
      <c r="C21" s="8">
        <f t="shared" si="4"/>
        <v>46249</v>
      </c>
      <c r="D21" s="9">
        <v>0.29166666666666702</v>
      </c>
      <c r="E21" s="8">
        <f t="shared" si="5"/>
        <v>46250</v>
      </c>
      <c r="F21" s="9">
        <v>0.29166666666666702</v>
      </c>
      <c r="G21" s="10">
        <f t="shared" si="6"/>
        <v>1</v>
      </c>
      <c r="H21" s="11"/>
      <c r="I21" s="11"/>
      <c r="J21" s="11">
        <f t="shared" ref="J21" si="23">I21-H21</f>
        <v>0</v>
      </c>
      <c r="K21" s="27">
        <f t="shared" ref="K21" si="24">J21/24</f>
        <v>0</v>
      </c>
      <c r="L21" s="100"/>
    </row>
    <row r="22" spans="1:14">
      <c r="A22" s="12">
        <f t="shared" si="3"/>
        <v>16</v>
      </c>
      <c r="B22" s="8">
        <f t="shared" si="3"/>
        <v>46250</v>
      </c>
      <c r="C22" s="8">
        <f t="shared" si="4"/>
        <v>46250</v>
      </c>
      <c r="D22" s="9">
        <v>0.29166666666666702</v>
      </c>
      <c r="E22" s="8">
        <f t="shared" si="5"/>
        <v>46251</v>
      </c>
      <c r="F22" s="9">
        <v>0.29166666666666702</v>
      </c>
      <c r="G22" s="10">
        <f t="shared" si="6"/>
        <v>1</v>
      </c>
      <c r="H22" s="11"/>
      <c r="I22" s="11"/>
      <c r="J22" s="11">
        <f t="shared" ref="J22:J23" si="25">I22-H22</f>
        <v>0</v>
      </c>
      <c r="K22" s="27">
        <f t="shared" ref="K22:K23" si="26">J22/24</f>
        <v>0</v>
      </c>
      <c r="L22" s="100"/>
    </row>
    <row r="23" spans="1:14">
      <c r="A23" s="12">
        <f t="shared" si="3"/>
        <v>17</v>
      </c>
      <c r="B23" s="8">
        <f t="shared" si="3"/>
        <v>46251</v>
      </c>
      <c r="C23" s="8">
        <f t="shared" si="4"/>
        <v>46251</v>
      </c>
      <c r="D23" s="9">
        <v>0.29166666666666702</v>
      </c>
      <c r="E23" s="8">
        <f t="shared" si="5"/>
        <v>46252</v>
      </c>
      <c r="F23" s="9">
        <v>0.29166666666666702</v>
      </c>
      <c r="G23" s="10">
        <f t="shared" si="6"/>
        <v>1</v>
      </c>
      <c r="H23" s="11"/>
      <c r="I23" s="11"/>
      <c r="J23" s="11">
        <f t="shared" si="25"/>
        <v>0</v>
      </c>
      <c r="K23" s="27">
        <f t="shared" si="26"/>
        <v>0</v>
      </c>
      <c r="L23" s="100"/>
    </row>
    <row r="24" spans="1:14">
      <c r="A24" s="12">
        <f t="shared" si="3"/>
        <v>18</v>
      </c>
      <c r="B24" s="8">
        <f t="shared" si="3"/>
        <v>46252</v>
      </c>
      <c r="C24" s="8">
        <f t="shared" si="4"/>
        <v>46252</v>
      </c>
      <c r="D24" s="9">
        <v>0.29166666666666702</v>
      </c>
      <c r="E24" s="8">
        <f t="shared" si="5"/>
        <v>46253</v>
      </c>
      <c r="F24" s="9">
        <v>0.29166666666666702</v>
      </c>
      <c r="G24" s="10">
        <f t="shared" si="6"/>
        <v>1</v>
      </c>
      <c r="H24" s="11"/>
      <c r="I24" s="11"/>
      <c r="J24" s="11">
        <f t="shared" ref="J24" si="27">I24-H24</f>
        <v>0</v>
      </c>
      <c r="K24" s="27">
        <f t="shared" ref="K24" si="28">J24/24</f>
        <v>0</v>
      </c>
      <c r="L24" s="100"/>
    </row>
    <row r="25" spans="1:14">
      <c r="A25" s="12">
        <f t="shared" ref="A25:B34" si="29">A24+1</f>
        <v>19</v>
      </c>
      <c r="B25" s="8">
        <f>B24+1</f>
        <v>46253</v>
      </c>
      <c r="C25" s="8">
        <f t="shared" si="4"/>
        <v>46253</v>
      </c>
      <c r="D25" s="9">
        <v>0.29166666666666702</v>
      </c>
      <c r="E25" s="8">
        <f t="shared" si="5"/>
        <v>46254</v>
      </c>
      <c r="F25" s="9">
        <v>0.29166666666666702</v>
      </c>
      <c r="G25" s="10">
        <f t="shared" si="6"/>
        <v>1</v>
      </c>
      <c r="H25" s="11"/>
      <c r="I25" s="11"/>
      <c r="J25" s="11">
        <f t="shared" ref="J25" si="30">I25-H25</f>
        <v>0</v>
      </c>
      <c r="K25" s="27">
        <f t="shared" ref="K25" si="31">J25/24</f>
        <v>0</v>
      </c>
      <c r="L25" s="100"/>
    </row>
    <row r="26" spans="1:14">
      <c r="A26" s="12">
        <f t="shared" si="29"/>
        <v>20</v>
      </c>
      <c r="B26" s="8">
        <f>B25+1</f>
        <v>46254</v>
      </c>
      <c r="C26" s="8">
        <f t="shared" si="4"/>
        <v>46254</v>
      </c>
      <c r="D26" s="9">
        <v>0.29166666666666702</v>
      </c>
      <c r="E26" s="8">
        <f t="shared" si="5"/>
        <v>46255</v>
      </c>
      <c r="F26" s="9">
        <v>0.29166666666666702</v>
      </c>
      <c r="G26" s="10">
        <f t="shared" si="6"/>
        <v>1</v>
      </c>
      <c r="H26" s="11"/>
      <c r="I26" s="11"/>
      <c r="J26" s="11">
        <f t="shared" ref="J26" si="32">I26-H26</f>
        <v>0</v>
      </c>
      <c r="K26" s="27">
        <f t="shared" ref="K26" si="33">J26/24</f>
        <v>0</v>
      </c>
      <c r="L26" s="100"/>
    </row>
    <row r="27" spans="1:14">
      <c r="A27" s="12">
        <f t="shared" si="29"/>
        <v>21</v>
      </c>
      <c r="B27" s="8">
        <f>B26+1</f>
        <v>46255</v>
      </c>
      <c r="C27" s="8">
        <f t="shared" si="4"/>
        <v>46255</v>
      </c>
      <c r="D27" s="9">
        <v>0.29166666666666702</v>
      </c>
      <c r="E27" s="8">
        <f t="shared" si="5"/>
        <v>46256</v>
      </c>
      <c r="F27" s="9">
        <v>0.29166666666666702</v>
      </c>
      <c r="G27" s="10">
        <f t="shared" si="6"/>
        <v>1</v>
      </c>
      <c r="H27" s="11"/>
      <c r="I27" s="11"/>
      <c r="J27" s="11">
        <f t="shared" ref="J27" si="34">I27-H27</f>
        <v>0</v>
      </c>
      <c r="K27" s="27">
        <f t="shared" ref="K27" si="35">J27/24</f>
        <v>0</v>
      </c>
      <c r="L27" s="100"/>
    </row>
    <row r="28" spans="1:14">
      <c r="A28" s="12">
        <f t="shared" si="29"/>
        <v>22</v>
      </c>
      <c r="B28" s="8">
        <f t="shared" si="29"/>
        <v>46256</v>
      </c>
      <c r="C28" s="8">
        <f t="shared" si="4"/>
        <v>46256</v>
      </c>
      <c r="D28" s="9">
        <v>0.29166666666666702</v>
      </c>
      <c r="E28" s="8">
        <f t="shared" si="5"/>
        <v>46257</v>
      </c>
      <c r="F28" s="9">
        <v>0.29166666666666702</v>
      </c>
      <c r="G28" s="10">
        <f t="shared" si="6"/>
        <v>1</v>
      </c>
      <c r="H28" s="11"/>
      <c r="I28" s="11"/>
      <c r="J28" s="11">
        <f t="shared" ref="J28" si="36">I28-H28</f>
        <v>0</v>
      </c>
      <c r="K28" s="27">
        <f t="shared" ref="K28" si="37">J28/24</f>
        <v>0</v>
      </c>
      <c r="L28" s="100"/>
    </row>
    <row r="29" spans="1:14">
      <c r="A29" s="12">
        <f t="shared" si="29"/>
        <v>23</v>
      </c>
      <c r="B29" s="8">
        <f t="shared" si="29"/>
        <v>46257</v>
      </c>
      <c r="C29" s="8">
        <f t="shared" si="4"/>
        <v>46257</v>
      </c>
      <c r="D29" s="9">
        <v>0.29166666666666702</v>
      </c>
      <c r="E29" s="8">
        <f t="shared" si="5"/>
        <v>46258</v>
      </c>
      <c r="F29" s="9">
        <v>0.29166666666666702</v>
      </c>
      <c r="G29" s="10">
        <f t="shared" si="6"/>
        <v>1</v>
      </c>
      <c r="H29" s="11"/>
      <c r="I29" s="11"/>
      <c r="J29" s="11">
        <f t="shared" ref="J29" si="38">I29-H29</f>
        <v>0</v>
      </c>
      <c r="K29" s="27">
        <f t="shared" ref="K29" si="39">J29/24</f>
        <v>0</v>
      </c>
      <c r="L29" s="100"/>
    </row>
    <row r="30" spans="1:14">
      <c r="A30" s="12">
        <f t="shared" si="29"/>
        <v>24</v>
      </c>
      <c r="B30" s="8">
        <f t="shared" si="29"/>
        <v>46258</v>
      </c>
      <c r="C30" s="8">
        <f t="shared" si="4"/>
        <v>46258</v>
      </c>
      <c r="D30" s="9">
        <v>0.29166666666666702</v>
      </c>
      <c r="E30" s="8">
        <f t="shared" si="5"/>
        <v>46259</v>
      </c>
      <c r="F30" s="9">
        <v>0.29166666666666702</v>
      </c>
      <c r="G30" s="10">
        <f t="shared" si="6"/>
        <v>1</v>
      </c>
      <c r="H30" s="11"/>
      <c r="I30" s="11"/>
      <c r="J30" s="11">
        <f t="shared" ref="J30" si="40">I30-H30</f>
        <v>0</v>
      </c>
      <c r="K30" s="27">
        <f t="shared" ref="K30" si="41">J30/24</f>
        <v>0</v>
      </c>
      <c r="L30" s="100"/>
    </row>
    <row r="31" spans="1:14">
      <c r="A31" s="12">
        <f t="shared" si="29"/>
        <v>25</v>
      </c>
      <c r="B31" s="8">
        <f t="shared" si="29"/>
        <v>46259</v>
      </c>
      <c r="C31" s="8">
        <f t="shared" si="4"/>
        <v>46259</v>
      </c>
      <c r="D31" s="9">
        <v>0.29166666666666702</v>
      </c>
      <c r="E31" s="8">
        <f t="shared" si="5"/>
        <v>46260</v>
      </c>
      <c r="F31" s="9">
        <v>0.29166666666666702</v>
      </c>
      <c r="G31" s="10">
        <f t="shared" si="6"/>
        <v>1</v>
      </c>
      <c r="H31" s="11"/>
      <c r="I31" s="11"/>
      <c r="J31" s="11">
        <f t="shared" ref="J31" si="42">I31-H31</f>
        <v>0</v>
      </c>
      <c r="K31" s="27">
        <f t="shared" ref="K31" si="43">J31/24</f>
        <v>0</v>
      </c>
      <c r="L31" s="100"/>
    </row>
    <row r="32" spans="1:14">
      <c r="A32" s="12">
        <f t="shared" si="29"/>
        <v>26</v>
      </c>
      <c r="B32" s="8">
        <f t="shared" si="29"/>
        <v>46260</v>
      </c>
      <c r="C32" s="8">
        <f t="shared" si="4"/>
        <v>46260</v>
      </c>
      <c r="D32" s="9">
        <v>0.29166666666666702</v>
      </c>
      <c r="E32" s="8">
        <f t="shared" si="5"/>
        <v>46261</v>
      </c>
      <c r="F32" s="9">
        <v>0.29166666666666702</v>
      </c>
      <c r="G32" s="10">
        <f t="shared" si="6"/>
        <v>1</v>
      </c>
      <c r="H32" s="11"/>
      <c r="I32" s="11"/>
      <c r="J32" s="11">
        <f t="shared" ref="J32" si="44">I32-H32</f>
        <v>0</v>
      </c>
      <c r="K32" s="27">
        <f t="shared" ref="K32" si="45">J32/24</f>
        <v>0</v>
      </c>
      <c r="L32" s="100"/>
    </row>
    <row r="33" spans="1:12">
      <c r="A33" s="12">
        <f t="shared" si="29"/>
        <v>27</v>
      </c>
      <c r="B33" s="8">
        <f t="shared" si="29"/>
        <v>46261</v>
      </c>
      <c r="C33" s="8">
        <f t="shared" si="4"/>
        <v>46261</v>
      </c>
      <c r="D33" s="9">
        <v>0.29166666666666702</v>
      </c>
      <c r="E33" s="8">
        <f t="shared" si="5"/>
        <v>46262</v>
      </c>
      <c r="F33" s="9">
        <v>0.29166666666666702</v>
      </c>
      <c r="G33" s="10">
        <f t="shared" si="6"/>
        <v>1</v>
      </c>
      <c r="H33" s="11"/>
      <c r="I33" s="11"/>
      <c r="J33" s="11">
        <f t="shared" ref="J33" si="46">I33-H33</f>
        <v>0</v>
      </c>
      <c r="K33" s="27">
        <f t="shared" ref="K33" si="47">J33/24</f>
        <v>0</v>
      </c>
      <c r="L33" s="100"/>
    </row>
    <row r="34" spans="1:12">
      <c r="A34" s="12">
        <f t="shared" si="29"/>
        <v>28</v>
      </c>
      <c r="B34" s="8">
        <f t="shared" si="29"/>
        <v>46262</v>
      </c>
      <c r="C34" s="8">
        <f t="shared" si="4"/>
        <v>46262</v>
      </c>
      <c r="D34" s="9">
        <v>0.29166666666666702</v>
      </c>
      <c r="E34" s="8">
        <f t="shared" si="5"/>
        <v>46263</v>
      </c>
      <c r="F34" s="9">
        <v>0.29166666666666702</v>
      </c>
      <c r="G34" s="10">
        <f t="shared" si="6"/>
        <v>1</v>
      </c>
      <c r="H34" s="11"/>
      <c r="I34" s="11"/>
      <c r="J34" s="11">
        <f t="shared" ref="J34" si="48">I34-H34</f>
        <v>0</v>
      </c>
      <c r="K34" s="27">
        <f t="shared" ref="K34" si="49">J34/24</f>
        <v>0</v>
      </c>
      <c r="L34" s="100"/>
    </row>
    <row r="35" spans="1:12">
      <c r="A35" s="12">
        <f t="shared" ref="A35:B35" si="50">A34+1</f>
        <v>29</v>
      </c>
      <c r="B35" s="8">
        <f t="shared" si="50"/>
        <v>46263</v>
      </c>
      <c r="C35" s="8">
        <f t="shared" ref="C35:C36" si="51">B35</f>
        <v>46263</v>
      </c>
      <c r="D35" s="9">
        <v>0.29166666666666702</v>
      </c>
      <c r="E35" s="8">
        <f t="shared" ref="E35:E36" si="52">C35+1</f>
        <v>46264</v>
      </c>
      <c r="F35" s="9">
        <v>0.29166666666666702</v>
      </c>
      <c r="G35" s="10">
        <f t="shared" ref="G35:G36" si="53">IFERROR(((E35-C35)+(F35-D35)),"")</f>
        <v>1</v>
      </c>
      <c r="H35" s="11"/>
      <c r="I35" s="11"/>
      <c r="J35" s="11">
        <f t="shared" ref="J35" si="54">I35-H35</f>
        <v>0</v>
      </c>
      <c r="K35" s="27">
        <f t="shared" ref="K35" si="55">J35/24</f>
        <v>0</v>
      </c>
      <c r="L35" s="100"/>
    </row>
    <row r="36" spans="1:12">
      <c r="A36" s="12">
        <f t="shared" ref="A36:B37" si="56">A35+1</f>
        <v>30</v>
      </c>
      <c r="B36" s="8">
        <f t="shared" si="56"/>
        <v>46264</v>
      </c>
      <c r="C36" s="8">
        <f t="shared" si="51"/>
        <v>46264</v>
      </c>
      <c r="D36" s="9">
        <v>0.29166666666666702</v>
      </c>
      <c r="E36" s="8">
        <f t="shared" si="52"/>
        <v>46265</v>
      </c>
      <c r="F36" s="9">
        <v>0.29166666666666702</v>
      </c>
      <c r="G36" s="10">
        <f t="shared" si="53"/>
        <v>1</v>
      </c>
      <c r="H36" s="11"/>
      <c r="I36" s="11"/>
      <c r="J36" s="11">
        <f t="shared" ref="J36" si="57">I36-H36</f>
        <v>0</v>
      </c>
      <c r="K36" s="27">
        <f t="shared" ref="K36" si="58">J36/24</f>
        <v>0</v>
      </c>
      <c r="L36" s="28"/>
    </row>
    <row r="37" spans="1:12">
      <c r="A37" s="12">
        <f t="shared" si="56"/>
        <v>31</v>
      </c>
      <c r="B37" s="8">
        <f t="shared" si="56"/>
        <v>46265</v>
      </c>
      <c r="C37" s="8">
        <f t="shared" ref="C37" si="59">B37</f>
        <v>46265</v>
      </c>
      <c r="D37" s="9">
        <v>0.29166666666666702</v>
      </c>
      <c r="E37" s="8">
        <f t="shared" ref="E37" si="60">C37+1</f>
        <v>46266</v>
      </c>
      <c r="F37" s="9">
        <v>0.29166666666666702</v>
      </c>
      <c r="G37" s="10">
        <f t="shared" ref="G37" si="61">IFERROR(((E37-C37)+(F37-D37)),"")</f>
        <v>1</v>
      </c>
      <c r="H37" s="11"/>
      <c r="I37" s="11"/>
      <c r="J37" s="11">
        <f t="shared" ref="J37" si="62">I37-H37</f>
        <v>0</v>
      </c>
      <c r="K37" s="27">
        <f t="shared" ref="K37" si="63">J37/24</f>
        <v>0</v>
      </c>
      <c r="L37" s="28"/>
    </row>
    <row r="38" spans="1:12">
      <c r="A38" s="12"/>
      <c r="B38" s="8"/>
      <c r="C38" s="8"/>
      <c r="D38" s="9"/>
      <c r="E38" s="8"/>
      <c r="F38" s="9"/>
      <c r="G38" s="10"/>
      <c r="H38" s="11"/>
      <c r="I38" s="11"/>
      <c r="J38" s="11"/>
      <c r="K38" s="27"/>
      <c r="L38" s="28"/>
    </row>
    <row r="39" spans="1:12">
      <c r="A39" s="17" t="s">
        <v>3</v>
      </c>
      <c r="B39" s="18"/>
      <c r="C39" s="18"/>
      <c r="D39" s="18"/>
      <c r="E39" s="18"/>
      <c r="F39" s="18"/>
      <c r="G39" s="19">
        <f>SUM(G7:G38)</f>
        <v>31</v>
      </c>
      <c r="H39" s="20"/>
      <c r="I39" s="20"/>
      <c r="J39" s="32">
        <f>SUM(J7:J38)</f>
        <v>0</v>
      </c>
      <c r="K39" s="32">
        <f>AVERAGE(K7:K38)</f>
        <v>0</v>
      </c>
      <c r="L39" s="33"/>
    </row>
    <row r="40" spans="1:12">
      <c r="A40" s="21" t="s">
        <v>117</v>
      </c>
      <c r="B40" s="22"/>
      <c r="C40" s="22"/>
      <c r="D40" s="22"/>
      <c r="E40" s="22"/>
      <c r="F40" s="22"/>
      <c r="G40" s="23">
        <f>G39/SUMPRODUCT((G7:G38&gt;0)*1)</f>
        <v>1</v>
      </c>
      <c r="H40" s="24"/>
      <c r="I40" s="24"/>
      <c r="J40" s="24"/>
      <c r="K40" s="24" t="e">
        <f>K39/SUMPRODUCT((K7:K38&gt;0)*1)</f>
        <v>#DIV/0!</v>
      </c>
      <c r="L40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drawing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workbookViewId="0">
      <pane xSplit="2" ySplit="6" topLeftCell="C7" activePane="bottomRight" state="frozen"/>
      <selection pane="topRight"/>
      <selection pane="bottomLeft"/>
      <selection pane="bottomRight" activeCell="L2" sqref="L2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3.7109375" style="1" customWidth="1"/>
    <col min="8" max="9" width="13.85546875" style="35" customWidth="1"/>
    <col min="10" max="10" width="13.85546875" style="1" customWidth="1"/>
    <col min="11" max="11" width="9.140625" style="1"/>
    <col min="12" max="12" width="28.42578125" style="1" customWidth="1"/>
    <col min="13" max="16384" width="9.140625" style="1"/>
  </cols>
  <sheetData>
    <row r="1" spans="1:12">
      <c r="B1" s="2"/>
      <c r="C1" s="3" t="s">
        <v>131</v>
      </c>
      <c r="D1" s="2"/>
      <c r="E1" s="2"/>
      <c r="F1" s="2"/>
      <c r="G1" s="2"/>
      <c r="H1" s="36"/>
      <c r="I1" s="36"/>
      <c r="J1" s="2"/>
      <c r="K1" s="2"/>
      <c r="L1" s="2"/>
    </row>
    <row r="2" spans="1:12">
      <c r="B2" s="2"/>
      <c r="C2" s="3" t="s">
        <v>249</v>
      </c>
      <c r="D2" s="2"/>
      <c r="E2" s="2"/>
      <c r="F2" s="2"/>
      <c r="G2" s="2"/>
      <c r="H2" s="36"/>
      <c r="I2" s="36"/>
      <c r="J2" s="2"/>
      <c r="K2" s="2"/>
      <c r="L2" s="98" t="s">
        <v>133</v>
      </c>
    </row>
    <row r="3" spans="1:12">
      <c r="B3" s="2"/>
      <c r="C3" s="3" t="str">
        <f>SCI!C3</f>
        <v>Bulan Agustus 2026</v>
      </c>
      <c r="D3" s="2"/>
      <c r="E3" s="2"/>
      <c r="F3" s="2"/>
      <c r="G3" s="2"/>
      <c r="H3" s="36"/>
      <c r="I3" s="36"/>
      <c r="J3" s="2"/>
      <c r="K3" s="2"/>
      <c r="L3" s="2"/>
    </row>
    <row r="4" spans="1:12">
      <c r="B4" s="4"/>
      <c r="C4" s="4">
        <f>SCI!C4</f>
        <v>46235</v>
      </c>
      <c r="D4" s="2"/>
      <c r="E4" s="2"/>
      <c r="F4" s="2"/>
      <c r="G4" s="2"/>
      <c r="H4" s="36"/>
      <c r="I4" s="36"/>
      <c r="J4" s="2" t="s">
        <v>134</v>
      </c>
      <c r="K4" s="26">
        <f>MAX(K7:K36)</f>
        <v>0</v>
      </c>
      <c r="L4" s="2"/>
    </row>
    <row r="5" spans="1:12">
      <c r="A5" s="934" t="s">
        <v>111</v>
      </c>
      <c r="B5" s="933" t="s">
        <v>112</v>
      </c>
      <c r="C5" s="933" t="s">
        <v>135</v>
      </c>
      <c r="D5" s="933"/>
      <c r="E5" s="933" t="s">
        <v>136</v>
      </c>
      <c r="F5" s="933"/>
      <c r="G5" s="937" t="s">
        <v>137</v>
      </c>
      <c r="H5" s="976" t="s">
        <v>138</v>
      </c>
      <c r="I5" s="976"/>
      <c r="J5" s="933" t="s">
        <v>139</v>
      </c>
      <c r="K5" s="937" t="s">
        <v>140</v>
      </c>
      <c r="L5" s="931" t="s">
        <v>141</v>
      </c>
    </row>
    <row r="6" spans="1:12" ht="15.75" thickBot="1">
      <c r="A6" s="935"/>
      <c r="B6" s="936"/>
      <c r="C6" s="5" t="s">
        <v>112</v>
      </c>
      <c r="D6" s="5" t="s">
        <v>142</v>
      </c>
      <c r="E6" s="5" t="s">
        <v>112</v>
      </c>
      <c r="F6" s="5" t="s">
        <v>142</v>
      </c>
      <c r="G6" s="938"/>
      <c r="H6" s="37" t="s">
        <v>135</v>
      </c>
      <c r="I6" s="37" t="s">
        <v>136</v>
      </c>
      <c r="J6" s="936"/>
      <c r="K6" s="938"/>
      <c r="L6" s="932"/>
    </row>
    <row r="7" spans="1:12" ht="15.75" thickTop="1">
      <c r="A7" s="6">
        <v>1</v>
      </c>
      <c r="B7" s="7">
        <f>C7</f>
        <v>0</v>
      </c>
      <c r="C7" s="8"/>
      <c r="D7" s="9"/>
      <c r="E7" s="8"/>
      <c r="F7" s="9"/>
      <c r="G7" s="10">
        <f>IFERROR(((E7-C7)+(F7-D7)),"")</f>
        <v>0</v>
      </c>
      <c r="H7" s="11"/>
      <c r="I7" s="11"/>
      <c r="J7" s="11">
        <f t="shared" ref="J7:J16" si="0">I7-H7</f>
        <v>0</v>
      </c>
      <c r="K7" s="27">
        <f t="shared" ref="K7:K16" si="1">J7/24</f>
        <v>0</v>
      </c>
      <c r="L7" s="28"/>
    </row>
    <row r="8" spans="1:12">
      <c r="A8" s="12">
        <f>A7+1</f>
        <v>2</v>
      </c>
      <c r="B8" s="8"/>
      <c r="C8" s="8"/>
      <c r="D8" s="9"/>
      <c r="E8" s="8"/>
      <c r="F8" s="9"/>
      <c r="G8" s="10"/>
      <c r="H8" s="11"/>
      <c r="I8" s="11"/>
      <c r="J8" s="11">
        <f t="shared" si="0"/>
        <v>0</v>
      </c>
      <c r="K8" s="27">
        <f t="shared" si="1"/>
        <v>0</v>
      </c>
      <c r="L8" s="28"/>
    </row>
    <row r="9" spans="1:12">
      <c r="A9" s="12">
        <f t="shared" ref="A9:A24" si="2">A8+1</f>
        <v>3</v>
      </c>
      <c r="B9" s="8"/>
      <c r="C9" s="8"/>
      <c r="D9" s="9"/>
      <c r="E9" s="8"/>
      <c r="F9" s="9"/>
      <c r="G9" s="10"/>
      <c r="H9" s="11"/>
      <c r="I9" s="11"/>
      <c r="J9" s="11">
        <f t="shared" si="0"/>
        <v>0</v>
      </c>
      <c r="K9" s="27">
        <f t="shared" si="1"/>
        <v>0</v>
      </c>
      <c r="L9" s="28"/>
    </row>
    <row r="10" spans="1:12">
      <c r="A10" s="12">
        <f t="shared" si="2"/>
        <v>4</v>
      </c>
      <c r="B10" s="8"/>
      <c r="C10" s="8"/>
      <c r="D10" s="9"/>
      <c r="E10" s="8"/>
      <c r="F10" s="9"/>
      <c r="G10" s="10"/>
      <c r="H10" s="11"/>
      <c r="I10" s="11"/>
      <c r="J10" s="11">
        <f t="shared" si="0"/>
        <v>0</v>
      </c>
      <c r="K10" s="27">
        <f t="shared" si="1"/>
        <v>0</v>
      </c>
      <c r="L10" s="28"/>
    </row>
    <row r="11" spans="1:12">
      <c r="A11" s="12">
        <f t="shared" si="2"/>
        <v>5</v>
      </c>
      <c r="B11" s="8"/>
      <c r="C11" s="8"/>
      <c r="D11" s="9"/>
      <c r="E11" s="8"/>
      <c r="F11" s="9"/>
      <c r="G11" s="10"/>
      <c r="H11" s="11"/>
      <c r="I11" s="11"/>
      <c r="J11" s="11">
        <f t="shared" si="0"/>
        <v>0</v>
      </c>
      <c r="K11" s="27">
        <f t="shared" si="1"/>
        <v>0</v>
      </c>
      <c r="L11" s="28"/>
    </row>
    <row r="12" spans="1:12">
      <c r="A12" s="12">
        <f t="shared" si="2"/>
        <v>6</v>
      </c>
      <c r="B12" s="8"/>
      <c r="C12" s="8"/>
      <c r="D12" s="9"/>
      <c r="E12" s="8"/>
      <c r="F12" s="9"/>
      <c r="G12" s="10"/>
      <c r="H12" s="11"/>
      <c r="I12" s="11"/>
      <c r="J12" s="11">
        <f t="shared" si="0"/>
        <v>0</v>
      </c>
      <c r="K12" s="27">
        <f t="shared" si="1"/>
        <v>0</v>
      </c>
      <c r="L12" s="28"/>
    </row>
    <row r="13" spans="1:12">
      <c r="A13" s="12">
        <f t="shared" si="2"/>
        <v>7</v>
      </c>
      <c r="B13" s="8"/>
      <c r="C13" s="8"/>
      <c r="D13" s="9"/>
      <c r="E13" s="8"/>
      <c r="F13" s="9"/>
      <c r="G13" s="10"/>
      <c r="H13" s="11"/>
      <c r="I13" s="11"/>
      <c r="J13" s="11">
        <f t="shared" si="0"/>
        <v>0</v>
      </c>
      <c r="K13" s="27">
        <f t="shared" si="1"/>
        <v>0</v>
      </c>
      <c r="L13" s="28"/>
    </row>
    <row r="14" spans="1:12">
      <c r="A14" s="12">
        <f t="shared" si="2"/>
        <v>8</v>
      </c>
      <c r="B14" s="8"/>
      <c r="C14" s="8"/>
      <c r="D14" s="9"/>
      <c r="E14" s="8"/>
      <c r="F14" s="9"/>
      <c r="G14" s="10"/>
      <c r="H14" s="11"/>
      <c r="I14" s="11"/>
      <c r="J14" s="11">
        <f t="shared" ref="J14" si="3">I14-H14</f>
        <v>0</v>
      </c>
      <c r="K14" s="27">
        <f t="shared" si="1"/>
        <v>0</v>
      </c>
      <c r="L14" s="28"/>
    </row>
    <row r="15" spans="1:12">
      <c r="A15" s="12">
        <f t="shared" si="2"/>
        <v>9</v>
      </c>
      <c r="B15" s="8"/>
      <c r="C15" s="8"/>
      <c r="D15" s="9"/>
      <c r="E15" s="8"/>
      <c r="F15" s="9"/>
      <c r="G15" s="10"/>
      <c r="H15" s="11"/>
      <c r="I15" s="11"/>
      <c r="J15" s="11">
        <f t="shared" si="0"/>
        <v>0</v>
      </c>
      <c r="K15" s="27">
        <f t="shared" si="1"/>
        <v>0</v>
      </c>
      <c r="L15" s="28"/>
    </row>
    <row r="16" spans="1:12">
      <c r="A16" s="12">
        <f t="shared" si="2"/>
        <v>10</v>
      </c>
      <c r="B16" s="8"/>
      <c r="C16" s="8"/>
      <c r="D16" s="9"/>
      <c r="E16" s="8"/>
      <c r="F16" s="9"/>
      <c r="G16" s="10"/>
      <c r="H16" s="11"/>
      <c r="I16" s="11"/>
      <c r="J16" s="11">
        <f t="shared" si="0"/>
        <v>0</v>
      </c>
      <c r="K16" s="27">
        <f t="shared" si="1"/>
        <v>0</v>
      </c>
      <c r="L16" s="28"/>
    </row>
    <row r="17" spans="1:14">
      <c r="A17" s="12">
        <f t="shared" si="2"/>
        <v>11</v>
      </c>
      <c r="B17" s="8"/>
      <c r="C17" s="8"/>
      <c r="D17" s="9"/>
      <c r="E17" s="8"/>
      <c r="F17" s="9"/>
      <c r="G17" s="10"/>
      <c r="H17" s="11"/>
      <c r="I17" s="11"/>
      <c r="J17" s="11">
        <f t="shared" ref="J17" si="4">I17-H17</f>
        <v>0</v>
      </c>
      <c r="K17" s="27">
        <f t="shared" ref="K17" si="5">J17/24</f>
        <v>0</v>
      </c>
      <c r="L17" s="28"/>
    </row>
    <row r="18" spans="1:14">
      <c r="A18" s="12">
        <f t="shared" si="2"/>
        <v>12</v>
      </c>
      <c r="B18" s="8"/>
      <c r="C18" s="8"/>
      <c r="D18" s="9"/>
      <c r="E18" s="8"/>
      <c r="F18" s="9"/>
      <c r="G18" s="10"/>
      <c r="H18" s="11"/>
      <c r="I18" s="11"/>
      <c r="J18" s="11">
        <f t="shared" ref="J18" si="6">I18-H18</f>
        <v>0</v>
      </c>
      <c r="K18" s="27">
        <f t="shared" ref="K18" si="7">J18/24</f>
        <v>0</v>
      </c>
      <c r="L18" s="28"/>
      <c r="N18" s="29"/>
    </row>
    <row r="19" spans="1:14">
      <c r="A19" s="12">
        <f t="shared" si="2"/>
        <v>13</v>
      </c>
      <c r="B19" s="8"/>
      <c r="C19" s="8"/>
      <c r="D19" s="9"/>
      <c r="E19" s="8"/>
      <c r="F19" s="9"/>
      <c r="G19" s="10"/>
      <c r="H19" s="11"/>
      <c r="I19" s="11"/>
      <c r="J19" s="11">
        <f t="shared" ref="J19:J28" si="8">I19-H19</f>
        <v>0</v>
      </c>
      <c r="K19" s="27">
        <f t="shared" ref="K19:K28" si="9">J19/24</f>
        <v>0</v>
      </c>
      <c r="L19" s="28"/>
    </row>
    <row r="20" spans="1:14">
      <c r="A20" s="12">
        <f t="shared" si="2"/>
        <v>14</v>
      </c>
      <c r="B20" s="8"/>
      <c r="C20" s="8"/>
      <c r="D20" s="9"/>
      <c r="E20" s="8"/>
      <c r="F20" s="9"/>
      <c r="G20" s="10"/>
      <c r="H20" s="11"/>
      <c r="I20" s="11"/>
      <c r="J20" s="11">
        <f t="shared" si="8"/>
        <v>0</v>
      </c>
      <c r="K20" s="27">
        <f t="shared" si="9"/>
        <v>0</v>
      </c>
      <c r="L20" s="28"/>
    </row>
    <row r="21" spans="1:14">
      <c r="A21" s="12">
        <f t="shared" si="2"/>
        <v>15</v>
      </c>
      <c r="B21" s="8"/>
      <c r="C21" s="8"/>
      <c r="D21" s="9"/>
      <c r="E21" s="8"/>
      <c r="F21" s="9"/>
      <c r="G21" s="10"/>
      <c r="H21" s="11"/>
      <c r="I21" s="11"/>
      <c r="J21" s="11">
        <f t="shared" si="8"/>
        <v>0</v>
      </c>
      <c r="K21" s="27">
        <f t="shared" si="9"/>
        <v>0</v>
      </c>
      <c r="L21" s="28"/>
    </row>
    <row r="22" spans="1:14">
      <c r="A22" s="12">
        <f t="shared" si="2"/>
        <v>16</v>
      </c>
      <c r="B22" s="8"/>
      <c r="C22" s="8"/>
      <c r="D22" s="9"/>
      <c r="E22" s="8"/>
      <c r="F22" s="9"/>
      <c r="G22" s="10"/>
      <c r="H22" s="11"/>
      <c r="I22" s="11"/>
      <c r="J22" s="11">
        <f t="shared" si="8"/>
        <v>0</v>
      </c>
      <c r="K22" s="27">
        <f t="shared" si="9"/>
        <v>0</v>
      </c>
      <c r="L22" s="28"/>
    </row>
    <row r="23" spans="1:14">
      <c r="A23" s="12">
        <f t="shared" si="2"/>
        <v>17</v>
      </c>
      <c r="B23" s="8"/>
      <c r="C23" s="8"/>
      <c r="D23" s="9"/>
      <c r="E23" s="8"/>
      <c r="F23" s="9"/>
      <c r="G23" s="10"/>
      <c r="H23" s="11"/>
      <c r="I23" s="11"/>
      <c r="J23" s="11">
        <f t="shared" si="8"/>
        <v>0</v>
      </c>
      <c r="K23" s="27">
        <f t="shared" si="9"/>
        <v>0</v>
      </c>
      <c r="L23" s="28"/>
    </row>
    <row r="24" spans="1:14">
      <c r="A24" s="12">
        <f t="shared" si="2"/>
        <v>18</v>
      </c>
      <c r="B24" s="8"/>
      <c r="C24" s="8"/>
      <c r="D24" s="9"/>
      <c r="E24" s="8"/>
      <c r="F24" s="9"/>
      <c r="G24" s="10"/>
      <c r="H24" s="11"/>
      <c r="I24" s="11"/>
      <c r="J24" s="11">
        <f t="shared" ref="J24:J25" si="10">I24-H24</f>
        <v>0</v>
      </c>
      <c r="K24" s="27">
        <f t="shared" ref="K24:K25" si="11">J24/24</f>
        <v>0</v>
      </c>
      <c r="L24" s="28"/>
    </row>
    <row r="25" spans="1:14">
      <c r="A25" s="12">
        <f t="shared" ref="A25:A37" si="12">A24+1</f>
        <v>19</v>
      </c>
      <c r="B25" s="8"/>
      <c r="C25" s="8"/>
      <c r="D25" s="9"/>
      <c r="E25" s="8"/>
      <c r="F25" s="9"/>
      <c r="G25" s="10"/>
      <c r="H25" s="11"/>
      <c r="I25" s="11"/>
      <c r="J25" s="11">
        <f t="shared" si="10"/>
        <v>0</v>
      </c>
      <c r="K25" s="27">
        <f t="shared" si="11"/>
        <v>0</v>
      </c>
      <c r="L25" s="28"/>
    </row>
    <row r="26" spans="1:14">
      <c r="A26" s="12">
        <f t="shared" si="12"/>
        <v>20</v>
      </c>
      <c r="B26" s="8"/>
      <c r="C26" s="8"/>
      <c r="D26" s="9"/>
      <c r="E26" s="8"/>
      <c r="F26" s="9"/>
      <c r="G26" s="10"/>
      <c r="H26" s="11"/>
      <c r="I26" s="11"/>
      <c r="J26" s="11">
        <f t="shared" si="8"/>
        <v>0</v>
      </c>
      <c r="K26" s="27">
        <f t="shared" si="9"/>
        <v>0</v>
      </c>
      <c r="L26" s="28"/>
    </row>
    <row r="27" spans="1:14">
      <c r="A27" s="12">
        <f t="shared" si="12"/>
        <v>21</v>
      </c>
      <c r="B27" s="8"/>
      <c r="C27" s="8"/>
      <c r="D27" s="9"/>
      <c r="E27" s="8"/>
      <c r="F27" s="9"/>
      <c r="G27" s="10"/>
      <c r="H27" s="11"/>
      <c r="I27" s="11"/>
      <c r="J27" s="11">
        <f t="shared" si="8"/>
        <v>0</v>
      </c>
      <c r="K27" s="27">
        <f t="shared" si="9"/>
        <v>0</v>
      </c>
      <c r="L27" s="28"/>
    </row>
    <row r="28" spans="1:14">
      <c r="A28" s="12">
        <f t="shared" si="12"/>
        <v>22</v>
      </c>
      <c r="B28" s="8"/>
      <c r="C28" s="8"/>
      <c r="D28" s="9"/>
      <c r="E28" s="8"/>
      <c r="F28" s="9"/>
      <c r="G28" s="10"/>
      <c r="H28" s="11"/>
      <c r="I28" s="11"/>
      <c r="J28" s="11">
        <f t="shared" si="8"/>
        <v>0</v>
      </c>
      <c r="K28" s="27">
        <f t="shared" si="9"/>
        <v>0</v>
      </c>
      <c r="L28" s="28"/>
    </row>
    <row r="29" spans="1:14">
      <c r="A29" s="12">
        <f t="shared" si="12"/>
        <v>23</v>
      </c>
      <c r="B29" s="8"/>
      <c r="C29" s="8"/>
      <c r="D29" s="9"/>
      <c r="E29" s="8"/>
      <c r="F29" s="9"/>
      <c r="G29" s="10"/>
      <c r="H29" s="11"/>
      <c r="I29" s="11"/>
      <c r="J29" s="11">
        <f t="shared" ref="J29" si="13">I29-H29</f>
        <v>0</v>
      </c>
      <c r="K29" s="27">
        <f t="shared" ref="K29" si="14">J29/24</f>
        <v>0</v>
      </c>
      <c r="L29" s="28"/>
    </row>
    <row r="30" spans="1:14">
      <c r="A30" s="12">
        <f t="shared" si="12"/>
        <v>24</v>
      </c>
      <c r="B30" s="8"/>
      <c r="C30" s="8"/>
      <c r="D30" s="9"/>
      <c r="E30" s="8"/>
      <c r="F30" s="9"/>
      <c r="G30" s="10"/>
      <c r="H30" s="11"/>
      <c r="I30" s="11"/>
      <c r="J30" s="11">
        <f t="shared" ref="J30:J32" si="15">I30-H30</f>
        <v>0</v>
      </c>
      <c r="K30" s="27">
        <f t="shared" ref="K30:K32" si="16">J30/24</f>
        <v>0</v>
      </c>
      <c r="L30" s="28"/>
    </row>
    <row r="31" spans="1:14">
      <c r="A31" s="12">
        <f t="shared" si="12"/>
        <v>25</v>
      </c>
      <c r="B31" s="8"/>
      <c r="C31" s="8"/>
      <c r="D31" s="9"/>
      <c r="E31" s="8"/>
      <c r="F31" s="9"/>
      <c r="G31" s="10"/>
      <c r="H31" s="11"/>
      <c r="I31" s="11"/>
      <c r="J31" s="11">
        <f t="shared" si="15"/>
        <v>0</v>
      </c>
      <c r="K31" s="27">
        <f t="shared" si="16"/>
        <v>0</v>
      </c>
      <c r="L31" s="28"/>
    </row>
    <row r="32" spans="1:14">
      <c r="A32" s="12">
        <f t="shared" si="12"/>
        <v>26</v>
      </c>
      <c r="B32" s="8"/>
      <c r="C32" s="8"/>
      <c r="D32" s="9"/>
      <c r="E32" s="8"/>
      <c r="F32" s="9"/>
      <c r="G32" s="10"/>
      <c r="H32" s="11"/>
      <c r="I32" s="11"/>
      <c r="J32" s="11">
        <f t="shared" si="15"/>
        <v>0</v>
      </c>
      <c r="K32" s="27">
        <f t="shared" si="16"/>
        <v>0</v>
      </c>
      <c r="L32" s="28"/>
    </row>
    <row r="33" spans="1:12">
      <c r="A33" s="12">
        <f t="shared" si="12"/>
        <v>27</v>
      </c>
      <c r="B33" s="8"/>
      <c r="C33" s="8"/>
      <c r="D33" s="9"/>
      <c r="E33" s="8"/>
      <c r="F33" s="9"/>
      <c r="G33" s="10"/>
      <c r="H33" s="11"/>
      <c r="I33" s="11"/>
      <c r="J33" s="11">
        <f t="shared" ref="J33:J35" si="17">I33-H33</f>
        <v>0</v>
      </c>
      <c r="K33" s="27">
        <f t="shared" ref="K33:K35" si="18">J33/24</f>
        <v>0</v>
      </c>
      <c r="L33" s="28"/>
    </row>
    <row r="34" spans="1:12">
      <c r="A34" s="12">
        <f t="shared" si="12"/>
        <v>28</v>
      </c>
      <c r="B34" s="8"/>
      <c r="C34" s="8"/>
      <c r="D34" s="9"/>
      <c r="E34" s="8"/>
      <c r="F34" s="9"/>
      <c r="G34" s="10"/>
      <c r="H34" s="11"/>
      <c r="I34" s="11"/>
      <c r="J34" s="11">
        <f t="shared" si="17"/>
        <v>0</v>
      </c>
      <c r="K34" s="27">
        <f t="shared" si="18"/>
        <v>0</v>
      </c>
      <c r="L34" s="28"/>
    </row>
    <row r="35" spans="1:12">
      <c r="A35" s="12">
        <f t="shared" si="12"/>
        <v>29</v>
      </c>
      <c r="B35" s="8"/>
      <c r="C35" s="8"/>
      <c r="D35" s="9"/>
      <c r="E35" s="8"/>
      <c r="F35" s="9"/>
      <c r="G35" s="10"/>
      <c r="H35" s="11"/>
      <c r="I35" s="11"/>
      <c r="J35" s="11">
        <f t="shared" si="17"/>
        <v>0</v>
      </c>
      <c r="K35" s="27">
        <f t="shared" si="18"/>
        <v>0</v>
      </c>
      <c r="L35" s="28"/>
    </row>
    <row r="36" spans="1:12">
      <c r="A36" s="12">
        <f t="shared" si="12"/>
        <v>30</v>
      </c>
      <c r="B36" s="8"/>
      <c r="C36" s="8"/>
      <c r="D36" s="9"/>
      <c r="E36" s="8"/>
      <c r="F36" s="9"/>
      <c r="G36" s="10"/>
      <c r="H36" s="11"/>
      <c r="I36" s="11"/>
      <c r="J36" s="11">
        <f t="shared" ref="J36" si="19">I36-H36</f>
        <v>0</v>
      </c>
      <c r="K36" s="27">
        <f t="shared" ref="K36" si="20">J36/24</f>
        <v>0</v>
      </c>
      <c r="L36" s="28"/>
    </row>
    <row r="37" spans="1:12">
      <c r="A37" s="12">
        <f t="shared" si="12"/>
        <v>31</v>
      </c>
      <c r="B37" s="8"/>
      <c r="C37" s="8"/>
      <c r="D37" s="9"/>
      <c r="E37" s="8"/>
      <c r="F37" s="9"/>
      <c r="G37" s="10"/>
      <c r="H37" s="11"/>
      <c r="I37" s="11"/>
      <c r="J37" s="11">
        <f t="shared" ref="J37" si="21">I37-H37</f>
        <v>0</v>
      </c>
      <c r="K37" s="27">
        <f t="shared" ref="K37" si="22">J37/24</f>
        <v>0</v>
      </c>
      <c r="L37" s="28"/>
    </row>
    <row r="38" spans="1:12" ht="15.75" thickBot="1">
      <c r="A38" s="13"/>
      <c r="B38" s="14"/>
      <c r="C38" s="14"/>
      <c r="D38" s="15"/>
      <c r="E38" s="14"/>
      <c r="F38" s="15"/>
      <c r="G38" s="15"/>
      <c r="H38" s="39"/>
      <c r="I38" s="39"/>
      <c r="J38" s="16"/>
      <c r="K38" s="30"/>
      <c r="L38" s="31"/>
    </row>
    <row r="39" spans="1:12">
      <c r="A39" s="17" t="s">
        <v>3</v>
      </c>
      <c r="B39" s="18"/>
      <c r="C39" s="18"/>
      <c r="D39" s="18"/>
      <c r="E39" s="18"/>
      <c r="F39" s="18"/>
      <c r="G39" s="19">
        <f>SUM(G7:G37)</f>
        <v>0</v>
      </c>
      <c r="H39" s="20"/>
      <c r="I39" s="20"/>
      <c r="J39" s="32">
        <f>SUM(J7:J38)</f>
        <v>0</v>
      </c>
      <c r="K39" s="32">
        <f>AVERAGE(K7:K37)</f>
        <v>0</v>
      </c>
      <c r="L39" s="33"/>
    </row>
    <row r="40" spans="1:12">
      <c r="A40" s="21" t="s">
        <v>117</v>
      </c>
      <c r="B40" s="22"/>
      <c r="C40" s="22"/>
      <c r="D40" s="22"/>
      <c r="E40" s="22"/>
      <c r="F40" s="22"/>
      <c r="G40" s="23" t="e">
        <f>G39/SUMPRODUCT((G7:G37&gt;0)*1)</f>
        <v>#DIV/0!</v>
      </c>
      <c r="H40" s="24"/>
      <c r="I40" s="24"/>
      <c r="J40" s="24"/>
      <c r="K40" s="24" t="e">
        <f>K39/SUMPRODUCT((K7:K37&gt;0)*1)</f>
        <v>#DIV/0!</v>
      </c>
      <c r="L40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drawing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9"/>
  <sheetViews>
    <sheetView workbookViewId="0">
      <pane xSplit="2" ySplit="7" topLeftCell="C8" activePane="bottomRight" state="frozen"/>
      <selection pane="topRight"/>
      <selection pane="bottomLeft"/>
      <selection pane="bottomRight" activeCell="L14" sqref="L14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3" width="15" style="1" customWidth="1"/>
    <col min="4" max="4" width="15.28515625" style="1" customWidth="1"/>
    <col min="5" max="5" width="10.7109375" style="1" customWidth="1"/>
    <col min="6" max="9" width="9.140625" style="1"/>
    <col min="10" max="10" width="13.42578125" style="1" customWidth="1"/>
    <col min="11" max="11" width="13.28515625" style="1" customWidth="1"/>
    <col min="12" max="12" width="19.140625" style="42" customWidth="1"/>
    <col min="13" max="13" width="49" style="1" customWidth="1"/>
    <col min="14" max="16384" width="9.140625" style="1"/>
  </cols>
  <sheetData>
    <row r="1" spans="1:16">
      <c r="B1" s="2"/>
      <c r="C1" s="2"/>
      <c r="D1" s="2"/>
      <c r="E1" s="3" t="s">
        <v>131</v>
      </c>
      <c r="F1" s="2"/>
      <c r="G1" s="2"/>
      <c r="H1" s="2"/>
      <c r="I1" s="2"/>
      <c r="J1" s="2"/>
      <c r="K1" s="2"/>
      <c r="L1" s="61"/>
    </row>
    <row r="2" spans="1:16">
      <c r="B2" s="2"/>
      <c r="C2" s="2"/>
      <c r="D2" s="2"/>
      <c r="E2" s="3" t="s">
        <v>250</v>
      </c>
      <c r="F2" s="2"/>
      <c r="G2" s="2"/>
      <c r="H2" s="26"/>
      <c r="I2" s="2"/>
      <c r="J2" s="2"/>
      <c r="K2" s="2"/>
      <c r="L2" s="62" t="s">
        <v>133</v>
      </c>
    </row>
    <row r="3" spans="1:16">
      <c r="B3" s="2"/>
      <c r="C3" s="2"/>
      <c r="D3" s="2"/>
      <c r="E3" s="3" t="str">
        <f>SCI!C3</f>
        <v>Bulan Agustus 2026</v>
      </c>
      <c r="F3" s="2"/>
      <c r="G3" s="2"/>
      <c r="H3" s="2"/>
      <c r="I3" s="2"/>
      <c r="J3" s="2"/>
      <c r="K3" s="2"/>
      <c r="L3" s="61"/>
    </row>
    <row r="4" spans="1:16">
      <c r="B4" s="4"/>
      <c r="C4" s="76"/>
      <c r="D4" s="44"/>
      <c r="E4" s="4">
        <f>SCI!C4</f>
        <v>46235</v>
      </c>
      <c r="F4" s="2"/>
      <c r="G4" s="2"/>
      <c r="H4" s="2"/>
      <c r="I4" s="2"/>
      <c r="J4" s="2"/>
      <c r="K4" s="2"/>
      <c r="L4" s="61" t="s">
        <v>134</v>
      </c>
    </row>
    <row r="5" spans="1:16" ht="15.75" customHeight="1">
      <c r="A5" s="934" t="s">
        <v>111</v>
      </c>
      <c r="B5" s="933" t="s">
        <v>112</v>
      </c>
      <c r="C5" s="933" t="s">
        <v>251</v>
      </c>
      <c r="D5" s="933" t="s">
        <v>214</v>
      </c>
      <c r="E5" s="933" t="s">
        <v>165</v>
      </c>
      <c r="F5" s="968" t="s">
        <v>169</v>
      </c>
      <c r="G5" s="969"/>
      <c r="H5" s="969"/>
      <c r="I5" s="969"/>
      <c r="J5" s="969"/>
      <c r="K5" s="969"/>
      <c r="L5" s="965" t="s">
        <v>139</v>
      </c>
      <c r="M5" s="931" t="s">
        <v>170</v>
      </c>
    </row>
    <row r="6" spans="1:16" ht="15.75" customHeight="1">
      <c r="A6" s="961"/>
      <c r="B6" s="963"/>
      <c r="C6" s="963"/>
      <c r="D6" s="963"/>
      <c r="E6" s="963"/>
      <c r="F6" s="970" t="s">
        <v>135</v>
      </c>
      <c r="G6" s="971"/>
      <c r="H6" s="970" t="s">
        <v>136</v>
      </c>
      <c r="I6" s="972"/>
      <c r="J6" s="970" t="s">
        <v>138</v>
      </c>
      <c r="K6" s="971"/>
      <c r="L6" s="966"/>
      <c r="M6" s="959"/>
    </row>
    <row r="7" spans="1:16" ht="33.75" customHeight="1">
      <c r="A7" s="935"/>
      <c r="B7" s="936"/>
      <c r="C7" s="936"/>
      <c r="D7" s="936"/>
      <c r="E7" s="936"/>
      <c r="F7" s="5" t="s">
        <v>112</v>
      </c>
      <c r="G7" s="5" t="s">
        <v>142</v>
      </c>
      <c r="H7" s="5" t="s">
        <v>112</v>
      </c>
      <c r="I7" s="5" t="s">
        <v>142</v>
      </c>
      <c r="J7" s="5" t="s">
        <v>199</v>
      </c>
      <c r="K7" s="5" t="s">
        <v>200</v>
      </c>
      <c r="L7" s="977"/>
      <c r="M7" s="932"/>
    </row>
    <row r="8" spans="1:16">
      <c r="A8" s="47">
        <f t="shared" ref="A8:A17" si="0">A7+1</f>
        <v>1</v>
      </c>
      <c r="B8" s="48">
        <f t="shared" ref="B8" si="1">H8</f>
        <v>0</v>
      </c>
      <c r="C8" s="89"/>
      <c r="D8" s="68"/>
      <c r="E8" s="96"/>
      <c r="F8" s="51"/>
      <c r="G8" s="81"/>
      <c r="H8" s="51"/>
      <c r="I8" s="80"/>
      <c r="J8" s="68"/>
      <c r="K8" s="68"/>
      <c r="L8" s="67">
        <f>K8-J8</f>
        <v>0</v>
      </c>
      <c r="M8" s="28"/>
      <c r="P8" s="74"/>
    </row>
    <row r="9" spans="1:16">
      <c r="A9" s="47">
        <f t="shared" si="0"/>
        <v>2</v>
      </c>
      <c r="B9" s="48">
        <f t="shared" ref="B9:B12" si="2">H9</f>
        <v>0</v>
      </c>
      <c r="C9" s="89"/>
      <c r="D9" s="68"/>
      <c r="E9" s="49"/>
      <c r="F9" s="51"/>
      <c r="G9" s="81"/>
      <c r="H9" s="51"/>
      <c r="I9" s="80"/>
      <c r="J9" s="68"/>
      <c r="K9" s="68"/>
      <c r="L9" s="67">
        <f t="shared" ref="L9:L17" si="3">K9-J9</f>
        <v>0</v>
      </c>
      <c r="M9" s="28"/>
      <c r="P9" s="74"/>
    </row>
    <row r="10" spans="1:16">
      <c r="A10" s="47">
        <f t="shared" si="0"/>
        <v>3</v>
      </c>
      <c r="B10" s="48">
        <f t="shared" si="2"/>
        <v>0</v>
      </c>
      <c r="C10" s="89"/>
      <c r="D10" s="50"/>
      <c r="E10" s="49"/>
      <c r="F10" s="51"/>
      <c r="G10" s="81"/>
      <c r="H10" s="51"/>
      <c r="I10" s="80"/>
      <c r="J10" s="68"/>
      <c r="K10" s="68"/>
      <c r="L10" s="67">
        <f t="shared" si="3"/>
        <v>0</v>
      </c>
      <c r="M10" s="69"/>
      <c r="N10" s="75"/>
      <c r="O10" s="42"/>
      <c r="P10" s="74"/>
    </row>
    <row r="11" spans="1:16">
      <c r="A11" s="47">
        <f t="shared" si="0"/>
        <v>4</v>
      </c>
      <c r="B11" s="48">
        <f t="shared" si="2"/>
        <v>0</v>
      </c>
      <c r="C11" s="89"/>
      <c r="D11" s="50"/>
      <c r="E11" s="49"/>
      <c r="F11" s="51"/>
      <c r="G11" s="81"/>
      <c r="H11" s="51"/>
      <c r="I11" s="80"/>
      <c r="J11" s="68"/>
      <c r="K11" s="68"/>
      <c r="L11" s="67">
        <f t="shared" si="3"/>
        <v>0</v>
      </c>
      <c r="M11" s="69"/>
      <c r="N11" s="75"/>
      <c r="O11" s="42"/>
      <c r="P11" s="74"/>
    </row>
    <row r="12" spans="1:16">
      <c r="A12" s="47">
        <f t="shared" si="0"/>
        <v>5</v>
      </c>
      <c r="B12" s="48">
        <f t="shared" si="2"/>
        <v>0</v>
      </c>
      <c r="C12" s="89"/>
      <c r="D12" s="50"/>
      <c r="E12" s="49"/>
      <c r="F12" s="51"/>
      <c r="G12" s="81"/>
      <c r="H12" s="51"/>
      <c r="I12" s="80"/>
      <c r="J12" s="68"/>
      <c r="K12" s="68"/>
      <c r="L12" s="67">
        <f t="shared" si="3"/>
        <v>0</v>
      </c>
      <c r="M12" s="28"/>
      <c r="N12" s="75"/>
      <c r="O12" s="42"/>
    </row>
    <row r="13" spans="1:16">
      <c r="A13" s="47">
        <f t="shared" si="0"/>
        <v>6</v>
      </c>
      <c r="B13" s="48">
        <f t="shared" ref="B13:B17" si="4">H13</f>
        <v>0</v>
      </c>
      <c r="C13" s="89"/>
      <c r="D13" s="50"/>
      <c r="E13" s="49"/>
      <c r="F13" s="51"/>
      <c r="G13" s="81"/>
      <c r="H13" s="51"/>
      <c r="I13" s="80"/>
      <c r="J13" s="68"/>
      <c r="K13" s="68"/>
      <c r="L13" s="67">
        <f t="shared" si="3"/>
        <v>0</v>
      </c>
      <c r="M13" s="28"/>
      <c r="N13" s="75"/>
      <c r="O13" s="42"/>
    </row>
    <row r="14" spans="1:16">
      <c r="A14" s="47">
        <f t="shared" si="0"/>
        <v>7</v>
      </c>
      <c r="B14" s="48">
        <f t="shared" si="4"/>
        <v>0</v>
      </c>
      <c r="C14" s="97"/>
      <c r="D14" s="50"/>
      <c r="E14" s="49"/>
      <c r="F14" s="51"/>
      <c r="G14" s="81"/>
      <c r="H14" s="51"/>
      <c r="I14" s="80"/>
      <c r="J14" s="68"/>
      <c r="K14" s="68"/>
      <c r="L14" s="67">
        <f t="shared" si="3"/>
        <v>0</v>
      </c>
      <c r="M14" s="28"/>
      <c r="N14" s="75"/>
      <c r="O14" s="42"/>
    </row>
    <row r="15" spans="1:16">
      <c r="A15" s="47">
        <f t="shared" si="0"/>
        <v>8</v>
      </c>
      <c r="B15" s="48">
        <f t="shared" si="4"/>
        <v>0</v>
      </c>
      <c r="C15" s="97"/>
      <c r="D15" s="68"/>
      <c r="E15" s="49"/>
      <c r="F15" s="51"/>
      <c r="G15" s="81"/>
      <c r="H15" s="51"/>
      <c r="I15" s="80"/>
      <c r="J15" s="68"/>
      <c r="K15" s="68"/>
      <c r="L15" s="67">
        <f t="shared" si="3"/>
        <v>0</v>
      </c>
      <c r="M15" s="28"/>
      <c r="N15" s="75"/>
      <c r="O15" s="42"/>
    </row>
    <row r="16" spans="1:16">
      <c r="A16" s="47">
        <f t="shared" si="0"/>
        <v>9</v>
      </c>
      <c r="B16" s="48">
        <f t="shared" si="4"/>
        <v>0</v>
      </c>
      <c r="C16" s="97"/>
      <c r="D16" s="68"/>
      <c r="E16" s="49"/>
      <c r="F16" s="51"/>
      <c r="G16" s="81"/>
      <c r="H16" s="51"/>
      <c r="I16" s="80"/>
      <c r="J16" s="68"/>
      <c r="K16" s="68"/>
      <c r="L16" s="67">
        <f t="shared" si="3"/>
        <v>0</v>
      </c>
      <c r="M16" s="28"/>
      <c r="N16" s="75"/>
      <c r="O16" s="42"/>
    </row>
    <row r="17" spans="1:15">
      <c r="A17" s="47">
        <f t="shared" si="0"/>
        <v>10</v>
      </c>
      <c r="B17" s="48">
        <f t="shared" si="4"/>
        <v>0</v>
      </c>
      <c r="C17" s="97"/>
      <c r="D17" s="68"/>
      <c r="E17" s="49"/>
      <c r="F17" s="51"/>
      <c r="G17" s="81"/>
      <c r="H17" s="51"/>
      <c r="I17" s="80"/>
      <c r="J17" s="68"/>
      <c r="K17" s="68"/>
      <c r="L17" s="67">
        <f t="shared" si="3"/>
        <v>0</v>
      </c>
      <c r="M17" s="28"/>
      <c r="N17" s="75"/>
      <c r="O17" s="42"/>
    </row>
    <row r="18" spans="1:15">
      <c r="A18" s="47"/>
      <c r="B18" s="48"/>
      <c r="C18" s="89"/>
      <c r="D18" s="50"/>
      <c r="E18" s="49"/>
      <c r="F18" s="51"/>
      <c r="G18" s="81"/>
      <c r="H18" s="51"/>
      <c r="I18" s="80"/>
      <c r="J18" s="68"/>
      <c r="K18" s="68"/>
      <c r="L18" s="67"/>
      <c r="M18" s="28"/>
      <c r="N18" s="75"/>
      <c r="O18" s="42"/>
    </row>
    <row r="19" spans="1:15">
      <c r="A19" s="57" t="s">
        <v>3</v>
      </c>
      <c r="B19" s="58"/>
      <c r="C19" s="58"/>
      <c r="D19" s="58"/>
      <c r="E19" s="58"/>
      <c r="F19" s="58"/>
      <c r="G19" s="60"/>
      <c r="H19" s="58"/>
      <c r="I19" s="60"/>
      <c r="J19" s="60"/>
      <c r="K19" s="60"/>
      <c r="L19" s="72">
        <f>SUM(L8:L18)</f>
        <v>0</v>
      </c>
      <c r="M19" s="73"/>
    </row>
  </sheetData>
  <mergeCells count="11">
    <mergeCell ref="A5:A7"/>
    <mergeCell ref="B5:B7"/>
    <mergeCell ref="C5:C7"/>
    <mergeCell ref="D5:D7"/>
    <mergeCell ref="E5:E7"/>
    <mergeCell ref="L5:L7"/>
    <mergeCell ref="M5:M7"/>
    <mergeCell ref="F5:K5"/>
    <mergeCell ref="F6:G6"/>
    <mergeCell ref="H6:I6"/>
    <mergeCell ref="J6:K6"/>
  </mergeCells>
  <hyperlinks>
    <hyperlink ref="L2" location="'Summary sales'!A1" display="SUMMARY"/>
  </hyperlinks>
  <pageMargins left="0.7" right="0.7" top="0.75" bottom="0.75" header="0.3" footer="0.3"/>
  <drawing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9"/>
  <sheetViews>
    <sheetView workbookViewId="0">
      <pane xSplit="2" ySplit="7" topLeftCell="C8" activePane="bottomRight" state="frozen"/>
      <selection pane="topRight"/>
      <selection pane="bottomLeft"/>
      <selection pane="bottomRight" activeCell="L2" sqref="L2"/>
    </sheetView>
  </sheetViews>
  <sheetFormatPr defaultColWidth="9.140625" defaultRowHeight="15"/>
  <cols>
    <col min="1" max="1" width="4.85546875" style="1" customWidth="1"/>
    <col min="2" max="3" width="10.7109375" style="1" customWidth="1"/>
    <col min="4" max="5" width="15.28515625" style="1" customWidth="1"/>
    <col min="6" max="7" width="9.140625" style="1"/>
    <col min="8" max="8" width="9.140625" style="90"/>
    <col min="9" max="9" width="9.140625" style="1"/>
    <col min="10" max="10" width="13.28515625" style="1" customWidth="1"/>
    <col min="11" max="11" width="12.28515625" style="1" customWidth="1"/>
    <col min="12" max="12" width="19.140625" style="42" customWidth="1"/>
    <col min="13" max="13" width="49" style="1" customWidth="1"/>
    <col min="14" max="16384" width="9.140625" style="1"/>
  </cols>
  <sheetData>
    <row r="1" spans="1:16">
      <c r="B1" s="2"/>
      <c r="C1" s="2"/>
      <c r="D1" s="3" t="s">
        <v>131</v>
      </c>
      <c r="E1" s="2"/>
      <c r="F1" s="2"/>
      <c r="G1" s="2"/>
      <c r="H1" s="91"/>
      <c r="I1" s="2"/>
      <c r="J1" s="2"/>
      <c r="K1" s="2"/>
      <c r="L1" s="61"/>
    </row>
    <row r="2" spans="1:16">
      <c r="B2" s="2"/>
      <c r="C2" s="2"/>
      <c r="D2" s="3" t="s">
        <v>252</v>
      </c>
      <c r="E2" s="2"/>
      <c r="F2" s="2"/>
      <c r="G2" s="2"/>
      <c r="H2" s="91"/>
      <c r="I2" s="2"/>
      <c r="J2" s="2"/>
      <c r="K2" s="2"/>
      <c r="L2" s="62" t="s">
        <v>133</v>
      </c>
    </row>
    <row r="3" spans="1:16">
      <c r="B3" s="2"/>
      <c r="C3" s="2"/>
      <c r="D3" s="3" t="str">
        <f>SCI!C3</f>
        <v>Bulan Agustus 2026</v>
      </c>
      <c r="E3" s="2"/>
      <c r="F3" s="2"/>
      <c r="G3" s="2"/>
      <c r="H3" s="91"/>
      <c r="I3" s="2"/>
      <c r="J3" s="2"/>
      <c r="K3" s="2"/>
      <c r="L3" s="61"/>
    </row>
    <row r="4" spans="1:16">
      <c r="B4" s="4"/>
      <c r="C4" s="76"/>
      <c r="D4" s="4">
        <f>SCI!C4</f>
        <v>46235</v>
      </c>
      <c r="E4" s="44"/>
      <c r="F4" s="2"/>
      <c r="G4" s="2"/>
      <c r="H4" s="91"/>
      <c r="I4" s="2"/>
      <c r="J4" s="2"/>
      <c r="K4" s="2"/>
      <c r="L4" s="61" t="s">
        <v>134</v>
      </c>
    </row>
    <row r="5" spans="1:16" ht="15.75" customHeight="1">
      <c r="A5" s="934" t="s">
        <v>111</v>
      </c>
      <c r="B5" s="933" t="s">
        <v>112</v>
      </c>
      <c r="C5" s="933" t="s">
        <v>251</v>
      </c>
      <c r="D5" s="933" t="s">
        <v>195</v>
      </c>
      <c r="E5" s="933" t="s">
        <v>196</v>
      </c>
      <c r="F5" s="968" t="s">
        <v>169</v>
      </c>
      <c r="G5" s="969"/>
      <c r="H5" s="969"/>
      <c r="I5" s="969"/>
      <c r="J5" s="969"/>
      <c r="K5" s="969"/>
      <c r="L5" s="965" t="s">
        <v>139</v>
      </c>
      <c r="M5" s="931" t="s">
        <v>170</v>
      </c>
    </row>
    <row r="6" spans="1:16" ht="15.75" customHeight="1">
      <c r="A6" s="961"/>
      <c r="B6" s="963"/>
      <c r="C6" s="963"/>
      <c r="D6" s="963"/>
      <c r="E6" s="963"/>
      <c r="F6" s="970" t="s">
        <v>135</v>
      </c>
      <c r="G6" s="971"/>
      <c r="H6" s="970" t="s">
        <v>136</v>
      </c>
      <c r="I6" s="972"/>
      <c r="J6" s="970" t="s">
        <v>138</v>
      </c>
      <c r="K6" s="971"/>
      <c r="L6" s="966"/>
      <c r="M6" s="959"/>
    </row>
    <row r="7" spans="1:16" ht="33.75" customHeight="1">
      <c r="A7" s="935"/>
      <c r="B7" s="936"/>
      <c r="C7" s="936"/>
      <c r="D7" s="936"/>
      <c r="E7" s="936"/>
      <c r="F7" s="5" t="s">
        <v>112</v>
      </c>
      <c r="G7" s="5" t="s">
        <v>142</v>
      </c>
      <c r="H7" s="46" t="s">
        <v>112</v>
      </c>
      <c r="I7" s="5" t="s">
        <v>142</v>
      </c>
      <c r="J7" s="5" t="s">
        <v>199</v>
      </c>
      <c r="K7" s="5" t="s">
        <v>200</v>
      </c>
      <c r="L7" s="977"/>
      <c r="M7" s="932"/>
    </row>
    <row r="8" spans="1:16">
      <c r="A8" s="47">
        <f t="shared" ref="A8:A17" si="0">A7+1</f>
        <v>1</v>
      </c>
      <c r="B8" s="48">
        <f t="shared" ref="B8:B17" si="1">H8</f>
        <v>0</v>
      </c>
      <c r="C8" s="89"/>
      <c r="D8" s="50"/>
      <c r="E8" s="50"/>
      <c r="F8" s="53"/>
      <c r="G8" s="80"/>
      <c r="H8" s="53"/>
      <c r="I8" s="80"/>
      <c r="J8" s="93"/>
      <c r="K8" s="93"/>
      <c r="L8" s="67"/>
      <c r="M8" s="94"/>
      <c r="N8" s="75"/>
      <c r="O8" s="42"/>
    </row>
    <row r="9" spans="1:16">
      <c r="A9" s="47">
        <f t="shared" si="0"/>
        <v>2</v>
      </c>
      <c r="B9" s="48">
        <f t="shared" si="1"/>
        <v>0</v>
      </c>
      <c r="C9" s="89"/>
      <c r="D9" s="50"/>
      <c r="E9" s="50"/>
      <c r="F9" s="53"/>
      <c r="G9" s="80"/>
      <c r="H9" s="53"/>
      <c r="I9" s="80"/>
      <c r="J9" s="93"/>
      <c r="K9" s="93"/>
      <c r="L9" s="67"/>
      <c r="M9" s="94"/>
      <c r="N9" s="75"/>
      <c r="O9" s="42"/>
    </row>
    <row r="10" spans="1:16">
      <c r="A10" s="47">
        <f t="shared" si="0"/>
        <v>3</v>
      </c>
      <c r="B10" s="48">
        <f t="shared" si="1"/>
        <v>0</v>
      </c>
      <c r="C10" s="89"/>
      <c r="D10" s="50"/>
      <c r="E10" s="68"/>
      <c r="F10" s="53"/>
      <c r="G10" s="80"/>
      <c r="H10" s="53"/>
      <c r="I10" s="80"/>
      <c r="J10" s="93"/>
      <c r="K10" s="95"/>
      <c r="L10" s="67"/>
      <c r="M10" s="69"/>
      <c r="N10" s="75"/>
      <c r="O10" s="42"/>
      <c r="P10" s="74"/>
    </row>
    <row r="11" spans="1:16">
      <c r="A11" s="47">
        <f t="shared" si="0"/>
        <v>4</v>
      </c>
      <c r="B11" s="48">
        <f t="shared" si="1"/>
        <v>0</v>
      </c>
      <c r="C11" s="89"/>
      <c r="D11" s="50"/>
      <c r="E11" s="68"/>
      <c r="F11" s="53"/>
      <c r="G11" s="80"/>
      <c r="H11" s="53"/>
      <c r="I11" s="80"/>
      <c r="J11" s="95"/>
      <c r="K11" s="95"/>
      <c r="L11" s="67"/>
      <c r="M11" s="69"/>
      <c r="N11" s="75"/>
      <c r="O11" s="42"/>
      <c r="P11" s="74"/>
    </row>
    <row r="12" spans="1:16">
      <c r="A12" s="47">
        <f t="shared" si="0"/>
        <v>5</v>
      </c>
      <c r="B12" s="48">
        <f t="shared" si="1"/>
        <v>0</v>
      </c>
      <c r="C12" s="89"/>
      <c r="D12" s="50"/>
      <c r="E12" s="68"/>
      <c r="F12" s="53"/>
      <c r="G12" s="80"/>
      <c r="H12" s="53"/>
      <c r="I12" s="80"/>
      <c r="J12" s="68"/>
      <c r="K12" s="68"/>
      <c r="L12" s="67"/>
      <c r="M12" s="28"/>
      <c r="N12" s="75"/>
      <c r="O12" s="42"/>
    </row>
    <row r="13" spans="1:16">
      <c r="A13" s="47">
        <f t="shared" si="0"/>
        <v>6</v>
      </c>
      <c r="B13" s="48">
        <f t="shared" si="1"/>
        <v>0</v>
      </c>
      <c r="C13" s="89"/>
      <c r="D13" s="50"/>
      <c r="E13" s="68"/>
      <c r="F13" s="53"/>
      <c r="G13" s="80"/>
      <c r="H13" s="53"/>
      <c r="I13" s="80"/>
      <c r="J13" s="68"/>
      <c r="K13" s="68"/>
      <c r="L13" s="67"/>
      <c r="M13" s="28"/>
      <c r="N13" s="75"/>
      <c r="O13" s="42"/>
    </row>
    <row r="14" spans="1:16">
      <c r="A14" s="47">
        <f t="shared" si="0"/>
        <v>7</v>
      </c>
      <c r="B14" s="48">
        <f t="shared" si="1"/>
        <v>0</v>
      </c>
      <c r="C14" s="89"/>
      <c r="D14" s="50"/>
      <c r="E14" s="68"/>
      <c r="F14" s="53"/>
      <c r="G14" s="80"/>
      <c r="H14" s="53"/>
      <c r="I14" s="80"/>
      <c r="J14" s="68"/>
      <c r="K14" s="68"/>
      <c r="L14" s="67"/>
      <c r="M14" s="28"/>
      <c r="N14" s="75"/>
      <c r="O14" s="42"/>
    </row>
    <row r="15" spans="1:16">
      <c r="A15" s="47">
        <f t="shared" si="0"/>
        <v>8</v>
      </c>
      <c r="B15" s="48">
        <f t="shared" si="1"/>
        <v>0</v>
      </c>
      <c r="C15" s="89"/>
      <c r="D15" s="68"/>
      <c r="E15" s="50"/>
      <c r="F15" s="53"/>
      <c r="G15" s="80"/>
      <c r="H15" s="53"/>
      <c r="I15" s="80"/>
      <c r="J15" s="68"/>
      <c r="K15" s="68"/>
      <c r="L15" s="67"/>
      <c r="M15" s="28"/>
      <c r="N15" s="75"/>
      <c r="O15" s="42"/>
    </row>
    <row r="16" spans="1:16">
      <c r="A16" s="47">
        <f t="shared" si="0"/>
        <v>9</v>
      </c>
      <c r="B16" s="48">
        <f t="shared" si="1"/>
        <v>0</v>
      </c>
      <c r="C16" s="89"/>
      <c r="D16" s="68"/>
      <c r="E16" s="50"/>
      <c r="F16" s="53"/>
      <c r="G16" s="80"/>
      <c r="H16" s="53"/>
      <c r="I16" s="80"/>
      <c r="J16" s="68"/>
      <c r="K16" s="68"/>
      <c r="L16" s="67"/>
      <c r="M16" s="28"/>
      <c r="N16" s="75"/>
      <c r="O16" s="42"/>
    </row>
    <row r="17" spans="1:15">
      <c r="A17" s="47">
        <f t="shared" si="0"/>
        <v>10</v>
      </c>
      <c r="B17" s="48">
        <f t="shared" si="1"/>
        <v>0</v>
      </c>
      <c r="C17" s="89"/>
      <c r="D17" s="68"/>
      <c r="E17" s="50"/>
      <c r="F17" s="53"/>
      <c r="G17" s="80"/>
      <c r="H17" s="53"/>
      <c r="I17" s="80"/>
      <c r="J17" s="68"/>
      <c r="K17" s="68"/>
      <c r="L17" s="67"/>
      <c r="M17" s="28"/>
      <c r="N17" s="75"/>
      <c r="O17" s="42"/>
    </row>
    <row r="18" spans="1:15">
      <c r="A18" s="47"/>
      <c r="B18" s="48"/>
      <c r="C18" s="89"/>
      <c r="D18" s="68"/>
      <c r="E18" s="50"/>
      <c r="F18" s="53"/>
      <c r="G18" s="80"/>
      <c r="H18" s="53"/>
      <c r="I18" s="80"/>
      <c r="J18" s="93"/>
      <c r="K18" s="93"/>
      <c r="L18" s="67"/>
      <c r="M18" s="94"/>
      <c r="N18" s="75"/>
      <c r="O18" s="42"/>
    </row>
    <row r="19" spans="1:15">
      <c r="A19" s="57" t="s">
        <v>3</v>
      </c>
      <c r="B19" s="58"/>
      <c r="C19" s="58"/>
      <c r="D19" s="58"/>
      <c r="E19" s="58"/>
      <c r="F19" s="58"/>
      <c r="G19" s="60"/>
      <c r="H19" s="92"/>
      <c r="I19" s="60"/>
      <c r="J19" s="60"/>
      <c r="K19" s="60"/>
      <c r="L19" s="72">
        <f>SUM(L8:L18)</f>
        <v>0</v>
      </c>
      <c r="M19" s="73"/>
    </row>
  </sheetData>
  <mergeCells count="11">
    <mergeCell ref="A5:A7"/>
    <mergeCell ref="B5:B7"/>
    <mergeCell ref="C5:C7"/>
    <mergeCell ref="D5:D7"/>
    <mergeCell ref="E5:E7"/>
    <mergeCell ref="L5:L7"/>
    <mergeCell ref="M5:M7"/>
    <mergeCell ref="F5:K5"/>
    <mergeCell ref="F6:G6"/>
    <mergeCell ref="H6:I6"/>
    <mergeCell ref="J6:K6"/>
  </mergeCells>
  <hyperlinks>
    <hyperlink ref="L2" location="'Summary sales'!A1" display="SUMMARY"/>
  </hyperlinks>
  <pageMargins left="0.7" right="0.7" top="0.75" bottom="0.75" header="0.3" footer="0.3"/>
  <drawing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0"/>
  <sheetViews>
    <sheetView showGridLines="0" workbookViewId="0">
      <pane xSplit="2" ySplit="7" topLeftCell="C11" activePane="bottomRight" state="frozen"/>
      <selection pane="topRight"/>
      <selection pane="bottomLeft"/>
      <selection pane="bottomRight" activeCell="G8" sqref="G8"/>
    </sheetView>
  </sheetViews>
  <sheetFormatPr defaultColWidth="9.140625" defaultRowHeight="15"/>
  <cols>
    <col min="1" max="1" width="4.85546875" style="1" customWidth="1"/>
    <col min="2" max="3" width="10.7109375" style="1" customWidth="1"/>
    <col min="4" max="4" width="17.85546875" style="1" customWidth="1"/>
    <col min="5" max="5" width="15.28515625" style="1" customWidth="1"/>
    <col min="6" max="6" width="9.140625" style="41"/>
    <col min="7" max="7" width="9.140625" style="1"/>
    <col min="8" max="8" width="9.140625" style="41"/>
    <col min="9" max="9" width="9.140625" style="1"/>
    <col min="10" max="10" width="13.28515625" style="1" customWidth="1"/>
    <col min="11" max="11" width="14" style="1" customWidth="1"/>
    <col min="12" max="12" width="19.140625" style="42" customWidth="1"/>
    <col min="13" max="13" width="49" style="1" customWidth="1"/>
    <col min="14" max="16384" width="9.140625" style="1"/>
  </cols>
  <sheetData>
    <row r="1" spans="1:16">
      <c r="B1" s="2"/>
      <c r="C1" s="2"/>
      <c r="D1" s="3" t="s">
        <v>131</v>
      </c>
      <c r="E1" s="2"/>
      <c r="F1" s="43"/>
      <c r="G1" s="2"/>
      <c r="H1" s="43"/>
      <c r="I1" s="2"/>
      <c r="J1" s="2"/>
      <c r="K1" s="2"/>
      <c r="L1" s="61"/>
    </row>
    <row r="2" spans="1:16">
      <c r="B2" s="2"/>
      <c r="C2" s="2"/>
      <c r="D2" s="3" t="s">
        <v>253</v>
      </c>
      <c r="E2" s="2"/>
      <c r="F2" s="43"/>
      <c r="G2" s="2"/>
      <c r="H2" s="43"/>
      <c r="I2" s="2"/>
      <c r="J2" s="2"/>
      <c r="K2" s="2"/>
      <c r="L2" s="62" t="s">
        <v>133</v>
      </c>
    </row>
    <row r="3" spans="1:16">
      <c r="B3" s="2"/>
      <c r="C3" s="2"/>
      <c r="D3" s="3" t="str">
        <f>SCI!C3</f>
        <v>Bulan Agustus 2026</v>
      </c>
      <c r="E3" s="2"/>
      <c r="F3" s="43"/>
      <c r="G3" s="2"/>
      <c r="H3" s="43"/>
      <c r="I3" s="2"/>
      <c r="J3" s="2"/>
      <c r="K3" s="2"/>
      <c r="L3" s="61"/>
    </row>
    <row r="4" spans="1:16">
      <c r="B4" s="4"/>
      <c r="C4" s="76"/>
      <c r="D4" s="4">
        <f>SCI!C4</f>
        <v>46235</v>
      </c>
      <c r="E4" s="44"/>
      <c r="F4" s="43"/>
      <c r="G4" s="2"/>
      <c r="H4" s="43"/>
      <c r="I4" s="2"/>
      <c r="J4" s="2"/>
      <c r="K4" s="2"/>
      <c r="L4" s="61" t="s">
        <v>134</v>
      </c>
    </row>
    <row r="5" spans="1:16" ht="15.75" customHeight="1">
      <c r="A5" s="934" t="s">
        <v>111</v>
      </c>
      <c r="B5" s="933" t="s">
        <v>112</v>
      </c>
      <c r="C5" s="933" t="s">
        <v>251</v>
      </c>
      <c r="D5" s="933" t="s">
        <v>195</v>
      </c>
      <c r="E5" s="933" t="s">
        <v>196</v>
      </c>
      <c r="F5" s="968" t="s">
        <v>169</v>
      </c>
      <c r="G5" s="969"/>
      <c r="H5" s="969"/>
      <c r="I5" s="969"/>
      <c r="J5" s="969"/>
      <c r="K5" s="969"/>
      <c r="L5" s="965" t="s">
        <v>139</v>
      </c>
      <c r="M5" s="931" t="s">
        <v>170</v>
      </c>
    </row>
    <row r="6" spans="1:16" ht="15.75" customHeight="1">
      <c r="A6" s="961"/>
      <c r="B6" s="963"/>
      <c r="C6" s="963"/>
      <c r="D6" s="963"/>
      <c r="E6" s="963"/>
      <c r="F6" s="970" t="s">
        <v>135</v>
      </c>
      <c r="G6" s="971"/>
      <c r="H6" s="970" t="s">
        <v>136</v>
      </c>
      <c r="I6" s="972"/>
      <c r="J6" s="970" t="s">
        <v>138</v>
      </c>
      <c r="K6" s="971"/>
      <c r="L6" s="966"/>
      <c r="M6" s="959"/>
    </row>
    <row r="7" spans="1:16" ht="33.75" customHeight="1">
      <c r="A7" s="935"/>
      <c r="B7" s="936"/>
      <c r="C7" s="936"/>
      <c r="D7" s="936"/>
      <c r="E7" s="936"/>
      <c r="F7" s="46" t="s">
        <v>112</v>
      </c>
      <c r="G7" s="5" t="s">
        <v>142</v>
      </c>
      <c r="H7" s="46" t="s">
        <v>112</v>
      </c>
      <c r="I7" s="5" t="s">
        <v>142</v>
      </c>
      <c r="J7" s="5" t="s">
        <v>199</v>
      </c>
      <c r="K7" s="5" t="s">
        <v>200</v>
      </c>
      <c r="L7" s="977"/>
      <c r="M7" s="932"/>
    </row>
    <row r="8" spans="1:16" ht="4.5" customHeight="1">
      <c r="A8" s="77"/>
      <c r="B8" s="78"/>
      <c r="C8" s="89"/>
      <c r="D8" s="78"/>
      <c r="E8" s="78"/>
      <c r="F8" s="79"/>
      <c r="G8" s="78"/>
      <c r="H8" s="79"/>
      <c r="I8" s="78"/>
      <c r="J8" s="78"/>
      <c r="K8" s="78"/>
      <c r="L8" s="83"/>
      <c r="M8" s="88"/>
    </row>
    <row r="9" spans="1:16">
      <c r="A9" s="47">
        <f t="shared" ref="A9" si="0">A7+1</f>
        <v>1</v>
      </c>
      <c r="B9" s="48">
        <f t="shared" ref="B9:B10" si="1">H9</f>
        <v>0</v>
      </c>
      <c r="C9" s="89"/>
      <c r="D9" s="68"/>
      <c r="E9" s="50"/>
      <c r="F9" s="51"/>
      <c r="G9" s="80"/>
      <c r="H9" s="53"/>
      <c r="I9" s="80"/>
      <c r="J9" s="66"/>
      <c r="K9" s="66"/>
      <c r="L9" s="67"/>
      <c r="M9" s="28"/>
      <c r="P9" s="74"/>
    </row>
    <row r="10" spans="1:16">
      <c r="A10" s="47">
        <f t="shared" ref="A10" si="2">A9+1</f>
        <v>2</v>
      </c>
      <c r="B10" s="48">
        <f t="shared" si="1"/>
        <v>0</v>
      </c>
      <c r="C10" s="89"/>
      <c r="D10" s="68"/>
      <c r="E10" s="50"/>
      <c r="F10" s="51"/>
      <c r="G10" s="80"/>
      <c r="H10" s="53"/>
      <c r="I10" s="80"/>
      <c r="J10" s="66"/>
      <c r="K10" s="66"/>
      <c r="L10" s="67"/>
      <c r="M10" s="28"/>
      <c r="P10" s="74"/>
    </row>
    <row r="11" spans="1:16">
      <c r="A11" s="47">
        <f t="shared" ref="A11:A18" si="3">A10+1</f>
        <v>3</v>
      </c>
      <c r="B11" s="48">
        <f t="shared" ref="B11:B18" si="4">H11</f>
        <v>0</v>
      </c>
      <c r="C11" s="89"/>
      <c r="D11" s="68"/>
      <c r="E11" s="50"/>
      <c r="F11" s="51"/>
      <c r="G11" s="80"/>
      <c r="H11" s="53"/>
      <c r="I11" s="80"/>
      <c r="J11" s="66"/>
      <c r="K11" s="66"/>
      <c r="L11" s="67"/>
      <c r="M11" s="69"/>
      <c r="N11" s="75"/>
      <c r="O11" s="42"/>
      <c r="P11" s="74"/>
    </row>
    <row r="12" spans="1:16">
      <c r="A12" s="47">
        <f t="shared" si="3"/>
        <v>4</v>
      </c>
      <c r="B12" s="48">
        <f t="shared" si="4"/>
        <v>0</v>
      </c>
      <c r="C12" s="89"/>
      <c r="D12" s="68"/>
      <c r="E12" s="50"/>
      <c r="F12" s="51"/>
      <c r="G12" s="80"/>
      <c r="H12" s="53"/>
      <c r="I12" s="80"/>
      <c r="J12" s="66"/>
      <c r="K12" s="66"/>
      <c r="L12" s="67"/>
      <c r="M12" s="69"/>
      <c r="N12" s="75"/>
      <c r="O12" s="42"/>
      <c r="P12" s="74"/>
    </row>
    <row r="13" spans="1:16">
      <c r="A13" s="47">
        <f t="shared" si="3"/>
        <v>5</v>
      </c>
      <c r="B13" s="48">
        <f t="shared" si="4"/>
        <v>0</v>
      </c>
      <c r="C13" s="89"/>
      <c r="D13" s="68"/>
      <c r="E13" s="50"/>
      <c r="F13" s="51"/>
      <c r="G13" s="80"/>
      <c r="H13" s="53"/>
      <c r="I13" s="80"/>
      <c r="J13" s="66"/>
      <c r="K13" s="66"/>
      <c r="L13" s="67"/>
      <c r="M13" s="28"/>
      <c r="N13" s="75"/>
      <c r="O13" s="42"/>
    </row>
    <row r="14" spans="1:16">
      <c r="A14" s="47">
        <f t="shared" si="3"/>
        <v>6</v>
      </c>
      <c r="B14" s="48">
        <f t="shared" si="4"/>
        <v>0</v>
      </c>
      <c r="C14" s="89"/>
      <c r="D14" s="68"/>
      <c r="E14" s="50"/>
      <c r="F14" s="51"/>
      <c r="G14" s="80"/>
      <c r="H14" s="53"/>
      <c r="I14" s="80"/>
      <c r="J14" s="66"/>
      <c r="K14" s="66"/>
      <c r="L14" s="67"/>
      <c r="M14" s="28"/>
      <c r="N14" s="75"/>
      <c r="O14" s="42"/>
    </row>
    <row r="15" spans="1:16">
      <c r="A15" s="47">
        <f t="shared" si="3"/>
        <v>7</v>
      </c>
      <c r="B15" s="48">
        <f t="shared" si="4"/>
        <v>0</v>
      </c>
      <c r="C15" s="89"/>
      <c r="D15" s="68"/>
      <c r="E15" s="50"/>
      <c r="F15" s="51"/>
      <c r="G15" s="80"/>
      <c r="H15" s="53"/>
      <c r="I15" s="80"/>
      <c r="J15" s="66"/>
      <c r="K15" s="66"/>
      <c r="L15" s="67"/>
      <c r="M15" s="28"/>
      <c r="N15" s="75"/>
      <c r="O15" s="42"/>
    </row>
    <row r="16" spans="1:16">
      <c r="A16" s="47">
        <f t="shared" si="3"/>
        <v>8</v>
      </c>
      <c r="B16" s="48">
        <f t="shared" si="4"/>
        <v>0</v>
      </c>
      <c r="C16" s="89"/>
      <c r="D16" s="68"/>
      <c r="E16" s="50"/>
      <c r="F16" s="51"/>
      <c r="G16" s="80"/>
      <c r="H16" s="53"/>
      <c r="I16" s="80"/>
      <c r="J16" s="66"/>
      <c r="K16" s="66"/>
      <c r="L16" s="67"/>
      <c r="M16" s="28"/>
      <c r="N16" s="75"/>
      <c r="O16" s="42"/>
    </row>
    <row r="17" spans="1:15">
      <c r="A17" s="47">
        <f t="shared" si="3"/>
        <v>9</v>
      </c>
      <c r="B17" s="48">
        <f t="shared" si="4"/>
        <v>0</v>
      </c>
      <c r="C17" s="89"/>
      <c r="D17" s="68"/>
      <c r="E17" s="50"/>
      <c r="F17" s="51"/>
      <c r="G17" s="80"/>
      <c r="H17" s="53"/>
      <c r="I17" s="80"/>
      <c r="J17" s="66"/>
      <c r="K17" s="66"/>
      <c r="L17" s="67"/>
      <c r="M17" s="28"/>
      <c r="N17" s="75"/>
      <c r="O17" s="42"/>
    </row>
    <row r="18" spans="1:15">
      <c r="A18" s="47">
        <f t="shared" si="3"/>
        <v>10</v>
      </c>
      <c r="B18" s="48">
        <f t="shared" si="4"/>
        <v>0</v>
      </c>
      <c r="C18" s="89"/>
      <c r="D18" s="68"/>
      <c r="E18" s="50"/>
      <c r="F18" s="51"/>
      <c r="G18" s="80"/>
      <c r="H18" s="53"/>
      <c r="I18" s="80"/>
      <c r="J18" s="66"/>
      <c r="K18" s="66"/>
      <c r="L18" s="67"/>
      <c r="M18" s="28"/>
      <c r="N18" s="75"/>
      <c r="O18" s="42"/>
    </row>
    <row r="19" spans="1:15">
      <c r="A19" s="47"/>
      <c r="B19" s="48"/>
      <c r="D19" s="14"/>
      <c r="E19" s="54"/>
      <c r="F19" s="55"/>
      <c r="G19" s="56"/>
      <c r="H19" s="55"/>
      <c r="I19" s="56"/>
      <c r="J19" s="66"/>
      <c r="K19" s="66"/>
      <c r="L19" s="30"/>
      <c r="M19" s="31"/>
    </row>
    <row r="20" spans="1:15">
      <c r="A20" s="57" t="s">
        <v>3</v>
      </c>
      <c r="B20" s="58"/>
      <c r="C20" s="58"/>
      <c r="D20" s="58"/>
      <c r="E20" s="58"/>
      <c r="F20" s="59"/>
      <c r="G20" s="60"/>
      <c r="H20" s="59"/>
      <c r="I20" s="60"/>
      <c r="J20" s="60"/>
      <c r="K20" s="60"/>
      <c r="L20" s="72">
        <f>SUM(L9:L19)</f>
        <v>0</v>
      </c>
      <c r="M20" s="73"/>
    </row>
  </sheetData>
  <mergeCells count="11">
    <mergeCell ref="A5:A7"/>
    <mergeCell ref="B5:B7"/>
    <mergeCell ref="C5:C7"/>
    <mergeCell ref="D5:D7"/>
    <mergeCell ref="E5:E7"/>
    <mergeCell ref="L5:L7"/>
    <mergeCell ref="M5:M7"/>
    <mergeCell ref="F5:K5"/>
    <mergeCell ref="F6:G6"/>
    <mergeCell ref="H6:I6"/>
    <mergeCell ref="J6:K6"/>
  </mergeCells>
  <hyperlinks>
    <hyperlink ref="L2" location="'Summary sales'!A1" display="SUMMARY"/>
  </hyperlinks>
  <pageMargins left="0.7" right="0.7" top="0.75" bottom="0.75" header="0.3" footer="0.3"/>
  <drawing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5"/>
  <sheetViews>
    <sheetView workbookViewId="0">
      <pane xSplit="2" ySplit="7" topLeftCell="C8" activePane="bottomRight" state="frozen"/>
      <selection pane="topRight"/>
      <selection pane="bottomLeft"/>
      <selection pane="bottomRight" activeCell="Q8" sqref="Q8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4" width="17.7109375" style="1" customWidth="1"/>
    <col min="5" max="5" width="15.28515625" style="1" customWidth="1"/>
    <col min="6" max="6" width="9.140625" style="41"/>
    <col min="7" max="7" width="9.140625" style="1"/>
    <col min="8" max="8" width="9.140625" style="41"/>
    <col min="9" max="9" width="9.140625" style="1"/>
    <col min="10" max="13" width="9.140625" style="29"/>
    <col min="14" max="15" width="10" style="1" customWidth="1"/>
    <col min="16" max="16" width="19.140625" style="42" customWidth="1"/>
    <col min="17" max="17" width="49" style="1" customWidth="1"/>
    <col min="18" max="18" width="9.140625" style="1"/>
    <col min="19" max="19" width="10.140625" style="1" customWidth="1"/>
    <col min="20" max="16384" width="9.140625" style="1"/>
  </cols>
  <sheetData>
    <row r="1" spans="1:20">
      <c r="B1" s="2"/>
      <c r="C1" s="3" t="s">
        <v>131</v>
      </c>
      <c r="D1" s="3"/>
      <c r="E1" s="2"/>
      <c r="F1" s="43"/>
      <c r="G1" s="2"/>
      <c r="H1" s="43"/>
      <c r="I1" s="2"/>
      <c r="J1" s="26"/>
      <c r="K1" s="26"/>
      <c r="L1" s="26"/>
      <c r="M1" s="26"/>
      <c r="N1" s="2"/>
      <c r="O1" s="2"/>
      <c r="P1" s="61"/>
    </row>
    <row r="2" spans="1:20">
      <c r="B2" s="2"/>
      <c r="C2" s="3" t="s">
        <v>254</v>
      </c>
      <c r="D2" s="3"/>
      <c r="E2" s="2"/>
      <c r="F2" s="43"/>
      <c r="G2" s="2"/>
      <c r="H2" s="43"/>
      <c r="I2" s="2"/>
      <c r="J2" s="26"/>
      <c r="K2" s="26"/>
      <c r="L2" s="26"/>
      <c r="M2" s="26"/>
      <c r="N2" s="2"/>
      <c r="O2" s="2"/>
      <c r="P2" s="62" t="s">
        <v>133</v>
      </c>
    </row>
    <row r="3" spans="1:20">
      <c r="B3" s="2"/>
      <c r="C3" s="3" t="str">
        <f>SCI!C3</f>
        <v>Bulan Agustus 2026</v>
      </c>
      <c r="D3" s="3"/>
      <c r="E3" s="2"/>
      <c r="F3" s="43"/>
      <c r="G3" s="2"/>
      <c r="H3" s="43"/>
      <c r="I3" s="2"/>
      <c r="J3" s="26"/>
      <c r="K3" s="26"/>
      <c r="L3" s="26"/>
      <c r="M3" s="26"/>
      <c r="N3" s="2"/>
      <c r="O3" s="2"/>
      <c r="P3" s="61"/>
    </row>
    <row r="4" spans="1:20">
      <c r="B4" s="4"/>
      <c r="C4" s="4">
        <f>SCI!C4</f>
        <v>46235</v>
      </c>
      <c r="D4" s="76"/>
      <c r="E4" s="44"/>
      <c r="F4" s="43"/>
      <c r="G4" s="2"/>
      <c r="H4" s="43"/>
      <c r="I4" s="2"/>
      <c r="J4" s="26"/>
      <c r="K4" s="26"/>
      <c r="L4" s="26"/>
      <c r="M4" s="26"/>
      <c r="N4" s="2"/>
      <c r="O4" s="2"/>
      <c r="P4" s="61" t="s">
        <v>134</v>
      </c>
    </row>
    <row r="5" spans="1:20" ht="15.75" customHeight="1">
      <c r="A5" s="934" t="s">
        <v>111</v>
      </c>
      <c r="B5" s="933" t="s">
        <v>112</v>
      </c>
      <c r="C5" s="933" t="s">
        <v>195</v>
      </c>
      <c r="D5" s="933" t="s">
        <v>255</v>
      </c>
      <c r="E5" s="933" t="s">
        <v>196</v>
      </c>
      <c r="F5" s="968" t="s">
        <v>169</v>
      </c>
      <c r="G5" s="969"/>
      <c r="H5" s="969"/>
      <c r="I5" s="969"/>
      <c r="J5" s="969"/>
      <c r="K5" s="969"/>
      <c r="L5" s="969"/>
      <c r="M5" s="969"/>
      <c r="N5" s="969"/>
      <c r="O5" s="969"/>
      <c r="P5" s="965" t="s">
        <v>139</v>
      </c>
      <c r="Q5" s="931" t="s">
        <v>170</v>
      </c>
    </row>
    <row r="6" spans="1:20" ht="15.75" customHeight="1">
      <c r="A6" s="961"/>
      <c r="B6" s="963"/>
      <c r="C6" s="963"/>
      <c r="D6" s="963"/>
      <c r="E6" s="963"/>
      <c r="F6" s="970" t="s">
        <v>135</v>
      </c>
      <c r="G6" s="971"/>
      <c r="H6" s="970" t="s">
        <v>136</v>
      </c>
      <c r="I6" s="972"/>
      <c r="J6" s="973" t="s">
        <v>135</v>
      </c>
      <c r="K6" s="974"/>
      <c r="L6" s="973" t="s">
        <v>136</v>
      </c>
      <c r="M6" s="975"/>
      <c r="N6" s="970" t="s">
        <v>138</v>
      </c>
      <c r="O6" s="971"/>
      <c r="P6" s="966"/>
      <c r="Q6" s="959"/>
    </row>
    <row r="7" spans="1:20" ht="33.75" customHeight="1">
      <c r="A7" s="935"/>
      <c r="B7" s="936"/>
      <c r="C7" s="936"/>
      <c r="D7" s="936"/>
      <c r="E7" s="936"/>
      <c r="F7" s="46" t="s">
        <v>112</v>
      </c>
      <c r="G7" s="5" t="s">
        <v>142</v>
      </c>
      <c r="H7" s="46" t="s">
        <v>112</v>
      </c>
      <c r="I7" s="5" t="s">
        <v>142</v>
      </c>
      <c r="J7" s="63" t="s">
        <v>197</v>
      </c>
      <c r="K7" s="63" t="s">
        <v>198</v>
      </c>
      <c r="L7" s="63" t="s">
        <v>197</v>
      </c>
      <c r="M7" s="63" t="s">
        <v>198</v>
      </c>
      <c r="N7" s="5" t="s">
        <v>199</v>
      </c>
      <c r="O7" s="5" t="s">
        <v>200</v>
      </c>
      <c r="P7" s="977"/>
      <c r="Q7" s="932"/>
    </row>
    <row r="8" spans="1:20" ht="8.25" customHeight="1">
      <c r="A8" s="77"/>
      <c r="B8" s="78"/>
      <c r="C8" s="78"/>
      <c r="D8" s="78"/>
      <c r="E8" s="78"/>
      <c r="F8" s="79"/>
      <c r="G8" s="78"/>
      <c r="H8" s="79"/>
      <c r="I8" s="78"/>
      <c r="J8" s="82"/>
      <c r="K8" s="82"/>
      <c r="L8" s="82"/>
      <c r="M8" s="82"/>
      <c r="N8" s="78"/>
      <c r="O8" s="78"/>
      <c r="P8" s="83"/>
      <c r="Q8" s="88"/>
    </row>
    <row r="9" spans="1:20" ht="15.6" customHeight="1">
      <c r="A9" s="47">
        <f>A7+1</f>
        <v>1</v>
      </c>
      <c r="B9" s="48">
        <f t="shared" ref="B9:B23" si="0">H9</f>
        <v>0</v>
      </c>
      <c r="C9" s="68"/>
      <c r="D9" s="68"/>
      <c r="E9" s="50"/>
      <c r="F9" s="51"/>
      <c r="G9" s="80"/>
      <c r="H9" s="53"/>
      <c r="I9" s="80"/>
      <c r="J9" s="84"/>
      <c r="K9" s="84"/>
      <c r="L9" s="84"/>
      <c r="M9" s="84"/>
      <c r="N9" s="66"/>
      <c r="O9" s="66"/>
      <c r="P9" s="67">
        <f t="shared" ref="P9:P23" si="1">O9-N9</f>
        <v>0</v>
      </c>
      <c r="Q9" s="28"/>
      <c r="T9" s="74"/>
    </row>
    <row r="10" spans="1:20">
      <c r="A10" s="47">
        <f t="shared" ref="A10:A23" si="2">A9+1</f>
        <v>2</v>
      </c>
      <c r="B10" s="48">
        <f t="shared" si="0"/>
        <v>0</v>
      </c>
      <c r="C10" s="50"/>
      <c r="D10" s="50"/>
      <c r="E10" s="68"/>
      <c r="F10" s="51"/>
      <c r="G10" s="81"/>
      <c r="H10" s="51"/>
      <c r="I10" s="85"/>
      <c r="J10" s="86"/>
      <c r="K10" s="86"/>
      <c r="L10" s="86"/>
      <c r="M10" s="86"/>
      <c r="N10" s="68"/>
      <c r="O10" s="68"/>
      <c r="P10" s="67">
        <f t="shared" si="1"/>
        <v>0</v>
      </c>
      <c r="Q10" s="28"/>
      <c r="T10" s="74"/>
    </row>
    <row r="11" spans="1:20">
      <c r="A11" s="47">
        <f t="shared" si="2"/>
        <v>3</v>
      </c>
      <c r="B11" s="48">
        <f t="shared" si="0"/>
        <v>0</v>
      </c>
      <c r="C11" s="50"/>
      <c r="D11" s="50"/>
      <c r="E11" s="50"/>
      <c r="F11" s="51"/>
      <c r="G11" s="81"/>
      <c r="H11" s="51"/>
      <c r="I11" s="80"/>
      <c r="J11" s="87"/>
      <c r="K11" s="86"/>
      <c r="L11" s="86"/>
      <c r="M11" s="86"/>
      <c r="N11" s="68"/>
      <c r="O11" s="68"/>
      <c r="P11" s="67">
        <f t="shared" si="1"/>
        <v>0</v>
      </c>
      <c r="Q11" s="28"/>
      <c r="R11" s="75"/>
      <c r="S11" s="42"/>
      <c r="T11" s="74"/>
    </row>
    <row r="12" spans="1:20">
      <c r="A12" s="47">
        <f t="shared" si="2"/>
        <v>4</v>
      </c>
      <c r="B12" s="48">
        <f t="shared" si="0"/>
        <v>0</v>
      </c>
      <c r="C12" s="50"/>
      <c r="D12" s="50"/>
      <c r="E12" s="50"/>
      <c r="F12" s="51"/>
      <c r="G12" s="81"/>
      <c r="H12" s="51"/>
      <c r="I12" s="80"/>
      <c r="J12" s="87"/>
      <c r="K12" s="86"/>
      <c r="L12" s="86"/>
      <c r="M12" s="86"/>
      <c r="N12" s="68"/>
      <c r="O12" s="68"/>
      <c r="P12" s="67">
        <f t="shared" si="1"/>
        <v>0</v>
      </c>
      <c r="Q12" s="28"/>
      <c r="R12" s="75"/>
      <c r="S12" s="42"/>
      <c r="T12" s="74"/>
    </row>
    <row r="13" spans="1:20">
      <c r="A13" s="47">
        <f t="shared" si="2"/>
        <v>5</v>
      </c>
      <c r="B13" s="48">
        <f t="shared" si="0"/>
        <v>0</v>
      </c>
      <c r="C13" s="49"/>
      <c r="D13" s="50"/>
      <c r="E13" s="50"/>
      <c r="F13" s="51"/>
      <c r="G13" s="80"/>
      <c r="H13" s="53"/>
      <c r="I13" s="80"/>
      <c r="J13" s="87"/>
      <c r="K13" s="86"/>
      <c r="L13" s="87"/>
      <c r="M13" s="86"/>
      <c r="N13" s="68"/>
      <c r="O13" s="68"/>
      <c r="P13" s="67">
        <f t="shared" si="1"/>
        <v>0</v>
      </c>
      <c r="Q13" s="28"/>
      <c r="R13" s="75"/>
      <c r="S13" s="42"/>
    </row>
    <row r="14" spans="1:20">
      <c r="A14" s="47">
        <f t="shared" si="2"/>
        <v>6</v>
      </c>
      <c r="B14" s="48">
        <f t="shared" si="0"/>
        <v>0</v>
      </c>
      <c r="C14" s="49"/>
      <c r="D14" s="68"/>
      <c r="E14" s="50"/>
      <c r="F14" s="51"/>
      <c r="G14" s="80"/>
      <c r="H14" s="53"/>
      <c r="I14" s="80"/>
      <c r="J14" s="87"/>
      <c r="K14" s="87"/>
      <c r="L14" s="87"/>
      <c r="M14" s="87"/>
      <c r="N14" s="68"/>
      <c r="O14" s="68"/>
      <c r="P14" s="67">
        <f t="shared" si="1"/>
        <v>0</v>
      </c>
      <c r="Q14" s="28"/>
      <c r="R14" s="75"/>
      <c r="S14" s="42"/>
    </row>
    <row r="15" spans="1:20">
      <c r="A15" s="47">
        <f t="shared" si="2"/>
        <v>7</v>
      </c>
      <c r="B15" s="48">
        <f t="shared" si="0"/>
        <v>0</v>
      </c>
      <c r="C15" s="49"/>
      <c r="D15" s="68"/>
      <c r="E15" s="50"/>
      <c r="F15" s="51"/>
      <c r="G15" s="80"/>
      <c r="H15" s="53"/>
      <c r="I15" s="80"/>
      <c r="J15" s="87"/>
      <c r="K15" s="87"/>
      <c r="L15" s="87"/>
      <c r="M15" s="87"/>
      <c r="N15" s="68"/>
      <c r="O15" s="68"/>
      <c r="P15" s="67">
        <f t="shared" si="1"/>
        <v>0</v>
      </c>
      <c r="Q15" s="28"/>
      <c r="R15" s="75"/>
      <c r="S15" s="42"/>
    </row>
    <row r="16" spans="1:20">
      <c r="A16" s="47">
        <f t="shared" si="2"/>
        <v>8</v>
      </c>
      <c r="B16" s="48">
        <f t="shared" si="0"/>
        <v>0</v>
      </c>
      <c r="C16" s="49"/>
      <c r="D16" s="68"/>
      <c r="E16" s="68"/>
      <c r="F16" s="53"/>
      <c r="G16" s="80"/>
      <c r="H16" s="53"/>
      <c r="I16" s="80"/>
      <c r="J16" s="84"/>
      <c r="K16" s="84"/>
      <c r="L16" s="84"/>
      <c r="M16" s="84"/>
      <c r="N16" s="68"/>
      <c r="O16" s="68"/>
      <c r="P16" s="67">
        <f t="shared" si="1"/>
        <v>0</v>
      </c>
      <c r="Q16" s="28"/>
      <c r="R16" s="75"/>
      <c r="S16" s="42"/>
    </row>
    <row r="17" spans="1:19">
      <c r="A17" s="47">
        <f t="shared" si="2"/>
        <v>9</v>
      </c>
      <c r="B17" s="48">
        <f t="shared" si="0"/>
        <v>0</v>
      </c>
      <c r="C17" s="49"/>
      <c r="D17" s="50"/>
      <c r="E17" s="50"/>
      <c r="F17" s="51"/>
      <c r="G17" s="80"/>
      <c r="H17" s="53"/>
      <c r="I17" s="80"/>
      <c r="J17" s="84"/>
      <c r="K17" s="84"/>
      <c r="L17" s="84"/>
      <c r="M17" s="84"/>
      <c r="N17" s="68"/>
      <c r="O17" s="68"/>
      <c r="P17" s="67">
        <f t="shared" si="1"/>
        <v>0</v>
      </c>
      <c r="Q17" s="28"/>
      <c r="R17" s="75"/>
      <c r="S17" s="42"/>
    </row>
    <row r="18" spans="1:19">
      <c r="A18" s="47">
        <f t="shared" si="2"/>
        <v>10</v>
      </c>
      <c r="B18" s="48">
        <f t="shared" si="0"/>
        <v>0</v>
      </c>
      <c r="C18" s="49"/>
      <c r="D18" s="68"/>
      <c r="E18" s="50"/>
      <c r="F18" s="51"/>
      <c r="G18" s="80"/>
      <c r="H18" s="53"/>
      <c r="I18" s="80"/>
      <c r="J18" s="87"/>
      <c r="K18" s="87"/>
      <c r="L18" s="87"/>
      <c r="M18" s="87"/>
      <c r="N18" s="68"/>
      <c r="O18" s="68"/>
      <c r="P18" s="67">
        <f t="shared" si="1"/>
        <v>0</v>
      </c>
      <c r="Q18" s="28"/>
      <c r="R18" s="75"/>
      <c r="S18" s="42"/>
    </row>
    <row r="19" spans="1:19">
      <c r="A19" s="47">
        <f t="shared" si="2"/>
        <v>11</v>
      </c>
      <c r="B19" s="48">
        <f t="shared" si="0"/>
        <v>0</v>
      </c>
      <c r="C19" s="49"/>
      <c r="D19" s="68"/>
      <c r="E19" s="50"/>
      <c r="F19" s="51"/>
      <c r="G19" s="80"/>
      <c r="H19" s="53"/>
      <c r="I19" s="80"/>
      <c r="J19" s="87"/>
      <c r="K19" s="87"/>
      <c r="L19" s="87"/>
      <c r="M19" s="87"/>
      <c r="N19" s="68"/>
      <c r="O19" s="68"/>
      <c r="P19" s="67">
        <f t="shared" si="1"/>
        <v>0</v>
      </c>
      <c r="Q19" s="28"/>
      <c r="R19" s="75"/>
      <c r="S19" s="42"/>
    </row>
    <row r="20" spans="1:19">
      <c r="A20" s="47">
        <f t="shared" si="2"/>
        <v>12</v>
      </c>
      <c r="B20" s="48">
        <f t="shared" si="0"/>
        <v>0</v>
      </c>
      <c r="C20" s="49"/>
      <c r="D20" s="68"/>
      <c r="E20" s="50"/>
      <c r="F20" s="51"/>
      <c r="G20" s="80"/>
      <c r="H20" s="53"/>
      <c r="I20" s="80"/>
      <c r="J20" s="87"/>
      <c r="K20" s="87"/>
      <c r="L20" s="87"/>
      <c r="M20" s="87"/>
      <c r="N20" s="68"/>
      <c r="O20" s="68"/>
      <c r="P20" s="67">
        <f t="shared" si="1"/>
        <v>0</v>
      </c>
      <c r="Q20" s="28"/>
      <c r="R20" s="75"/>
      <c r="S20" s="42"/>
    </row>
    <row r="21" spans="1:19">
      <c r="A21" s="47">
        <f t="shared" si="2"/>
        <v>13</v>
      </c>
      <c r="B21" s="48">
        <f t="shared" si="0"/>
        <v>0</v>
      </c>
      <c r="C21" s="49"/>
      <c r="D21" s="68"/>
      <c r="E21" s="50"/>
      <c r="F21" s="51"/>
      <c r="G21" s="80"/>
      <c r="H21" s="53"/>
      <c r="I21" s="80"/>
      <c r="J21" s="87"/>
      <c r="K21" s="87"/>
      <c r="L21" s="87"/>
      <c r="M21" s="87"/>
      <c r="N21" s="68"/>
      <c r="O21" s="68"/>
      <c r="P21" s="67">
        <f t="shared" si="1"/>
        <v>0</v>
      </c>
      <c r="Q21" s="28"/>
      <c r="R21" s="75"/>
      <c r="S21" s="42"/>
    </row>
    <row r="22" spans="1:19">
      <c r="A22" s="47">
        <f t="shared" si="2"/>
        <v>14</v>
      </c>
      <c r="B22" s="48">
        <f t="shared" si="0"/>
        <v>0</v>
      </c>
      <c r="C22" s="49"/>
      <c r="D22" s="68"/>
      <c r="E22" s="50"/>
      <c r="F22" s="51"/>
      <c r="G22" s="80"/>
      <c r="H22" s="53"/>
      <c r="I22" s="80"/>
      <c r="J22" s="87"/>
      <c r="K22" s="87"/>
      <c r="L22" s="87"/>
      <c r="M22" s="87"/>
      <c r="N22" s="68"/>
      <c r="O22" s="68"/>
      <c r="P22" s="67">
        <f t="shared" si="1"/>
        <v>0</v>
      </c>
      <c r="Q22" s="28"/>
      <c r="R22" s="75"/>
      <c r="S22" s="42"/>
    </row>
    <row r="23" spans="1:19">
      <c r="A23" s="47">
        <f t="shared" si="2"/>
        <v>15</v>
      </c>
      <c r="B23" s="48">
        <f t="shared" si="0"/>
        <v>0</v>
      </c>
      <c r="C23" s="49"/>
      <c r="D23" s="68"/>
      <c r="E23" s="50"/>
      <c r="F23" s="51"/>
      <c r="G23" s="80"/>
      <c r="H23" s="53"/>
      <c r="I23" s="80"/>
      <c r="J23" s="84"/>
      <c r="K23" s="84"/>
      <c r="L23" s="84"/>
      <c r="M23" s="84"/>
      <c r="N23" s="68"/>
      <c r="O23" s="68"/>
      <c r="P23" s="67">
        <f t="shared" si="1"/>
        <v>0</v>
      </c>
      <c r="Q23" s="28"/>
      <c r="R23" s="75"/>
      <c r="S23" s="42"/>
    </row>
    <row r="24" spans="1:19">
      <c r="A24" s="47"/>
      <c r="B24" s="48"/>
      <c r="C24" s="14"/>
      <c r="D24" s="14"/>
      <c r="E24" s="54"/>
      <c r="F24" s="55"/>
      <c r="G24" s="56"/>
      <c r="H24" s="55"/>
      <c r="I24" s="56"/>
      <c r="J24" s="70"/>
      <c r="K24" s="70"/>
      <c r="L24" s="70"/>
      <c r="M24" s="70"/>
      <c r="N24" s="66"/>
      <c r="O24" s="66"/>
      <c r="P24" s="30"/>
      <c r="Q24" s="31"/>
    </row>
    <row r="25" spans="1:19">
      <c r="A25" s="57" t="s">
        <v>3</v>
      </c>
      <c r="B25" s="58"/>
      <c r="C25" s="58"/>
      <c r="D25" s="58"/>
      <c r="E25" s="58"/>
      <c r="F25" s="59"/>
      <c r="G25" s="60"/>
      <c r="H25" s="59"/>
      <c r="I25" s="60"/>
      <c r="J25" s="71"/>
      <c r="K25" s="71"/>
      <c r="L25" s="71"/>
      <c r="M25" s="71"/>
      <c r="N25" s="60"/>
      <c r="O25" s="60"/>
      <c r="P25" s="72">
        <f>SUM(P9:P24)</f>
        <v>0</v>
      </c>
      <c r="Q25" s="73"/>
    </row>
  </sheetData>
  <mergeCells count="13">
    <mergeCell ref="P5:P7"/>
    <mergeCell ref="Q5:Q7"/>
    <mergeCell ref="A5:A7"/>
    <mergeCell ref="B5:B7"/>
    <mergeCell ref="C5:C7"/>
    <mergeCell ref="D5:D7"/>
    <mergeCell ref="E5:E7"/>
    <mergeCell ref="F5:O5"/>
    <mergeCell ref="F6:G6"/>
    <mergeCell ref="H6:I6"/>
    <mergeCell ref="J6:K6"/>
    <mergeCell ref="L6:M6"/>
    <mergeCell ref="N6:O6"/>
  </mergeCells>
  <hyperlinks>
    <hyperlink ref="P2" location="'Summary sales'!A1" display="SUMMARY"/>
  </hyperlinks>
  <pageMargins left="0.7" right="0.7" top="0.75" bottom="0.75" header="0.3" footer="0.3"/>
  <pageSetup orientation="portrait"/>
  <drawing r:id="rId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9"/>
  <sheetViews>
    <sheetView workbookViewId="0">
      <pane xSplit="2" ySplit="7" topLeftCell="C8" activePane="bottomRight" state="frozen"/>
      <selection pane="topRight"/>
      <selection pane="bottomLeft"/>
      <selection pane="bottomRight" activeCell="N16" sqref="N16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3" width="17.7109375" style="1" customWidth="1"/>
    <col min="4" max="4" width="15.28515625" style="1" customWidth="1"/>
    <col min="5" max="5" width="9.140625" style="41"/>
    <col min="6" max="6" width="9.140625" style="1"/>
    <col min="7" max="7" width="9.140625" style="41"/>
    <col min="8" max="8" width="9.140625" style="1"/>
    <col min="9" max="12" width="9.140625" style="29"/>
    <col min="13" max="14" width="10" style="1" customWidth="1"/>
    <col min="15" max="15" width="19.140625" style="42" customWidth="1"/>
    <col min="16" max="16" width="49" style="1" customWidth="1"/>
    <col min="17" max="16384" width="9.140625" style="1"/>
  </cols>
  <sheetData>
    <row r="1" spans="1:19">
      <c r="B1" s="2"/>
      <c r="C1" s="3" t="s">
        <v>131</v>
      </c>
      <c r="D1" s="2"/>
      <c r="E1" s="43"/>
      <c r="F1" s="2"/>
      <c r="G1" s="43"/>
      <c r="H1" s="2"/>
      <c r="I1" s="26"/>
      <c r="J1" s="26"/>
      <c r="K1" s="26"/>
      <c r="L1" s="26"/>
      <c r="M1" s="2"/>
      <c r="N1" s="2"/>
      <c r="O1" s="61"/>
    </row>
    <row r="2" spans="1:19">
      <c r="B2" s="2"/>
      <c r="C2" s="3" t="s">
        <v>256</v>
      </c>
      <c r="D2" s="2"/>
      <c r="E2" s="43"/>
      <c r="F2" s="2"/>
      <c r="G2" s="43"/>
      <c r="H2" s="2"/>
      <c r="I2" s="26"/>
      <c r="J2" s="26"/>
      <c r="K2" s="26"/>
      <c r="L2" s="26"/>
      <c r="M2" s="2"/>
      <c r="N2" s="2"/>
      <c r="O2" s="62" t="s">
        <v>133</v>
      </c>
    </row>
    <row r="3" spans="1:19">
      <c r="B3" s="2"/>
      <c r="C3" s="3" t="str">
        <f>SCI!C3</f>
        <v>Bulan Agustus 2026</v>
      </c>
      <c r="D3" s="2"/>
      <c r="E3" s="43"/>
      <c r="F3" s="2"/>
      <c r="G3" s="43"/>
      <c r="H3" s="2"/>
      <c r="I3" s="26"/>
      <c r="J3" s="26"/>
      <c r="K3" s="26"/>
      <c r="L3" s="26"/>
      <c r="M3" s="2"/>
      <c r="N3" s="2"/>
      <c r="O3" s="61"/>
    </row>
    <row r="4" spans="1:19">
      <c r="B4" s="4"/>
      <c r="C4" s="4">
        <f>SCI!C4</f>
        <v>46235</v>
      </c>
      <c r="D4" s="44"/>
      <c r="E4" s="43"/>
      <c r="F4" s="2"/>
      <c r="G4" s="43"/>
      <c r="H4" s="2"/>
      <c r="I4" s="26"/>
      <c r="J4" s="26"/>
      <c r="K4" s="26"/>
      <c r="L4" s="26"/>
      <c r="M4" s="2"/>
      <c r="N4" s="2"/>
      <c r="O4" s="61" t="s">
        <v>134</v>
      </c>
    </row>
    <row r="5" spans="1:19" ht="15.75" customHeight="1">
      <c r="A5" s="934" t="s">
        <v>111</v>
      </c>
      <c r="B5" s="933" t="s">
        <v>112</v>
      </c>
      <c r="C5" s="933" t="s">
        <v>195</v>
      </c>
      <c r="D5" s="933" t="s">
        <v>196</v>
      </c>
      <c r="E5" s="968" t="s">
        <v>169</v>
      </c>
      <c r="F5" s="969"/>
      <c r="G5" s="969"/>
      <c r="H5" s="969"/>
      <c r="I5" s="969"/>
      <c r="J5" s="969"/>
      <c r="K5" s="969"/>
      <c r="L5" s="969"/>
      <c r="M5" s="969"/>
      <c r="N5" s="969"/>
      <c r="O5" s="965" t="s">
        <v>139</v>
      </c>
      <c r="P5" s="931" t="s">
        <v>170</v>
      </c>
    </row>
    <row r="6" spans="1:19" ht="15.75" customHeight="1">
      <c r="A6" s="961"/>
      <c r="B6" s="963"/>
      <c r="C6" s="963"/>
      <c r="D6" s="963"/>
      <c r="E6" s="970" t="s">
        <v>135</v>
      </c>
      <c r="F6" s="971"/>
      <c r="G6" s="970" t="s">
        <v>136</v>
      </c>
      <c r="H6" s="972"/>
      <c r="I6" s="973" t="s">
        <v>135</v>
      </c>
      <c r="J6" s="974"/>
      <c r="K6" s="973" t="s">
        <v>136</v>
      </c>
      <c r="L6" s="975"/>
      <c r="M6" s="970" t="s">
        <v>138</v>
      </c>
      <c r="N6" s="971"/>
      <c r="O6" s="966"/>
      <c r="P6" s="959"/>
    </row>
    <row r="7" spans="1:19" ht="33.75" customHeight="1">
      <c r="A7" s="935"/>
      <c r="B7" s="936"/>
      <c r="C7" s="936"/>
      <c r="D7" s="936"/>
      <c r="E7" s="46" t="s">
        <v>112</v>
      </c>
      <c r="F7" s="5" t="s">
        <v>142</v>
      </c>
      <c r="G7" s="46" t="s">
        <v>112</v>
      </c>
      <c r="H7" s="5" t="s">
        <v>142</v>
      </c>
      <c r="I7" s="63" t="s">
        <v>197</v>
      </c>
      <c r="J7" s="63" t="s">
        <v>198</v>
      </c>
      <c r="K7" s="63" t="s">
        <v>197</v>
      </c>
      <c r="L7" s="63" t="s">
        <v>198</v>
      </c>
      <c r="M7" s="5" t="s">
        <v>199</v>
      </c>
      <c r="N7" s="5" t="s">
        <v>200</v>
      </c>
      <c r="O7" s="977"/>
      <c r="P7" s="932"/>
    </row>
    <row r="8" spans="1:19" ht="15.6" customHeight="1">
      <c r="A8" s="47">
        <f t="shared" ref="A8:A17" si="0">A7+1</f>
        <v>1</v>
      </c>
      <c r="B8" s="48">
        <f t="shared" ref="B8" si="1">G8</f>
        <v>0</v>
      </c>
      <c r="C8" s="49"/>
      <c r="D8" s="50"/>
      <c r="E8" s="51"/>
      <c r="F8" s="52"/>
      <c r="G8" s="53"/>
      <c r="H8" s="52"/>
      <c r="I8" s="65"/>
      <c r="J8" s="65"/>
      <c r="K8" s="65"/>
      <c r="L8" s="65"/>
      <c r="M8" s="66"/>
      <c r="N8" s="66"/>
      <c r="O8" s="67">
        <f t="shared" ref="O8:O17" si="2">N8-M8</f>
        <v>0</v>
      </c>
      <c r="P8" s="28"/>
      <c r="S8" s="74"/>
    </row>
    <row r="9" spans="1:19">
      <c r="A9" s="47">
        <f t="shared" si="0"/>
        <v>2</v>
      </c>
      <c r="B9" s="48">
        <f t="shared" ref="B9:B17" si="3">G9</f>
        <v>0</v>
      </c>
      <c r="C9" s="49"/>
      <c r="D9" s="50"/>
      <c r="E9" s="51"/>
      <c r="F9" s="52"/>
      <c r="G9" s="53"/>
      <c r="H9" s="52"/>
      <c r="I9" s="65"/>
      <c r="J9" s="65"/>
      <c r="K9" s="65"/>
      <c r="L9" s="65"/>
      <c r="M9" s="68"/>
      <c r="N9" s="68"/>
      <c r="O9" s="67">
        <f t="shared" si="2"/>
        <v>0</v>
      </c>
      <c r="P9" s="28"/>
      <c r="S9" s="74"/>
    </row>
    <row r="10" spans="1:19">
      <c r="A10" s="47">
        <f t="shared" si="0"/>
        <v>3</v>
      </c>
      <c r="B10" s="48">
        <f t="shared" si="3"/>
        <v>0</v>
      </c>
      <c r="C10" s="49"/>
      <c r="D10" s="50"/>
      <c r="E10" s="51"/>
      <c r="F10" s="52"/>
      <c r="G10" s="53"/>
      <c r="H10" s="52"/>
      <c r="I10" s="65"/>
      <c r="J10" s="65"/>
      <c r="K10" s="65"/>
      <c r="L10" s="65"/>
      <c r="M10" s="68"/>
      <c r="N10" s="68"/>
      <c r="O10" s="67">
        <f t="shared" si="2"/>
        <v>0</v>
      </c>
      <c r="P10" s="69"/>
      <c r="Q10" s="75"/>
      <c r="R10" s="42"/>
      <c r="S10" s="74"/>
    </row>
    <row r="11" spans="1:19">
      <c r="A11" s="47">
        <f t="shared" si="0"/>
        <v>4</v>
      </c>
      <c r="B11" s="48">
        <f t="shared" si="3"/>
        <v>0</v>
      </c>
      <c r="C11" s="49"/>
      <c r="D11" s="50"/>
      <c r="E11" s="51"/>
      <c r="F11" s="52"/>
      <c r="G11" s="53"/>
      <c r="H11" s="52"/>
      <c r="I11" s="65"/>
      <c r="J11" s="65"/>
      <c r="K11" s="65"/>
      <c r="L11" s="65"/>
      <c r="M11" s="68"/>
      <c r="N11" s="68"/>
      <c r="O11" s="67">
        <f t="shared" si="2"/>
        <v>0</v>
      </c>
      <c r="P11" s="69"/>
      <c r="Q11" s="75"/>
      <c r="R11" s="42"/>
      <c r="S11" s="74"/>
    </row>
    <row r="12" spans="1:19">
      <c r="A12" s="47">
        <f t="shared" si="0"/>
        <v>5</v>
      </c>
      <c r="B12" s="48">
        <f t="shared" si="3"/>
        <v>0</v>
      </c>
      <c r="C12" s="49"/>
      <c r="D12" s="50"/>
      <c r="E12" s="51"/>
      <c r="F12" s="52"/>
      <c r="G12" s="53"/>
      <c r="H12" s="52"/>
      <c r="I12" s="65"/>
      <c r="J12" s="65"/>
      <c r="K12" s="65"/>
      <c r="L12" s="65"/>
      <c r="M12" s="68"/>
      <c r="N12" s="68"/>
      <c r="O12" s="67">
        <f t="shared" si="2"/>
        <v>0</v>
      </c>
      <c r="P12" s="28"/>
      <c r="Q12" s="75"/>
      <c r="R12" s="42"/>
    </row>
    <row r="13" spans="1:19">
      <c r="A13" s="47">
        <f t="shared" si="0"/>
        <v>6</v>
      </c>
      <c r="B13" s="48">
        <f t="shared" si="3"/>
        <v>0</v>
      </c>
      <c r="C13" s="49"/>
      <c r="D13" s="50"/>
      <c r="E13" s="51"/>
      <c r="F13" s="52"/>
      <c r="G13" s="53"/>
      <c r="H13" s="52"/>
      <c r="I13" s="65"/>
      <c r="J13" s="65"/>
      <c r="K13" s="65"/>
      <c r="L13" s="65"/>
      <c r="M13" s="68"/>
      <c r="N13" s="68"/>
      <c r="O13" s="67">
        <f t="shared" si="2"/>
        <v>0</v>
      </c>
      <c r="P13" s="28"/>
      <c r="Q13" s="75"/>
      <c r="R13" s="42"/>
    </row>
    <row r="14" spans="1:19">
      <c r="A14" s="47">
        <f t="shared" si="0"/>
        <v>7</v>
      </c>
      <c r="B14" s="48">
        <f t="shared" si="3"/>
        <v>0</v>
      </c>
      <c r="C14" s="49"/>
      <c r="D14" s="50"/>
      <c r="E14" s="51"/>
      <c r="F14" s="52"/>
      <c r="G14" s="53"/>
      <c r="H14" s="52"/>
      <c r="I14" s="65"/>
      <c r="J14" s="65"/>
      <c r="K14" s="65"/>
      <c r="L14" s="65"/>
      <c r="M14" s="68"/>
      <c r="N14" s="68"/>
      <c r="O14" s="67">
        <f t="shared" si="2"/>
        <v>0</v>
      </c>
      <c r="P14" s="28"/>
      <c r="Q14" s="75"/>
      <c r="R14" s="42"/>
    </row>
    <row r="15" spans="1:19">
      <c r="A15" s="47">
        <f t="shared" si="0"/>
        <v>8</v>
      </c>
      <c r="B15" s="48">
        <f t="shared" si="3"/>
        <v>0</v>
      </c>
      <c r="C15" s="49"/>
      <c r="D15" s="50"/>
      <c r="E15" s="51"/>
      <c r="F15" s="52"/>
      <c r="G15" s="53"/>
      <c r="H15" s="52"/>
      <c r="I15" s="65"/>
      <c r="J15" s="65"/>
      <c r="K15" s="65"/>
      <c r="L15" s="65"/>
      <c r="M15" s="68"/>
      <c r="N15" s="68"/>
      <c r="O15" s="67">
        <f t="shared" si="2"/>
        <v>0</v>
      </c>
      <c r="P15" s="28"/>
      <c r="Q15" s="75"/>
      <c r="R15" s="42"/>
    </row>
    <row r="16" spans="1:19">
      <c r="A16" s="47">
        <f t="shared" si="0"/>
        <v>9</v>
      </c>
      <c r="B16" s="48">
        <f t="shared" si="3"/>
        <v>0</v>
      </c>
      <c r="C16" s="49"/>
      <c r="D16" s="50"/>
      <c r="E16" s="51"/>
      <c r="F16" s="52"/>
      <c r="G16" s="53"/>
      <c r="H16" s="52"/>
      <c r="I16" s="65"/>
      <c r="J16" s="65"/>
      <c r="K16" s="65"/>
      <c r="L16" s="65"/>
      <c r="M16" s="68"/>
      <c r="N16" s="68"/>
      <c r="O16" s="67">
        <f t="shared" si="2"/>
        <v>0</v>
      </c>
      <c r="P16" s="28"/>
      <c r="Q16" s="75"/>
      <c r="R16" s="42"/>
    </row>
    <row r="17" spans="1:18">
      <c r="A17" s="47">
        <f t="shared" si="0"/>
        <v>10</v>
      </c>
      <c r="B17" s="48">
        <f t="shared" si="3"/>
        <v>0</v>
      </c>
      <c r="C17" s="49"/>
      <c r="D17" s="50"/>
      <c r="E17" s="51"/>
      <c r="F17" s="52"/>
      <c r="G17" s="53"/>
      <c r="H17" s="52"/>
      <c r="I17" s="65"/>
      <c r="J17" s="65"/>
      <c r="K17" s="65"/>
      <c r="L17" s="65"/>
      <c r="M17" s="68"/>
      <c r="N17" s="68"/>
      <c r="O17" s="67">
        <f t="shared" si="2"/>
        <v>0</v>
      </c>
      <c r="P17" s="28"/>
      <c r="Q17" s="75"/>
      <c r="R17" s="42"/>
    </row>
    <row r="18" spans="1:18">
      <c r="A18" s="47"/>
      <c r="B18" s="48"/>
      <c r="C18" s="14"/>
      <c r="D18" s="54"/>
      <c r="E18" s="55"/>
      <c r="F18" s="56"/>
      <c r="G18" s="55"/>
      <c r="H18" s="56"/>
      <c r="I18" s="70"/>
      <c r="J18" s="70"/>
      <c r="K18" s="70"/>
      <c r="L18" s="70"/>
      <c r="M18" s="66"/>
      <c r="N18" s="66"/>
      <c r="O18" s="30"/>
      <c r="P18" s="31"/>
    </row>
    <row r="19" spans="1:18">
      <c r="A19" s="57" t="s">
        <v>3</v>
      </c>
      <c r="B19" s="58"/>
      <c r="C19" s="58"/>
      <c r="D19" s="58"/>
      <c r="E19" s="59"/>
      <c r="F19" s="60"/>
      <c r="G19" s="59"/>
      <c r="H19" s="60"/>
      <c r="I19" s="71"/>
      <c r="J19" s="71"/>
      <c r="K19" s="71"/>
      <c r="L19" s="71"/>
      <c r="M19" s="60"/>
      <c r="N19" s="60"/>
      <c r="O19" s="72">
        <f>SUM(O8:O18)</f>
        <v>0</v>
      </c>
      <c r="P19" s="73"/>
    </row>
  </sheetData>
  <mergeCells count="12">
    <mergeCell ref="P5:P7"/>
    <mergeCell ref="A5:A7"/>
    <mergeCell ref="B5:B7"/>
    <mergeCell ref="C5:C7"/>
    <mergeCell ref="D5:D7"/>
    <mergeCell ref="O5:O7"/>
    <mergeCell ref="E5:N5"/>
    <mergeCell ref="E6:F6"/>
    <mergeCell ref="G6:H6"/>
    <mergeCell ref="I6:J6"/>
    <mergeCell ref="K6:L6"/>
    <mergeCell ref="M6:N6"/>
  </mergeCells>
  <hyperlinks>
    <hyperlink ref="O2" location="'Summary sales'!A1" display="SUMMARY"/>
  </hyperlinks>
  <pageMargins left="0.7" right="0.7" top="0.75" bottom="0.75" header="0.3" footer="0.3"/>
  <pageSetup orientation="portrait"/>
  <drawing r:id="rId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workbookViewId="0">
      <pane xSplit="2" ySplit="6" topLeftCell="C7" activePane="bottomRight" state="frozen"/>
      <selection pane="topRight"/>
      <selection pane="bottomLeft"/>
      <selection pane="bottomRight" activeCell="A5" sqref="A5:A6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9" width="13.85546875" style="35" customWidth="1"/>
    <col min="10" max="10" width="13.85546875" style="1" customWidth="1"/>
    <col min="11" max="11" width="9.140625" style="1"/>
    <col min="12" max="12" width="28.42578125" style="1" customWidth="1"/>
    <col min="13" max="16384" width="9.140625" style="1"/>
  </cols>
  <sheetData>
    <row r="1" spans="1:12">
      <c r="B1" s="2"/>
      <c r="C1" s="3" t="s">
        <v>131</v>
      </c>
      <c r="D1" s="2"/>
      <c r="E1" s="2"/>
      <c r="F1" s="2"/>
      <c r="G1" s="2"/>
      <c r="H1" s="36"/>
      <c r="I1" s="36"/>
      <c r="J1" s="2"/>
      <c r="K1" s="2"/>
      <c r="L1" s="2"/>
    </row>
    <row r="2" spans="1:12">
      <c r="B2" s="2"/>
      <c r="C2" s="3" t="s">
        <v>257</v>
      </c>
      <c r="D2" s="2"/>
      <c r="E2" s="2"/>
      <c r="F2" s="2"/>
      <c r="G2" s="2"/>
      <c r="H2" s="36"/>
      <c r="I2" s="36"/>
      <c r="J2" s="2"/>
      <c r="K2" s="2"/>
      <c r="L2" s="25" t="s">
        <v>133</v>
      </c>
    </row>
    <row r="3" spans="1:12">
      <c r="B3" s="2"/>
      <c r="C3" s="3" t="str">
        <f>SCI!C3</f>
        <v>Bulan Agustus 2026</v>
      </c>
      <c r="D3" s="2"/>
      <c r="E3" s="2"/>
      <c r="F3" s="2"/>
      <c r="G3" s="2"/>
      <c r="H3" s="36"/>
      <c r="I3" s="36"/>
      <c r="J3" s="2"/>
      <c r="K3" s="2"/>
      <c r="L3" s="2"/>
    </row>
    <row r="4" spans="1:12">
      <c r="B4" s="4"/>
      <c r="C4" s="4">
        <f>SCI!C4</f>
        <v>46235</v>
      </c>
      <c r="D4" s="2"/>
      <c r="E4" s="2"/>
      <c r="F4" s="2"/>
      <c r="G4" s="2"/>
      <c r="H4" s="36"/>
      <c r="I4" s="36"/>
      <c r="J4" s="2" t="s">
        <v>134</v>
      </c>
      <c r="K4" s="26">
        <f>MAX(K7:K36)</f>
        <v>0</v>
      </c>
      <c r="L4" s="2"/>
    </row>
    <row r="5" spans="1:12">
      <c r="A5" s="934" t="s">
        <v>111</v>
      </c>
      <c r="B5" s="933" t="s">
        <v>112</v>
      </c>
      <c r="C5" s="933" t="s">
        <v>135</v>
      </c>
      <c r="D5" s="933"/>
      <c r="E5" s="933" t="s">
        <v>136</v>
      </c>
      <c r="F5" s="933"/>
      <c r="G5" s="937" t="s">
        <v>137</v>
      </c>
      <c r="H5" s="976" t="s">
        <v>138</v>
      </c>
      <c r="I5" s="976"/>
      <c r="J5" s="933" t="s">
        <v>139</v>
      </c>
      <c r="K5" s="937" t="s">
        <v>140</v>
      </c>
      <c r="L5" s="931" t="s">
        <v>141</v>
      </c>
    </row>
    <row r="6" spans="1:12">
      <c r="A6" s="935"/>
      <c r="B6" s="936"/>
      <c r="C6" s="5" t="s">
        <v>112</v>
      </c>
      <c r="D6" s="5" t="s">
        <v>142</v>
      </c>
      <c r="E6" s="5" t="s">
        <v>112</v>
      </c>
      <c r="F6" s="5" t="s">
        <v>142</v>
      </c>
      <c r="G6" s="938"/>
      <c r="H6" s="37" t="s">
        <v>135</v>
      </c>
      <c r="I6" s="37" t="s">
        <v>136</v>
      </c>
      <c r="J6" s="936"/>
      <c r="K6" s="938"/>
      <c r="L6" s="932"/>
    </row>
    <row r="7" spans="1:12">
      <c r="A7" s="6">
        <v>1</v>
      </c>
      <c r="B7" s="7">
        <f>C4</f>
        <v>46235</v>
      </c>
      <c r="C7" s="8">
        <f>B7</f>
        <v>46235</v>
      </c>
      <c r="D7" s="9">
        <v>0.29166666666666702</v>
      </c>
      <c r="E7" s="8">
        <f>C7+1</f>
        <v>46236</v>
      </c>
      <c r="F7" s="9">
        <v>0.29166666666666702</v>
      </c>
      <c r="G7" s="10">
        <f>IFERROR(((E7-C7)+(F7-D7)),"")</f>
        <v>1</v>
      </c>
      <c r="H7" s="11"/>
      <c r="I7" s="11"/>
      <c r="J7" s="11">
        <f t="shared" ref="J7:J8" si="0">I7-H7</f>
        <v>0</v>
      </c>
      <c r="K7" s="27">
        <f t="shared" ref="K7:K8" si="1">J7/24</f>
        <v>0</v>
      </c>
      <c r="L7" s="40"/>
    </row>
    <row r="8" spans="1:12">
      <c r="A8" s="12">
        <f>A7+1</f>
        <v>2</v>
      </c>
      <c r="B8" s="8">
        <f>B7+1</f>
        <v>46236</v>
      </c>
      <c r="C8" s="8">
        <f>B8</f>
        <v>46236</v>
      </c>
      <c r="D8" s="9">
        <v>0.29166666666666702</v>
      </c>
      <c r="E8" s="8">
        <f>C8+1</f>
        <v>46237</v>
      </c>
      <c r="F8" s="9">
        <v>0.29166666666666702</v>
      </c>
      <c r="G8" s="10">
        <f>IFERROR(((E8-C8)+(F8-D8)),"")</f>
        <v>1</v>
      </c>
      <c r="H8" s="11"/>
      <c r="I8" s="11"/>
      <c r="J8" s="11">
        <f t="shared" si="0"/>
        <v>0</v>
      </c>
      <c r="K8" s="27">
        <f t="shared" si="1"/>
        <v>0</v>
      </c>
      <c r="L8" s="28"/>
    </row>
    <row r="9" spans="1:12">
      <c r="A9" s="12">
        <f t="shared" ref="A9:B24" si="2">A8+1</f>
        <v>3</v>
      </c>
      <c r="B9" s="8">
        <f t="shared" si="2"/>
        <v>46237</v>
      </c>
      <c r="C9" s="8">
        <f t="shared" ref="C9:C35" si="3">B9</f>
        <v>46237</v>
      </c>
      <c r="D9" s="9">
        <v>0.29166666666666702</v>
      </c>
      <c r="E9" s="8">
        <f t="shared" ref="E9:E35" si="4">C9+1</f>
        <v>46238</v>
      </c>
      <c r="F9" s="9">
        <v>0.29166666666666702</v>
      </c>
      <c r="G9" s="10">
        <f t="shared" ref="G9:G35" si="5">IFERROR(((E9-C9)+(F9-D9)),"")</f>
        <v>1</v>
      </c>
      <c r="H9" s="11"/>
      <c r="I9" s="11"/>
      <c r="J9" s="11">
        <f t="shared" ref="J9" si="6">I9-H9</f>
        <v>0</v>
      </c>
      <c r="K9" s="27">
        <f t="shared" ref="K9" si="7">J9/24</f>
        <v>0</v>
      </c>
      <c r="L9" s="28"/>
    </row>
    <row r="10" spans="1:12">
      <c r="A10" s="12">
        <f t="shared" si="2"/>
        <v>4</v>
      </c>
      <c r="B10" s="8">
        <f t="shared" si="2"/>
        <v>46238</v>
      </c>
      <c r="C10" s="8">
        <f t="shared" si="3"/>
        <v>46238</v>
      </c>
      <c r="D10" s="9">
        <v>0.29166666666666702</v>
      </c>
      <c r="E10" s="8">
        <f t="shared" si="4"/>
        <v>46239</v>
      </c>
      <c r="F10" s="9">
        <v>0.29166666666666702</v>
      </c>
      <c r="G10" s="10">
        <f t="shared" si="5"/>
        <v>1</v>
      </c>
      <c r="H10" s="11"/>
      <c r="I10" s="11"/>
      <c r="J10" s="11">
        <f t="shared" ref="J10" si="8">I10-H10</f>
        <v>0</v>
      </c>
      <c r="K10" s="27">
        <f t="shared" ref="K10" si="9">J10/24</f>
        <v>0</v>
      </c>
      <c r="L10" s="28"/>
    </row>
    <row r="11" spans="1:12">
      <c r="A11" s="12">
        <f t="shared" si="2"/>
        <v>5</v>
      </c>
      <c r="B11" s="8">
        <f t="shared" si="2"/>
        <v>46239</v>
      </c>
      <c r="C11" s="8">
        <f t="shared" si="3"/>
        <v>46239</v>
      </c>
      <c r="D11" s="9">
        <v>0.29166666666666702</v>
      </c>
      <c r="E11" s="8">
        <f t="shared" si="4"/>
        <v>46240</v>
      </c>
      <c r="F11" s="9">
        <v>0.29166666666666702</v>
      </c>
      <c r="G11" s="10">
        <f t="shared" si="5"/>
        <v>1</v>
      </c>
      <c r="H11" s="11"/>
      <c r="I11" s="11"/>
      <c r="J11" s="11">
        <f t="shared" ref="J11" si="10">I11-H11</f>
        <v>0</v>
      </c>
      <c r="K11" s="27">
        <f t="shared" ref="K11" si="11">J11/24</f>
        <v>0</v>
      </c>
      <c r="L11" s="28"/>
    </row>
    <row r="12" spans="1:12">
      <c r="A12" s="12">
        <f t="shared" si="2"/>
        <v>6</v>
      </c>
      <c r="B12" s="8">
        <f t="shared" si="2"/>
        <v>46240</v>
      </c>
      <c r="C12" s="8">
        <f t="shared" si="3"/>
        <v>46240</v>
      </c>
      <c r="D12" s="9">
        <v>0.29166666666666702</v>
      </c>
      <c r="E12" s="8">
        <f t="shared" si="4"/>
        <v>46241</v>
      </c>
      <c r="F12" s="9">
        <v>0.29166666666666702</v>
      </c>
      <c r="G12" s="10">
        <f t="shared" si="5"/>
        <v>1</v>
      </c>
      <c r="H12" s="11"/>
      <c r="I12" s="11"/>
      <c r="J12" s="11">
        <f t="shared" ref="J12" si="12">I12-H12</f>
        <v>0</v>
      </c>
      <c r="K12" s="27">
        <f t="shared" ref="K12" si="13">J12/24</f>
        <v>0</v>
      </c>
      <c r="L12" s="28"/>
    </row>
    <row r="13" spans="1:12">
      <c r="A13" s="12">
        <f t="shared" si="2"/>
        <v>7</v>
      </c>
      <c r="B13" s="8">
        <f t="shared" si="2"/>
        <v>46241</v>
      </c>
      <c r="C13" s="8">
        <f t="shared" si="3"/>
        <v>46241</v>
      </c>
      <c r="D13" s="9">
        <v>0.29166666666666702</v>
      </c>
      <c r="E13" s="8">
        <f t="shared" si="4"/>
        <v>46242</v>
      </c>
      <c r="F13" s="9">
        <v>0.29166666666666702</v>
      </c>
      <c r="G13" s="10">
        <f t="shared" si="5"/>
        <v>1</v>
      </c>
      <c r="H13" s="11"/>
      <c r="I13" s="11"/>
      <c r="J13" s="11">
        <f t="shared" ref="J13" si="14">I13-H13</f>
        <v>0</v>
      </c>
      <c r="K13" s="27">
        <f t="shared" ref="K13" si="15">J13/24</f>
        <v>0</v>
      </c>
      <c r="L13" s="28"/>
    </row>
    <row r="14" spans="1:12">
      <c r="A14" s="12">
        <f t="shared" si="2"/>
        <v>8</v>
      </c>
      <c r="B14" s="8">
        <f t="shared" si="2"/>
        <v>46242</v>
      </c>
      <c r="C14" s="8">
        <f t="shared" si="3"/>
        <v>46242</v>
      </c>
      <c r="D14" s="9">
        <v>0.29166666666666702</v>
      </c>
      <c r="E14" s="8">
        <f t="shared" si="4"/>
        <v>46243</v>
      </c>
      <c r="F14" s="9">
        <v>0.29166666666666702</v>
      </c>
      <c r="G14" s="10">
        <f t="shared" si="5"/>
        <v>1</v>
      </c>
      <c r="H14" s="11"/>
      <c r="I14" s="11"/>
      <c r="J14" s="11">
        <f t="shared" ref="J14" si="16">I14-H14</f>
        <v>0</v>
      </c>
      <c r="K14" s="27">
        <f t="shared" ref="K14" si="17">J14/24</f>
        <v>0</v>
      </c>
      <c r="L14" s="28"/>
    </row>
    <row r="15" spans="1:12">
      <c r="A15" s="12">
        <f t="shared" si="2"/>
        <v>9</v>
      </c>
      <c r="B15" s="8">
        <f t="shared" si="2"/>
        <v>46243</v>
      </c>
      <c r="C15" s="8">
        <f t="shared" si="3"/>
        <v>46243</v>
      </c>
      <c r="D15" s="9">
        <v>0.29166666666666702</v>
      </c>
      <c r="E15" s="8">
        <f t="shared" si="4"/>
        <v>46244</v>
      </c>
      <c r="F15" s="9">
        <v>0.29166666666666702</v>
      </c>
      <c r="G15" s="10">
        <f t="shared" si="5"/>
        <v>1</v>
      </c>
      <c r="H15" s="11"/>
      <c r="I15" s="11"/>
      <c r="J15" s="11">
        <f t="shared" ref="J15" si="18">I15-H15</f>
        <v>0</v>
      </c>
      <c r="K15" s="27">
        <f t="shared" ref="K15" si="19">J15/24</f>
        <v>0</v>
      </c>
      <c r="L15" s="28"/>
    </row>
    <row r="16" spans="1:12">
      <c r="A16" s="12">
        <f t="shared" si="2"/>
        <v>10</v>
      </c>
      <c r="B16" s="8">
        <f t="shared" si="2"/>
        <v>46244</v>
      </c>
      <c r="C16" s="8">
        <f t="shared" si="3"/>
        <v>46244</v>
      </c>
      <c r="D16" s="9">
        <v>0.29166666666666702</v>
      </c>
      <c r="E16" s="8">
        <f t="shared" si="4"/>
        <v>46245</v>
      </c>
      <c r="F16" s="9">
        <v>0.29166666666666702</v>
      </c>
      <c r="G16" s="10">
        <f t="shared" si="5"/>
        <v>1</v>
      </c>
      <c r="H16" s="11"/>
      <c r="I16" s="11"/>
      <c r="J16" s="11">
        <f t="shared" ref="J16" si="20">I16-H16</f>
        <v>0</v>
      </c>
      <c r="K16" s="27">
        <f t="shared" ref="K16" si="21">J16/24</f>
        <v>0</v>
      </c>
      <c r="L16" s="28"/>
    </row>
    <row r="17" spans="1:14">
      <c r="A17" s="12">
        <f t="shared" si="2"/>
        <v>11</v>
      </c>
      <c r="B17" s="8">
        <f t="shared" si="2"/>
        <v>46245</v>
      </c>
      <c r="C17" s="8">
        <f t="shared" si="3"/>
        <v>46245</v>
      </c>
      <c r="D17" s="9">
        <v>0.29166666666666702</v>
      </c>
      <c r="E17" s="8">
        <f t="shared" si="4"/>
        <v>46246</v>
      </c>
      <c r="F17" s="9">
        <v>0.29166666666666702</v>
      </c>
      <c r="G17" s="10">
        <f t="shared" si="5"/>
        <v>1</v>
      </c>
      <c r="H17" s="11"/>
      <c r="I17" s="11"/>
      <c r="J17" s="11">
        <f t="shared" ref="J17" si="22">I17-H17</f>
        <v>0</v>
      </c>
      <c r="K17" s="27">
        <f t="shared" ref="K17" si="23">J17/24</f>
        <v>0</v>
      </c>
      <c r="L17" s="28"/>
    </row>
    <row r="18" spans="1:14">
      <c r="A18" s="12">
        <f t="shared" si="2"/>
        <v>12</v>
      </c>
      <c r="B18" s="8">
        <f t="shared" si="2"/>
        <v>46246</v>
      </c>
      <c r="C18" s="8">
        <f t="shared" si="3"/>
        <v>46246</v>
      </c>
      <c r="D18" s="9">
        <v>0.29166666666666702</v>
      </c>
      <c r="E18" s="8">
        <f t="shared" si="4"/>
        <v>46247</v>
      </c>
      <c r="F18" s="9">
        <v>0.29166666666666702</v>
      </c>
      <c r="G18" s="10">
        <f t="shared" si="5"/>
        <v>1</v>
      </c>
      <c r="H18" s="11"/>
      <c r="I18" s="11"/>
      <c r="J18" s="11">
        <f t="shared" ref="J18:J19" si="24">I18-H18</f>
        <v>0</v>
      </c>
      <c r="K18" s="27">
        <f t="shared" ref="K18:K19" si="25">J18/24</f>
        <v>0</v>
      </c>
      <c r="L18" s="28"/>
      <c r="N18" s="29"/>
    </row>
    <row r="19" spans="1:14">
      <c r="A19" s="12">
        <f t="shared" si="2"/>
        <v>13</v>
      </c>
      <c r="B19" s="8">
        <f t="shared" si="2"/>
        <v>46247</v>
      </c>
      <c r="C19" s="8">
        <f t="shared" si="3"/>
        <v>46247</v>
      </c>
      <c r="D19" s="9">
        <v>0.29166666666666702</v>
      </c>
      <c r="E19" s="8">
        <f t="shared" si="4"/>
        <v>46248</v>
      </c>
      <c r="F19" s="9">
        <v>0.29166666666666702</v>
      </c>
      <c r="G19" s="10">
        <f t="shared" si="5"/>
        <v>1</v>
      </c>
      <c r="H19" s="11"/>
      <c r="I19" s="11"/>
      <c r="J19" s="11">
        <f t="shared" si="24"/>
        <v>0</v>
      </c>
      <c r="K19" s="27">
        <f t="shared" si="25"/>
        <v>0</v>
      </c>
      <c r="L19" s="28"/>
    </row>
    <row r="20" spans="1:14">
      <c r="A20" s="12">
        <f t="shared" si="2"/>
        <v>14</v>
      </c>
      <c r="B20" s="8">
        <f t="shared" si="2"/>
        <v>46248</v>
      </c>
      <c r="C20" s="8">
        <f t="shared" si="3"/>
        <v>46248</v>
      </c>
      <c r="D20" s="9">
        <v>0.29166666666666702</v>
      </c>
      <c r="E20" s="8">
        <f t="shared" si="4"/>
        <v>46249</v>
      </c>
      <c r="F20" s="9">
        <v>0.29166666666666702</v>
      </c>
      <c r="G20" s="10">
        <f t="shared" si="5"/>
        <v>1</v>
      </c>
      <c r="H20" s="11"/>
      <c r="I20" s="11"/>
      <c r="J20" s="11">
        <f t="shared" ref="J20" si="26">I20-H20</f>
        <v>0</v>
      </c>
      <c r="K20" s="27">
        <f t="shared" ref="K20" si="27">J20/24</f>
        <v>0</v>
      </c>
      <c r="L20" s="28"/>
    </row>
    <row r="21" spans="1:14">
      <c r="A21" s="12">
        <f t="shared" si="2"/>
        <v>15</v>
      </c>
      <c r="B21" s="8">
        <f t="shared" si="2"/>
        <v>46249</v>
      </c>
      <c r="C21" s="8">
        <f t="shared" si="3"/>
        <v>46249</v>
      </c>
      <c r="D21" s="9">
        <v>0.29166666666666702</v>
      </c>
      <c r="E21" s="8">
        <f t="shared" si="4"/>
        <v>46250</v>
      </c>
      <c r="F21" s="9">
        <v>0.29166666666666702</v>
      </c>
      <c r="G21" s="10">
        <f t="shared" si="5"/>
        <v>1</v>
      </c>
      <c r="H21" s="11"/>
      <c r="I21" s="11"/>
      <c r="J21" s="11">
        <f t="shared" ref="J21" si="28">I21-H21</f>
        <v>0</v>
      </c>
      <c r="K21" s="27">
        <f t="shared" ref="K21" si="29">J21/24</f>
        <v>0</v>
      </c>
      <c r="L21" s="28"/>
    </row>
    <row r="22" spans="1:14">
      <c r="A22" s="12">
        <f t="shared" si="2"/>
        <v>16</v>
      </c>
      <c r="B22" s="8">
        <f t="shared" si="2"/>
        <v>46250</v>
      </c>
      <c r="C22" s="8">
        <f t="shared" si="3"/>
        <v>46250</v>
      </c>
      <c r="D22" s="9">
        <v>0.29166666666666702</v>
      </c>
      <c r="E22" s="8">
        <f t="shared" si="4"/>
        <v>46251</v>
      </c>
      <c r="F22" s="9">
        <v>0.29166666666666702</v>
      </c>
      <c r="G22" s="10">
        <f t="shared" si="5"/>
        <v>1</v>
      </c>
      <c r="H22" s="11"/>
      <c r="I22" s="11"/>
      <c r="J22" s="11">
        <f t="shared" ref="J22" si="30">I22-H22</f>
        <v>0</v>
      </c>
      <c r="K22" s="27">
        <f t="shared" ref="K22" si="31">J22/24</f>
        <v>0</v>
      </c>
      <c r="L22" s="28"/>
    </row>
    <row r="23" spans="1:14">
      <c r="A23" s="12">
        <f t="shared" si="2"/>
        <v>17</v>
      </c>
      <c r="B23" s="8">
        <f t="shared" si="2"/>
        <v>46251</v>
      </c>
      <c r="C23" s="8">
        <f t="shared" si="3"/>
        <v>46251</v>
      </c>
      <c r="D23" s="9">
        <v>0.29166666666666702</v>
      </c>
      <c r="E23" s="8">
        <f t="shared" si="4"/>
        <v>46252</v>
      </c>
      <c r="F23" s="9">
        <v>0.29166666666666702</v>
      </c>
      <c r="G23" s="10">
        <f t="shared" si="5"/>
        <v>1</v>
      </c>
      <c r="H23" s="11"/>
      <c r="I23" s="11"/>
      <c r="J23" s="11">
        <f t="shared" ref="J23" si="32">I23-H23</f>
        <v>0</v>
      </c>
      <c r="K23" s="27">
        <f t="shared" ref="K23" si="33">J23/24</f>
        <v>0</v>
      </c>
      <c r="L23" s="28"/>
    </row>
    <row r="24" spans="1:14">
      <c r="A24" s="12">
        <f t="shared" si="2"/>
        <v>18</v>
      </c>
      <c r="B24" s="8">
        <f t="shared" si="2"/>
        <v>46252</v>
      </c>
      <c r="C24" s="8">
        <f t="shared" si="3"/>
        <v>46252</v>
      </c>
      <c r="D24" s="9">
        <v>0.29166666666666702</v>
      </c>
      <c r="E24" s="8">
        <f t="shared" si="4"/>
        <v>46253</v>
      </c>
      <c r="F24" s="9">
        <v>0.29166666666666702</v>
      </c>
      <c r="G24" s="10">
        <f t="shared" si="5"/>
        <v>1</v>
      </c>
      <c r="H24" s="11"/>
      <c r="I24" s="11"/>
      <c r="J24" s="11">
        <f t="shared" ref="J24" si="34">I24-H24</f>
        <v>0</v>
      </c>
      <c r="K24" s="27">
        <f t="shared" ref="K24" si="35">J24/24</f>
        <v>0</v>
      </c>
      <c r="L24" s="28"/>
    </row>
    <row r="25" spans="1:14">
      <c r="A25" s="12">
        <f t="shared" ref="A25:B37" si="36">A24+1</f>
        <v>19</v>
      </c>
      <c r="B25" s="8">
        <f>B24+1</f>
        <v>46253</v>
      </c>
      <c r="C25" s="8">
        <f t="shared" si="3"/>
        <v>46253</v>
      </c>
      <c r="D25" s="9">
        <v>0.29166666666666702</v>
      </c>
      <c r="E25" s="8">
        <f t="shared" si="4"/>
        <v>46254</v>
      </c>
      <c r="F25" s="9">
        <v>0.29166666666666702</v>
      </c>
      <c r="G25" s="10">
        <f t="shared" si="5"/>
        <v>1</v>
      </c>
      <c r="H25" s="11"/>
      <c r="I25" s="11"/>
      <c r="J25" s="11">
        <f t="shared" ref="J25" si="37">I25-H25</f>
        <v>0</v>
      </c>
      <c r="K25" s="27">
        <f t="shared" ref="K25" si="38">J25/24</f>
        <v>0</v>
      </c>
      <c r="L25" s="28"/>
    </row>
    <row r="26" spans="1:14">
      <c r="A26" s="12">
        <f t="shared" si="36"/>
        <v>20</v>
      </c>
      <c r="B26" s="8">
        <f>B25+1</f>
        <v>46254</v>
      </c>
      <c r="C26" s="8">
        <f t="shared" si="3"/>
        <v>46254</v>
      </c>
      <c r="D26" s="9">
        <v>0.29166666666666702</v>
      </c>
      <c r="E26" s="8">
        <f t="shared" si="4"/>
        <v>46255</v>
      </c>
      <c r="F26" s="9">
        <v>0.29166666666666702</v>
      </c>
      <c r="G26" s="10">
        <f t="shared" si="5"/>
        <v>1</v>
      </c>
      <c r="H26" s="11"/>
      <c r="I26" s="11"/>
      <c r="J26" s="11">
        <f t="shared" ref="J26" si="39">I26-H26</f>
        <v>0</v>
      </c>
      <c r="K26" s="27">
        <f t="shared" ref="K26" si="40">J26/24</f>
        <v>0</v>
      </c>
      <c r="L26" s="28"/>
    </row>
    <row r="27" spans="1:14">
      <c r="A27" s="12">
        <f t="shared" si="36"/>
        <v>21</v>
      </c>
      <c r="B27" s="8">
        <f>B26+1</f>
        <v>46255</v>
      </c>
      <c r="C27" s="8">
        <f t="shared" si="3"/>
        <v>46255</v>
      </c>
      <c r="D27" s="9">
        <v>0.29166666666666702</v>
      </c>
      <c r="E27" s="8">
        <f t="shared" si="4"/>
        <v>46256</v>
      </c>
      <c r="F27" s="9">
        <v>0.29166666666666702</v>
      </c>
      <c r="G27" s="10">
        <f t="shared" si="5"/>
        <v>1</v>
      </c>
      <c r="H27" s="11"/>
      <c r="I27" s="11"/>
      <c r="J27" s="11">
        <f t="shared" ref="J27" si="41">I27-H27</f>
        <v>0</v>
      </c>
      <c r="K27" s="27">
        <f t="shared" ref="K27" si="42">J27/24</f>
        <v>0</v>
      </c>
      <c r="L27" s="28"/>
    </row>
    <row r="28" spans="1:14">
      <c r="A28" s="12">
        <f t="shared" si="36"/>
        <v>22</v>
      </c>
      <c r="B28" s="8">
        <f t="shared" si="36"/>
        <v>46256</v>
      </c>
      <c r="C28" s="8">
        <f t="shared" si="3"/>
        <v>46256</v>
      </c>
      <c r="D28" s="9">
        <v>0.29166666666666702</v>
      </c>
      <c r="E28" s="8">
        <f t="shared" si="4"/>
        <v>46257</v>
      </c>
      <c r="F28" s="9">
        <v>0.29166666666666702</v>
      </c>
      <c r="G28" s="10">
        <f t="shared" si="5"/>
        <v>1</v>
      </c>
      <c r="H28" s="11"/>
      <c r="I28" s="11"/>
      <c r="J28" s="11">
        <f t="shared" ref="J28" si="43">I28-H28</f>
        <v>0</v>
      </c>
      <c r="K28" s="27">
        <f t="shared" ref="K28" si="44">J28/24</f>
        <v>0</v>
      </c>
      <c r="L28" s="28"/>
    </row>
    <row r="29" spans="1:14">
      <c r="A29" s="12">
        <f t="shared" si="36"/>
        <v>23</v>
      </c>
      <c r="B29" s="8">
        <f t="shared" si="36"/>
        <v>46257</v>
      </c>
      <c r="C29" s="8">
        <f t="shared" si="3"/>
        <v>46257</v>
      </c>
      <c r="D29" s="9">
        <v>0.29166666666666702</v>
      </c>
      <c r="E29" s="8">
        <f t="shared" si="4"/>
        <v>46258</v>
      </c>
      <c r="F29" s="9">
        <v>0.29166666666666702</v>
      </c>
      <c r="G29" s="10">
        <f t="shared" si="5"/>
        <v>1</v>
      </c>
      <c r="H29" s="11"/>
      <c r="I29" s="11"/>
      <c r="J29" s="11">
        <f t="shared" ref="J29" si="45">I29-H29</f>
        <v>0</v>
      </c>
      <c r="K29" s="27">
        <f t="shared" ref="K29" si="46">J29/24</f>
        <v>0</v>
      </c>
      <c r="L29" s="28"/>
    </row>
    <row r="30" spans="1:14">
      <c r="A30" s="12">
        <f t="shared" si="36"/>
        <v>24</v>
      </c>
      <c r="B30" s="8">
        <f t="shared" si="36"/>
        <v>46258</v>
      </c>
      <c r="C30" s="8">
        <f t="shared" si="3"/>
        <v>46258</v>
      </c>
      <c r="D30" s="9">
        <v>0.29166666666666702</v>
      </c>
      <c r="E30" s="8">
        <f t="shared" si="4"/>
        <v>46259</v>
      </c>
      <c r="F30" s="9">
        <v>0.29166666666666702</v>
      </c>
      <c r="G30" s="10">
        <f t="shared" si="5"/>
        <v>1</v>
      </c>
      <c r="H30" s="11"/>
      <c r="I30" s="11"/>
      <c r="J30" s="11">
        <f t="shared" ref="J30" si="47">I30-H30</f>
        <v>0</v>
      </c>
      <c r="K30" s="27">
        <f t="shared" ref="K30" si="48">J30/24</f>
        <v>0</v>
      </c>
      <c r="L30" s="28"/>
    </row>
    <row r="31" spans="1:14">
      <c r="A31" s="12">
        <f t="shared" si="36"/>
        <v>25</v>
      </c>
      <c r="B31" s="8">
        <f t="shared" si="36"/>
        <v>46259</v>
      </c>
      <c r="C31" s="8">
        <f t="shared" si="3"/>
        <v>46259</v>
      </c>
      <c r="D31" s="9">
        <v>0.29166666666666702</v>
      </c>
      <c r="E31" s="8">
        <f t="shared" si="4"/>
        <v>46260</v>
      </c>
      <c r="F31" s="9">
        <v>0.29166666666666702</v>
      </c>
      <c r="G31" s="10">
        <f t="shared" si="5"/>
        <v>1</v>
      </c>
      <c r="H31" s="11"/>
      <c r="I31" s="11"/>
      <c r="J31" s="11">
        <f t="shared" ref="J31" si="49">I31-H31</f>
        <v>0</v>
      </c>
      <c r="K31" s="27">
        <f t="shared" ref="K31" si="50">J31/24</f>
        <v>0</v>
      </c>
      <c r="L31" s="28"/>
    </row>
    <row r="32" spans="1:14">
      <c r="A32" s="12">
        <f t="shared" si="36"/>
        <v>26</v>
      </c>
      <c r="B32" s="8">
        <f t="shared" si="36"/>
        <v>46260</v>
      </c>
      <c r="C32" s="8">
        <f t="shared" si="3"/>
        <v>46260</v>
      </c>
      <c r="D32" s="9">
        <v>0.29166666666666702</v>
      </c>
      <c r="E32" s="8">
        <f t="shared" si="4"/>
        <v>46261</v>
      </c>
      <c r="F32" s="9">
        <v>0.29166666666666702</v>
      </c>
      <c r="G32" s="10">
        <f t="shared" si="5"/>
        <v>1</v>
      </c>
      <c r="H32" s="11"/>
      <c r="I32" s="11"/>
      <c r="J32" s="11">
        <f t="shared" ref="J32" si="51">I32-H32</f>
        <v>0</v>
      </c>
      <c r="K32" s="27">
        <f t="shared" ref="K32" si="52">J32/24</f>
        <v>0</v>
      </c>
      <c r="L32" s="28"/>
    </row>
    <row r="33" spans="1:12">
      <c r="A33" s="12">
        <f t="shared" si="36"/>
        <v>27</v>
      </c>
      <c r="B33" s="8">
        <f t="shared" si="36"/>
        <v>46261</v>
      </c>
      <c r="C33" s="8">
        <f t="shared" si="3"/>
        <v>46261</v>
      </c>
      <c r="D33" s="9">
        <v>0.29166666666666702</v>
      </c>
      <c r="E33" s="8">
        <f t="shared" si="4"/>
        <v>46262</v>
      </c>
      <c r="F33" s="9">
        <v>0.29166666666666702</v>
      </c>
      <c r="G33" s="10">
        <f t="shared" si="5"/>
        <v>1</v>
      </c>
      <c r="H33" s="11"/>
      <c r="I33" s="11"/>
      <c r="J33" s="11">
        <f t="shared" ref="J33" si="53">I33-H33</f>
        <v>0</v>
      </c>
      <c r="K33" s="27">
        <f t="shared" ref="K33" si="54">J33/24</f>
        <v>0</v>
      </c>
      <c r="L33" s="28"/>
    </row>
    <row r="34" spans="1:12">
      <c r="A34" s="12">
        <f t="shared" si="36"/>
        <v>28</v>
      </c>
      <c r="B34" s="8">
        <f t="shared" si="36"/>
        <v>46262</v>
      </c>
      <c r="C34" s="8">
        <f t="shared" si="3"/>
        <v>46262</v>
      </c>
      <c r="D34" s="9">
        <v>0.29166666666666702</v>
      </c>
      <c r="E34" s="8">
        <f t="shared" si="4"/>
        <v>46263</v>
      </c>
      <c r="F34" s="9">
        <v>0.29166666666666702</v>
      </c>
      <c r="G34" s="10">
        <f t="shared" si="5"/>
        <v>1</v>
      </c>
      <c r="H34" s="11"/>
      <c r="I34" s="11"/>
      <c r="J34" s="11">
        <f t="shared" ref="J34:J36" si="55">I34-H34</f>
        <v>0</v>
      </c>
      <c r="K34" s="27">
        <f t="shared" ref="K34:K36" si="56">J34/24</f>
        <v>0</v>
      </c>
      <c r="L34" s="28"/>
    </row>
    <row r="35" spans="1:12">
      <c r="A35" s="12">
        <f t="shared" si="36"/>
        <v>29</v>
      </c>
      <c r="B35" s="8">
        <f t="shared" si="36"/>
        <v>46263</v>
      </c>
      <c r="C35" s="8">
        <f t="shared" si="3"/>
        <v>46263</v>
      </c>
      <c r="D35" s="9">
        <v>0.29166666666666702</v>
      </c>
      <c r="E35" s="8">
        <f t="shared" si="4"/>
        <v>46264</v>
      </c>
      <c r="F35" s="9">
        <v>0.29166666666666702</v>
      </c>
      <c r="G35" s="10">
        <f t="shared" si="5"/>
        <v>1</v>
      </c>
      <c r="H35" s="11"/>
      <c r="I35" s="11"/>
      <c r="J35" s="11">
        <f t="shared" si="55"/>
        <v>0</v>
      </c>
      <c r="K35" s="27">
        <f t="shared" si="56"/>
        <v>0</v>
      </c>
      <c r="L35" s="28"/>
    </row>
    <row r="36" spans="1:12">
      <c r="A36" s="12">
        <f t="shared" si="36"/>
        <v>30</v>
      </c>
      <c r="B36" s="8">
        <f t="shared" si="36"/>
        <v>46264</v>
      </c>
      <c r="C36" s="8">
        <f t="shared" ref="C36" si="57">B36</f>
        <v>46264</v>
      </c>
      <c r="D36" s="9">
        <v>0.29166666666666702</v>
      </c>
      <c r="E36" s="8">
        <f t="shared" ref="E36" si="58">C36+1</f>
        <v>46265</v>
      </c>
      <c r="F36" s="9">
        <v>0.29166666666666702</v>
      </c>
      <c r="G36" s="10">
        <f t="shared" ref="G36" si="59">IFERROR(((E36-C36)+(F36-D36)),"")</f>
        <v>1</v>
      </c>
      <c r="H36" s="11"/>
      <c r="I36" s="11"/>
      <c r="J36" s="11">
        <f t="shared" si="55"/>
        <v>0</v>
      </c>
      <c r="K36" s="27">
        <f t="shared" si="56"/>
        <v>0</v>
      </c>
      <c r="L36" s="28"/>
    </row>
    <row r="37" spans="1:12">
      <c r="A37" s="12">
        <f t="shared" si="36"/>
        <v>31</v>
      </c>
      <c r="B37" s="8">
        <f t="shared" si="36"/>
        <v>46265</v>
      </c>
      <c r="C37" s="8">
        <f t="shared" ref="C37" si="60">B37</f>
        <v>46265</v>
      </c>
      <c r="D37" s="9">
        <v>0.29166666666666702</v>
      </c>
      <c r="E37" s="8">
        <f t="shared" ref="E37" si="61">C37+1</f>
        <v>46266</v>
      </c>
      <c r="F37" s="9">
        <v>0.29166666666666702</v>
      </c>
      <c r="G37" s="10">
        <f t="shared" ref="G37" si="62">IFERROR(((E37-C37)+(F37-D37)),"")</f>
        <v>1</v>
      </c>
      <c r="H37" s="11"/>
      <c r="I37" s="11"/>
      <c r="J37" s="11">
        <f t="shared" ref="J37" si="63">I37-H37</f>
        <v>0</v>
      </c>
      <c r="K37" s="27">
        <f t="shared" ref="K37" si="64">J37/24</f>
        <v>0</v>
      </c>
      <c r="L37" s="28"/>
    </row>
    <row r="38" spans="1:12">
      <c r="A38" s="13"/>
      <c r="B38" s="14"/>
      <c r="C38" s="14"/>
      <c r="D38" s="15"/>
      <c r="E38" s="14"/>
      <c r="F38" s="15"/>
      <c r="G38" s="15"/>
      <c r="H38" s="39"/>
      <c r="I38" s="39"/>
      <c r="J38" s="16"/>
      <c r="K38" s="30"/>
      <c r="L38" s="31"/>
    </row>
    <row r="39" spans="1:12">
      <c r="A39" s="17" t="s">
        <v>3</v>
      </c>
      <c r="B39" s="18"/>
      <c r="C39" s="18"/>
      <c r="D39" s="18"/>
      <c r="E39" s="18"/>
      <c r="F39" s="18"/>
      <c r="G39" s="19">
        <f>SUM(G7:G37)</f>
        <v>31</v>
      </c>
      <c r="H39" s="20"/>
      <c r="I39" s="20"/>
      <c r="J39" s="32">
        <f>SUM(J7:J38)</f>
        <v>0</v>
      </c>
      <c r="K39" s="32">
        <f>AVERAGE(K7:K37)</f>
        <v>0</v>
      </c>
      <c r="L39" s="33"/>
    </row>
    <row r="40" spans="1:12">
      <c r="A40" s="21" t="s">
        <v>117</v>
      </c>
      <c r="B40" s="22"/>
      <c r="C40" s="22"/>
      <c r="D40" s="22"/>
      <c r="E40" s="22"/>
      <c r="F40" s="22"/>
      <c r="G40" s="23">
        <f>G39/SUMPRODUCT((G7:G37&gt;0)*1)</f>
        <v>1</v>
      </c>
      <c r="H40" s="24"/>
      <c r="I40" s="24"/>
      <c r="J40" s="24"/>
      <c r="K40" s="24" t="e">
        <f>K39/SUMPRODUCT((K7:K37&gt;0)*1)</f>
        <v>#DIV/0!</v>
      </c>
      <c r="L40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drawing r:id="rId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workbookViewId="0">
      <pane xSplit="2" ySplit="6" topLeftCell="C7" activePane="bottomRight" state="frozen"/>
      <selection pane="topRight"/>
      <selection pane="bottomLeft"/>
      <selection pane="bottomRight" activeCell="G7" sqref="G7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9" width="13.85546875" style="35" customWidth="1"/>
    <col min="10" max="10" width="13.85546875" style="1" customWidth="1"/>
    <col min="11" max="11" width="9.140625" style="1"/>
    <col min="12" max="12" width="28.42578125" style="1" customWidth="1"/>
    <col min="13" max="16384" width="9.140625" style="1"/>
  </cols>
  <sheetData>
    <row r="1" spans="1:12">
      <c r="B1" s="2"/>
      <c r="C1" s="3" t="s">
        <v>131</v>
      </c>
      <c r="D1" s="2"/>
      <c r="E1" s="2"/>
      <c r="F1" s="2"/>
      <c r="G1" s="2"/>
      <c r="H1" s="36"/>
      <c r="I1" s="36"/>
      <c r="J1" s="2"/>
      <c r="K1" s="2"/>
      <c r="L1" s="2"/>
    </row>
    <row r="2" spans="1:12">
      <c r="B2" s="2"/>
      <c r="C2" s="3" t="s">
        <v>258</v>
      </c>
      <c r="D2" s="2"/>
      <c r="E2" s="2"/>
      <c r="F2" s="2"/>
      <c r="G2" s="2"/>
      <c r="H2" s="36"/>
      <c r="I2" s="36"/>
      <c r="J2" s="2"/>
      <c r="K2" s="2"/>
      <c r="L2" s="25" t="s">
        <v>133</v>
      </c>
    </row>
    <row r="3" spans="1:12">
      <c r="B3" s="2"/>
      <c r="C3" s="3" t="str">
        <f>SCI!C3</f>
        <v>Bulan Agustus 2026</v>
      </c>
      <c r="D3" s="2"/>
      <c r="E3" s="2"/>
      <c r="F3" s="2"/>
      <c r="G3" s="2"/>
      <c r="H3" s="36"/>
      <c r="I3" s="36"/>
      <c r="J3" s="2"/>
      <c r="K3" s="2"/>
      <c r="L3" s="2"/>
    </row>
    <row r="4" spans="1:12">
      <c r="B4" s="4"/>
      <c r="C4" s="4">
        <f>SCI!C4</f>
        <v>46235</v>
      </c>
      <c r="D4" s="2"/>
      <c r="E4" s="2"/>
      <c r="F4" s="2"/>
      <c r="G4" s="2"/>
      <c r="H4" s="36"/>
      <c r="I4" s="36"/>
      <c r="J4" s="2" t="s">
        <v>134</v>
      </c>
      <c r="K4" s="26">
        <f>MAX(K7:K36)</f>
        <v>0</v>
      </c>
      <c r="L4" s="2"/>
    </row>
    <row r="5" spans="1:12">
      <c r="A5" s="934" t="s">
        <v>111</v>
      </c>
      <c r="B5" s="933" t="s">
        <v>112</v>
      </c>
      <c r="C5" s="933" t="s">
        <v>135</v>
      </c>
      <c r="D5" s="933"/>
      <c r="E5" s="933" t="s">
        <v>136</v>
      </c>
      <c r="F5" s="933"/>
      <c r="G5" s="937" t="s">
        <v>137</v>
      </c>
      <c r="H5" s="976" t="s">
        <v>138</v>
      </c>
      <c r="I5" s="976"/>
      <c r="J5" s="933" t="s">
        <v>139</v>
      </c>
      <c r="K5" s="937" t="s">
        <v>140</v>
      </c>
      <c r="L5" s="931" t="s">
        <v>141</v>
      </c>
    </row>
    <row r="6" spans="1:12">
      <c r="A6" s="935"/>
      <c r="B6" s="936"/>
      <c r="C6" s="5" t="s">
        <v>112</v>
      </c>
      <c r="D6" s="5" t="s">
        <v>142</v>
      </c>
      <c r="E6" s="5" t="s">
        <v>112</v>
      </c>
      <c r="F6" s="5" t="s">
        <v>142</v>
      </c>
      <c r="G6" s="938"/>
      <c r="H6" s="37" t="s">
        <v>135</v>
      </c>
      <c r="I6" s="37" t="s">
        <v>136</v>
      </c>
      <c r="J6" s="936"/>
      <c r="K6" s="938"/>
      <c r="L6" s="932"/>
    </row>
    <row r="7" spans="1:12">
      <c r="A7" s="6">
        <v>1</v>
      </c>
      <c r="B7" s="7">
        <f>C4</f>
        <v>46235</v>
      </c>
      <c r="C7" s="8">
        <f>B7</f>
        <v>46235</v>
      </c>
      <c r="D7" s="9">
        <v>0.29166666666666702</v>
      </c>
      <c r="E7" s="8">
        <f>C7+1</f>
        <v>46236</v>
      </c>
      <c r="F7" s="9">
        <v>0.29166666666666702</v>
      </c>
      <c r="G7" s="10">
        <f>IFERROR(((E7-C7)+(F7-D7)),"")</f>
        <v>1</v>
      </c>
      <c r="H7" s="38"/>
      <c r="I7" s="38"/>
      <c r="J7" s="11">
        <f t="shared" ref="J7:J8" si="0">I7-H7</f>
        <v>0</v>
      </c>
      <c r="K7" s="27">
        <f t="shared" ref="K7:K8" si="1">J7/24</f>
        <v>0</v>
      </c>
      <c r="L7" s="28"/>
    </row>
    <row r="8" spans="1:12">
      <c r="A8" s="12">
        <f>A7+1</f>
        <v>2</v>
      </c>
      <c r="B8" s="8">
        <f>B7+1</f>
        <v>46236</v>
      </c>
      <c r="C8" s="8">
        <f>B8</f>
        <v>46236</v>
      </c>
      <c r="D8" s="9">
        <v>0.29166666666666702</v>
      </c>
      <c r="E8" s="8">
        <f>C8+1</f>
        <v>46237</v>
      </c>
      <c r="F8" s="9">
        <v>0.29166666666666702</v>
      </c>
      <c r="G8" s="10">
        <f>IFERROR(((E8-C8)+(F8-D8)),"")</f>
        <v>1</v>
      </c>
      <c r="H8" s="11"/>
      <c r="I8" s="11"/>
      <c r="J8" s="11">
        <f t="shared" si="0"/>
        <v>0</v>
      </c>
      <c r="K8" s="27">
        <f t="shared" si="1"/>
        <v>0</v>
      </c>
      <c r="L8" s="28"/>
    </row>
    <row r="9" spans="1:12">
      <c r="A9" s="12">
        <f t="shared" ref="A9:B24" si="2">A8+1</f>
        <v>3</v>
      </c>
      <c r="B9" s="8">
        <f t="shared" si="2"/>
        <v>46237</v>
      </c>
      <c r="C9" s="8">
        <f t="shared" ref="C9:C35" si="3">B9</f>
        <v>46237</v>
      </c>
      <c r="D9" s="9">
        <v>0.29166666666666702</v>
      </c>
      <c r="E9" s="8">
        <f t="shared" ref="E9:E35" si="4">C9+1</f>
        <v>46238</v>
      </c>
      <c r="F9" s="9">
        <v>0.29166666666666702</v>
      </c>
      <c r="G9" s="10">
        <f>IFERROR(((E9-C9)+(F9-D9)),"")</f>
        <v>1</v>
      </c>
      <c r="H9" s="11"/>
      <c r="I9" s="11"/>
      <c r="J9" s="11">
        <f t="shared" ref="J9" si="5">I9-H9</f>
        <v>0</v>
      </c>
      <c r="K9" s="27">
        <f t="shared" ref="K9" si="6">J9/24</f>
        <v>0</v>
      </c>
      <c r="L9" s="28"/>
    </row>
    <row r="10" spans="1:12">
      <c r="A10" s="12">
        <f t="shared" si="2"/>
        <v>4</v>
      </c>
      <c r="B10" s="8">
        <f t="shared" si="2"/>
        <v>46238</v>
      </c>
      <c r="C10" s="8">
        <f t="shared" si="3"/>
        <v>46238</v>
      </c>
      <c r="D10" s="9">
        <v>0.29166666666666702</v>
      </c>
      <c r="E10" s="8">
        <f t="shared" si="4"/>
        <v>46239</v>
      </c>
      <c r="F10" s="9">
        <v>0.29166666666666702</v>
      </c>
      <c r="G10" s="10">
        <f t="shared" ref="G10:G11" si="7">IFERROR(((E10-C10)+(F10-D10)),"")</f>
        <v>1</v>
      </c>
      <c r="H10" s="11"/>
      <c r="I10" s="11"/>
      <c r="J10" s="11">
        <f t="shared" ref="J10" si="8">I10-H10</f>
        <v>0</v>
      </c>
      <c r="K10" s="27">
        <f t="shared" ref="K10" si="9">J10/24</f>
        <v>0</v>
      </c>
      <c r="L10" s="28"/>
    </row>
    <row r="11" spans="1:12">
      <c r="A11" s="12">
        <f t="shared" si="2"/>
        <v>5</v>
      </c>
      <c r="B11" s="8">
        <f t="shared" si="2"/>
        <v>46239</v>
      </c>
      <c r="C11" s="8">
        <f t="shared" si="3"/>
        <v>46239</v>
      </c>
      <c r="D11" s="9">
        <v>0.29166666666666702</v>
      </c>
      <c r="E11" s="8">
        <f t="shared" si="4"/>
        <v>46240</v>
      </c>
      <c r="F11" s="9">
        <v>0.29166666666666702</v>
      </c>
      <c r="G11" s="10">
        <f t="shared" si="7"/>
        <v>1</v>
      </c>
      <c r="H11" s="11"/>
      <c r="I11" s="11"/>
      <c r="J11" s="11">
        <f t="shared" ref="J11:J14" si="10">I11-H11</f>
        <v>0</v>
      </c>
      <c r="K11" s="27">
        <f t="shared" ref="K11:K14" si="11">J11/24</f>
        <v>0</v>
      </c>
      <c r="L11" s="28"/>
    </row>
    <row r="12" spans="1:12">
      <c r="A12" s="12">
        <f t="shared" si="2"/>
        <v>6</v>
      </c>
      <c r="B12" s="8">
        <f t="shared" si="2"/>
        <v>46240</v>
      </c>
      <c r="C12" s="8">
        <f t="shared" si="3"/>
        <v>46240</v>
      </c>
      <c r="D12" s="9">
        <v>0.29166666666666702</v>
      </c>
      <c r="E12" s="8">
        <f t="shared" si="4"/>
        <v>46241</v>
      </c>
      <c r="F12" s="9">
        <v>0.29166666666666702</v>
      </c>
      <c r="G12" s="10">
        <f t="shared" ref="G12:G35" si="12">IFERROR(((E12-C12)+(F12-D12)),"")</f>
        <v>1</v>
      </c>
      <c r="H12" s="11"/>
      <c r="I12" s="11"/>
      <c r="J12" s="11">
        <f t="shared" si="10"/>
        <v>0</v>
      </c>
      <c r="K12" s="27">
        <f t="shared" si="11"/>
        <v>0</v>
      </c>
      <c r="L12" s="28"/>
    </row>
    <row r="13" spans="1:12">
      <c r="A13" s="12">
        <f t="shared" si="2"/>
        <v>7</v>
      </c>
      <c r="B13" s="8">
        <f t="shared" si="2"/>
        <v>46241</v>
      </c>
      <c r="C13" s="8">
        <f t="shared" si="3"/>
        <v>46241</v>
      </c>
      <c r="D13" s="9">
        <v>0.29166666666666702</v>
      </c>
      <c r="E13" s="8">
        <f t="shared" si="4"/>
        <v>46242</v>
      </c>
      <c r="F13" s="9">
        <v>0.29166666666666702</v>
      </c>
      <c r="G13" s="10">
        <f t="shared" si="12"/>
        <v>1</v>
      </c>
      <c r="H13" s="11"/>
      <c r="I13" s="11"/>
      <c r="J13" s="11">
        <f t="shared" si="10"/>
        <v>0</v>
      </c>
      <c r="K13" s="27">
        <f t="shared" si="11"/>
        <v>0</v>
      </c>
      <c r="L13" s="28"/>
    </row>
    <row r="14" spans="1:12">
      <c r="A14" s="12">
        <f t="shared" si="2"/>
        <v>8</v>
      </c>
      <c r="B14" s="8">
        <f t="shared" si="2"/>
        <v>46242</v>
      </c>
      <c r="C14" s="8">
        <f t="shared" si="3"/>
        <v>46242</v>
      </c>
      <c r="D14" s="9">
        <v>0.29166666666666702</v>
      </c>
      <c r="E14" s="8">
        <f t="shared" si="4"/>
        <v>46243</v>
      </c>
      <c r="F14" s="9">
        <v>0.29166666666666702</v>
      </c>
      <c r="G14" s="10">
        <f t="shared" si="12"/>
        <v>1</v>
      </c>
      <c r="H14" s="11"/>
      <c r="I14" s="11"/>
      <c r="J14" s="11">
        <f t="shared" si="10"/>
        <v>0</v>
      </c>
      <c r="K14" s="27">
        <f t="shared" si="11"/>
        <v>0</v>
      </c>
      <c r="L14" s="28"/>
    </row>
    <row r="15" spans="1:12">
      <c r="A15" s="12">
        <f t="shared" si="2"/>
        <v>9</v>
      </c>
      <c r="B15" s="8">
        <f t="shared" si="2"/>
        <v>46243</v>
      </c>
      <c r="C15" s="8">
        <f t="shared" si="3"/>
        <v>46243</v>
      </c>
      <c r="D15" s="9">
        <v>0.29166666666666702</v>
      </c>
      <c r="E15" s="8">
        <f t="shared" si="4"/>
        <v>46244</v>
      </c>
      <c r="F15" s="9">
        <v>0.29166666666666702</v>
      </c>
      <c r="G15" s="10">
        <f t="shared" si="12"/>
        <v>1</v>
      </c>
      <c r="H15" s="11"/>
      <c r="I15" s="11"/>
      <c r="J15" s="11">
        <f t="shared" ref="J15" si="13">I15-H15</f>
        <v>0</v>
      </c>
      <c r="K15" s="27">
        <f t="shared" ref="K15" si="14">J15/24</f>
        <v>0</v>
      </c>
      <c r="L15" s="28"/>
    </row>
    <row r="16" spans="1:12">
      <c r="A16" s="12">
        <f t="shared" si="2"/>
        <v>10</v>
      </c>
      <c r="B16" s="8">
        <f t="shared" si="2"/>
        <v>46244</v>
      </c>
      <c r="C16" s="8">
        <f t="shared" si="3"/>
        <v>46244</v>
      </c>
      <c r="D16" s="9">
        <v>0.29166666666666702</v>
      </c>
      <c r="E16" s="8">
        <f t="shared" si="4"/>
        <v>46245</v>
      </c>
      <c r="F16" s="9">
        <v>0.29166666666666702</v>
      </c>
      <c r="G16" s="10">
        <f t="shared" si="12"/>
        <v>1</v>
      </c>
      <c r="H16" s="11"/>
      <c r="I16" s="11"/>
      <c r="J16" s="11">
        <f t="shared" ref="J16" si="15">I16-H16</f>
        <v>0</v>
      </c>
      <c r="K16" s="27">
        <f t="shared" ref="K16" si="16">J16/24</f>
        <v>0</v>
      </c>
      <c r="L16" s="28"/>
    </row>
    <row r="17" spans="1:14">
      <c r="A17" s="12">
        <f t="shared" si="2"/>
        <v>11</v>
      </c>
      <c r="B17" s="8">
        <f t="shared" si="2"/>
        <v>46245</v>
      </c>
      <c r="C17" s="8">
        <f t="shared" si="3"/>
        <v>46245</v>
      </c>
      <c r="D17" s="9">
        <v>0.29166666666666702</v>
      </c>
      <c r="E17" s="8">
        <f t="shared" si="4"/>
        <v>46246</v>
      </c>
      <c r="F17" s="9">
        <v>0.29166666666666702</v>
      </c>
      <c r="G17" s="10">
        <f t="shared" si="12"/>
        <v>1</v>
      </c>
      <c r="H17" s="11"/>
      <c r="I17" s="11"/>
      <c r="J17" s="11">
        <f t="shared" ref="J17" si="17">I17-H17</f>
        <v>0</v>
      </c>
      <c r="K17" s="27">
        <f t="shared" ref="K17" si="18">J17/24</f>
        <v>0</v>
      </c>
      <c r="L17" s="28"/>
    </row>
    <row r="18" spans="1:14">
      <c r="A18" s="12">
        <f t="shared" si="2"/>
        <v>12</v>
      </c>
      <c r="B18" s="8">
        <f t="shared" si="2"/>
        <v>46246</v>
      </c>
      <c r="C18" s="8">
        <f t="shared" si="3"/>
        <v>46246</v>
      </c>
      <c r="D18" s="9">
        <v>0.29166666666666702</v>
      </c>
      <c r="E18" s="8">
        <f t="shared" si="4"/>
        <v>46247</v>
      </c>
      <c r="F18" s="9">
        <v>0.29166666666666702</v>
      </c>
      <c r="G18" s="10">
        <f t="shared" si="12"/>
        <v>1</v>
      </c>
      <c r="H18" s="11"/>
      <c r="I18" s="11"/>
      <c r="J18" s="11">
        <f t="shared" ref="J18" si="19">I18-H18</f>
        <v>0</v>
      </c>
      <c r="K18" s="27">
        <f t="shared" ref="K18" si="20">J18/24</f>
        <v>0</v>
      </c>
      <c r="L18" s="28"/>
      <c r="N18" s="29"/>
    </row>
    <row r="19" spans="1:14">
      <c r="A19" s="12">
        <f t="shared" si="2"/>
        <v>13</v>
      </c>
      <c r="B19" s="8">
        <f t="shared" si="2"/>
        <v>46247</v>
      </c>
      <c r="C19" s="8">
        <f t="shared" si="3"/>
        <v>46247</v>
      </c>
      <c r="D19" s="9">
        <v>0.29166666666666702</v>
      </c>
      <c r="E19" s="8">
        <f t="shared" si="4"/>
        <v>46248</v>
      </c>
      <c r="F19" s="9">
        <v>0.29166666666666702</v>
      </c>
      <c r="G19" s="10">
        <f t="shared" si="12"/>
        <v>1</v>
      </c>
      <c r="H19" s="11"/>
      <c r="I19" s="11"/>
      <c r="J19" s="11">
        <f t="shared" ref="J19" si="21">I19-H19</f>
        <v>0</v>
      </c>
      <c r="K19" s="27">
        <f t="shared" ref="K19" si="22">J19/24</f>
        <v>0</v>
      </c>
      <c r="L19" s="28"/>
    </row>
    <row r="20" spans="1:14">
      <c r="A20" s="12">
        <f t="shared" si="2"/>
        <v>14</v>
      </c>
      <c r="B20" s="8">
        <f t="shared" si="2"/>
        <v>46248</v>
      </c>
      <c r="C20" s="8">
        <f t="shared" si="3"/>
        <v>46248</v>
      </c>
      <c r="D20" s="9">
        <v>0.29166666666666702</v>
      </c>
      <c r="E20" s="8">
        <f t="shared" si="4"/>
        <v>46249</v>
      </c>
      <c r="F20" s="9">
        <v>0.29166666666666702</v>
      </c>
      <c r="G20" s="10">
        <f t="shared" si="12"/>
        <v>1</v>
      </c>
      <c r="H20" s="11"/>
      <c r="I20" s="11"/>
      <c r="J20" s="11">
        <f t="shared" ref="J20" si="23">I20-H20</f>
        <v>0</v>
      </c>
      <c r="K20" s="27">
        <f t="shared" ref="K20" si="24">J20/24</f>
        <v>0</v>
      </c>
      <c r="L20" s="28"/>
    </row>
    <row r="21" spans="1:14">
      <c r="A21" s="12">
        <f t="shared" si="2"/>
        <v>15</v>
      </c>
      <c r="B21" s="8">
        <f t="shared" si="2"/>
        <v>46249</v>
      </c>
      <c r="C21" s="8">
        <f t="shared" si="3"/>
        <v>46249</v>
      </c>
      <c r="D21" s="9">
        <v>0.29166666666666702</v>
      </c>
      <c r="E21" s="8">
        <f t="shared" si="4"/>
        <v>46250</v>
      </c>
      <c r="F21" s="9">
        <v>0.29166666666666702</v>
      </c>
      <c r="G21" s="10">
        <f t="shared" si="12"/>
        <v>1</v>
      </c>
      <c r="H21" s="11"/>
      <c r="I21" s="11"/>
      <c r="J21" s="11">
        <f t="shared" ref="J21" si="25">I21-H21</f>
        <v>0</v>
      </c>
      <c r="K21" s="27">
        <f t="shared" ref="K21" si="26">J21/24</f>
        <v>0</v>
      </c>
      <c r="L21" s="28"/>
    </row>
    <row r="22" spans="1:14">
      <c r="A22" s="12">
        <f t="shared" si="2"/>
        <v>16</v>
      </c>
      <c r="B22" s="8">
        <f t="shared" si="2"/>
        <v>46250</v>
      </c>
      <c r="C22" s="8">
        <f t="shared" si="3"/>
        <v>46250</v>
      </c>
      <c r="D22" s="9">
        <v>0.29166666666666702</v>
      </c>
      <c r="E22" s="8">
        <f t="shared" si="4"/>
        <v>46251</v>
      </c>
      <c r="F22" s="9">
        <v>0.29166666666666702</v>
      </c>
      <c r="G22" s="10">
        <f t="shared" si="12"/>
        <v>1</v>
      </c>
      <c r="H22" s="11"/>
      <c r="I22" s="11"/>
      <c r="J22" s="11">
        <f t="shared" ref="J22" si="27">I22-H22</f>
        <v>0</v>
      </c>
      <c r="K22" s="27">
        <f t="shared" ref="K22" si="28">J22/24</f>
        <v>0</v>
      </c>
      <c r="L22" s="28"/>
    </row>
    <row r="23" spans="1:14">
      <c r="A23" s="12">
        <f t="shared" si="2"/>
        <v>17</v>
      </c>
      <c r="B23" s="8">
        <f t="shared" si="2"/>
        <v>46251</v>
      </c>
      <c r="C23" s="8">
        <f t="shared" si="3"/>
        <v>46251</v>
      </c>
      <c r="D23" s="9">
        <v>0.29166666666666702</v>
      </c>
      <c r="E23" s="8">
        <f t="shared" si="4"/>
        <v>46252</v>
      </c>
      <c r="F23" s="9">
        <v>0.29166666666666702</v>
      </c>
      <c r="G23" s="10">
        <f t="shared" si="12"/>
        <v>1</v>
      </c>
      <c r="H23" s="11"/>
      <c r="I23" s="11"/>
      <c r="J23" s="11">
        <f t="shared" ref="J23" si="29">I23-H23</f>
        <v>0</v>
      </c>
      <c r="K23" s="27">
        <f t="shared" ref="K23" si="30">J23/24</f>
        <v>0</v>
      </c>
      <c r="L23" s="28"/>
    </row>
    <row r="24" spans="1:14">
      <c r="A24" s="12">
        <f t="shared" si="2"/>
        <v>18</v>
      </c>
      <c r="B24" s="8">
        <f t="shared" si="2"/>
        <v>46252</v>
      </c>
      <c r="C24" s="8">
        <f t="shared" si="3"/>
        <v>46252</v>
      </c>
      <c r="D24" s="9">
        <v>0.29166666666666702</v>
      </c>
      <c r="E24" s="8">
        <f t="shared" si="4"/>
        <v>46253</v>
      </c>
      <c r="F24" s="9">
        <v>0.29166666666666702</v>
      </c>
      <c r="G24" s="10">
        <f t="shared" si="12"/>
        <v>1</v>
      </c>
      <c r="H24" s="11"/>
      <c r="I24" s="11"/>
      <c r="J24" s="11">
        <f t="shared" ref="J24" si="31">I24-H24</f>
        <v>0</v>
      </c>
      <c r="K24" s="27">
        <f t="shared" ref="K24" si="32">J24/24</f>
        <v>0</v>
      </c>
      <c r="L24" s="28"/>
    </row>
    <row r="25" spans="1:14">
      <c r="A25" s="12">
        <f t="shared" ref="A25:B37" si="33">A24+1</f>
        <v>19</v>
      </c>
      <c r="B25" s="8">
        <f>B24+1</f>
        <v>46253</v>
      </c>
      <c r="C25" s="8">
        <f t="shared" si="3"/>
        <v>46253</v>
      </c>
      <c r="D25" s="9">
        <v>0.29166666666666702</v>
      </c>
      <c r="E25" s="8">
        <f t="shared" si="4"/>
        <v>46254</v>
      </c>
      <c r="F25" s="9">
        <v>0.29166666666666702</v>
      </c>
      <c r="G25" s="10">
        <f t="shared" si="12"/>
        <v>1</v>
      </c>
      <c r="H25" s="11"/>
      <c r="I25" s="11"/>
      <c r="J25" s="11">
        <f t="shared" ref="J25" si="34">I25-H25</f>
        <v>0</v>
      </c>
      <c r="K25" s="27">
        <f t="shared" ref="K25" si="35">J25/24</f>
        <v>0</v>
      </c>
      <c r="L25" s="28"/>
    </row>
    <row r="26" spans="1:14">
      <c r="A26" s="12">
        <f t="shared" si="33"/>
        <v>20</v>
      </c>
      <c r="B26" s="8">
        <f>B25+1</f>
        <v>46254</v>
      </c>
      <c r="C26" s="8">
        <f t="shared" si="3"/>
        <v>46254</v>
      </c>
      <c r="D26" s="9">
        <v>0.29166666666666702</v>
      </c>
      <c r="E26" s="8">
        <f t="shared" si="4"/>
        <v>46255</v>
      </c>
      <c r="F26" s="9">
        <v>0.29166666666666702</v>
      </c>
      <c r="G26" s="10">
        <f t="shared" si="12"/>
        <v>1</v>
      </c>
      <c r="H26" s="11"/>
      <c r="I26" s="11"/>
      <c r="J26" s="11">
        <f t="shared" ref="J26" si="36">I26-H26</f>
        <v>0</v>
      </c>
      <c r="K26" s="27">
        <f t="shared" ref="K26" si="37">J26/24</f>
        <v>0</v>
      </c>
      <c r="L26" s="28"/>
    </row>
    <row r="27" spans="1:14">
      <c r="A27" s="12">
        <f t="shared" si="33"/>
        <v>21</v>
      </c>
      <c r="B27" s="8">
        <f>B26+1</f>
        <v>46255</v>
      </c>
      <c r="C27" s="8">
        <f t="shared" si="3"/>
        <v>46255</v>
      </c>
      <c r="D27" s="9">
        <v>0.29166666666666702</v>
      </c>
      <c r="E27" s="8">
        <f t="shared" si="4"/>
        <v>46256</v>
      </c>
      <c r="F27" s="9">
        <v>0.29166666666666702</v>
      </c>
      <c r="G27" s="10">
        <f t="shared" si="12"/>
        <v>1</v>
      </c>
      <c r="H27" s="11"/>
      <c r="I27" s="11"/>
      <c r="J27" s="11">
        <f t="shared" ref="J27" si="38">I27-H27</f>
        <v>0</v>
      </c>
      <c r="K27" s="27">
        <f t="shared" ref="K27" si="39">J27/24</f>
        <v>0</v>
      </c>
      <c r="L27" s="28"/>
    </row>
    <row r="28" spans="1:14">
      <c r="A28" s="12">
        <f t="shared" si="33"/>
        <v>22</v>
      </c>
      <c r="B28" s="8">
        <f t="shared" si="33"/>
        <v>46256</v>
      </c>
      <c r="C28" s="8">
        <f t="shared" si="3"/>
        <v>46256</v>
      </c>
      <c r="D28" s="9">
        <v>0.29166666666666702</v>
      </c>
      <c r="E28" s="8">
        <f t="shared" si="4"/>
        <v>46257</v>
      </c>
      <c r="F28" s="9">
        <v>0.29166666666666702</v>
      </c>
      <c r="G28" s="10">
        <f t="shared" si="12"/>
        <v>1</v>
      </c>
      <c r="H28" s="11"/>
      <c r="I28" s="11"/>
      <c r="J28" s="11">
        <f t="shared" ref="J28" si="40">I28-H28</f>
        <v>0</v>
      </c>
      <c r="K28" s="27">
        <f t="shared" ref="K28" si="41">J28/24</f>
        <v>0</v>
      </c>
      <c r="L28" s="28"/>
    </row>
    <row r="29" spans="1:14">
      <c r="A29" s="12">
        <f t="shared" si="33"/>
        <v>23</v>
      </c>
      <c r="B29" s="8">
        <f t="shared" si="33"/>
        <v>46257</v>
      </c>
      <c r="C29" s="8">
        <f t="shared" si="3"/>
        <v>46257</v>
      </c>
      <c r="D29" s="9">
        <v>0.29166666666666702</v>
      </c>
      <c r="E29" s="8">
        <f t="shared" si="4"/>
        <v>46258</v>
      </c>
      <c r="F29" s="9">
        <v>0.29166666666666702</v>
      </c>
      <c r="G29" s="10">
        <f t="shared" si="12"/>
        <v>1</v>
      </c>
      <c r="H29" s="11"/>
      <c r="I29" s="11"/>
      <c r="J29" s="11">
        <f t="shared" ref="J29" si="42">I29-H29</f>
        <v>0</v>
      </c>
      <c r="K29" s="27">
        <f t="shared" ref="K29" si="43">J29/24</f>
        <v>0</v>
      </c>
      <c r="L29" s="28"/>
    </row>
    <row r="30" spans="1:14">
      <c r="A30" s="12">
        <f t="shared" si="33"/>
        <v>24</v>
      </c>
      <c r="B30" s="8">
        <f t="shared" si="33"/>
        <v>46258</v>
      </c>
      <c r="C30" s="8">
        <f t="shared" si="3"/>
        <v>46258</v>
      </c>
      <c r="D30" s="9">
        <v>0.29166666666666702</v>
      </c>
      <c r="E30" s="8">
        <f t="shared" si="4"/>
        <v>46259</v>
      </c>
      <c r="F30" s="9">
        <v>0.29166666666666702</v>
      </c>
      <c r="G30" s="10">
        <f t="shared" si="12"/>
        <v>1</v>
      </c>
      <c r="H30" s="11"/>
      <c r="I30" s="11"/>
      <c r="J30" s="11">
        <f t="shared" ref="J30" si="44">I30-H30</f>
        <v>0</v>
      </c>
      <c r="K30" s="27">
        <f t="shared" ref="K30" si="45">J30/24</f>
        <v>0</v>
      </c>
      <c r="L30" s="28"/>
    </row>
    <row r="31" spans="1:14">
      <c r="A31" s="12">
        <f t="shared" si="33"/>
        <v>25</v>
      </c>
      <c r="B31" s="8">
        <f t="shared" si="33"/>
        <v>46259</v>
      </c>
      <c r="C31" s="8">
        <f t="shared" si="3"/>
        <v>46259</v>
      </c>
      <c r="D31" s="9">
        <v>0.29166666666666702</v>
      </c>
      <c r="E31" s="8">
        <f t="shared" si="4"/>
        <v>46260</v>
      </c>
      <c r="F31" s="9">
        <v>0.29166666666666702</v>
      </c>
      <c r="G31" s="10">
        <f t="shared" si="12"/>
        <v>1</v>
      </c>
      <c r="H31" s="11"/>
      <c r="I31" s="11"/>
      <c r="J31" s="11">
        <f t="shared" ref="J31" si="46">I31-H31</f>
        <v>0</v>
      </c>
      <c r="K31" s="27">
        <f t="shared" ref="K31" si="47">J31/24</f>
        <v>0</v>
      </c>
      <c r="L31" s="28"/>
    </row>
    <row r="32" spans="1:14">
      <c r="A32" s="12">
        <f t="shared" si="33"/>
        <v>26</v>
      </c>
      <c r="B32" s="8">
        <f t="shared" si="33"/>
        <v>46260</v>
      </c>
      <c r="C32" s="8">
        <f t="shared" si="3"/>
        <v>46260</v>
      </c>
      <c r="D32" s="9">
        <v>0.29166666666666702</v>
      </c>
      <c r="E32" s="8">
        <f t="shared" si="4"/>
        <v>46261</v>
      </c>
      <c r="F32" s="9">
        <v>0.29166666666666702</v>
      </c>
      <c r="G32" s="10">
        <f t="shared" si="12"/>
        <v>1</v>
      </c>
      <c r="H32" s="11"/>
      <c r="I32" s="11"/>
      <c r="J32" s="11">
        <f t="shared" ref="J32" si="48">I32-H32</f>
        <v>0</v>
      </c>
      <c r="K32" s="27">
        <f t="shared" ref="K32" si="49">J32/24</f>
        <v>0</v>
      </c>
      <c r="L32" s="28"/>
    </row>
    <row r="33" spans="1:12">
      <c r="A33" s="12">
        <f t="shared" si="33"/>
        <v>27</v>
      </c>
      <c r="B33" s="8">
        <f t="shared" si="33"/>
        <v>46261</v>
      </c>
      <c r="C33" s="8">
        <f t="shared" si="3"/>
        <v>46261</v>
      </c>
      <c r="D33" s="9">
        <v>0.29166666666666702</v>
      </c>
      <c r="E33" s="8">
        <f t="shared" si="4"/>
        <v>46262</v>
      </c>
      <c r="F33" s="9">
        <v>0.29166666666666702</v>
      </c>
      <c r="G33" s="10">
        <f t="shared" si="12"/>
        <v>1</v>
      </c>
      <c r="H33" s="11"/>
      <c r="I33" s="11"/>
      <c r="J33" s="11">
        <f t="shared" ref="J33" si="50">I33-H33</f>
        <v>0</v>
      </c>
      <c r="K33" s="27">
        <f t="shared" ref="K33" si="51">J33/24</f>
        <v>0</v>
      </c>
      <c r="L33" s="28"/>
    </row>
    <row r="34" spans="1:12">
      <c r="A34" s="12">
        <f t="shared" si="33"/>
        <v>28</v>
      </c>
      <c r="B34" s="8">
        <f t="shared" si="33"/>
        <v>46262</v>
      </c>
      <c r="C34" s="8">
        <f t="shared" si="3"/>
        <v>46262</v>
      </c>
      <c r="D34" s="9">
        <v>0.29166666666666702</v>
      </c>
      <c r="E34" s="8">
        <f t="shared" si="4"/>
        <v>46263</v>
      </c>
      <c r="F34" s="9">
        <v>0.29166666666666702</v>
      </c>
      <c r="G34" s="10">
        <f t="shared" si="12"/>
        <v>1</v>
      </c>
      <c r="H34" s="11"/>
      <c r="I34" s="11"/>
      <c r="J34" s="11">
        <f t="shared" ref="J34:J36" si="52">I34-H34</f>
        <v>0</v>
      </c>
      <c r="K34" s="27">
        <f t="shared" ref="K34:K36" si="53">J34/24</f>
        <v>0</v>
      </c>
      <c r="L34" s="28"/>
    </row>
    <row r="35" spans="1:12">
      <c r="A35" s="12">
        <f t="shared" si="33"/>
        <v>29</v>
      </c>
      <c r="B35" s="8">
        <f t="shared" si="33"/>
        <v>46263</v>
      </c>
      <c r="C35" s="8">
        <f t="shared" si="3"/>
        <v>46263</v>
      </c>
      <c r="D35" s="9">
        <v>0.29166666666666702</v>
      </c>
      <c r="E35" s="8">
        <f t="shared" si="4"/>
        <v>46264</v>
      </c>
      <c r="F35" s="9">
        <v>0.29166666666666702</v>
      </c>
      <c r="G35" s="10">
        <f t="shared" si="12"/>
        <v>1</v>
      </c>
      <c r="H35" s="11"/>
      <c r="I35" s="11"/>
      <c r="J35" s="11">
        <f t="shared" si="52"/>
        <v>0</v>
      </c>
      <c r="K35" s="27">
        <f t="shared" si="53"/>
        <v>0</v>
      </c>
      <c r="L35" s="28"/>
    </row>
    <row r="36" spans="1:12">
      <c r="A36" s="12">
        <f t="shared" si="33"/>
        <v>30</v>
      </c>
      <c r="B36" s="8">
        <f t="shared" si="33"/>
        <v>46264</v>
      </c>
      <c r="C36" s="8">
        <f t="shared" ref="C36" si="54">B36</f>
        <v>46264</v>
      </c>
      <c r="D36" s="9">
        <v>0.29166666666666702</v>
      </c>
      <c r="E36" s="8">
        <f t="shared" ref="E36" si="55">C36+1</f>
        <v>46265</v>
      </c>
      <c r="F36" s="9">
        <v>0.29166666666666702</v>
      </c>
      <c r="G36" s="10">
        <f t="shared" ref="G36" si="56">IFERROR(((E36-C36)+(F36-D36)),"")</f>
        <v>1</v>
      </c>
      <c r="H36" s="11"/>
      <c r="I36" s="11"/>
      <c r="J36" s="11">
        <f t="shared" si="52"/>
        <v>0</v>
      </c>
      <c r="K36" s="27">
        <f t="shared" si="53"/>
        <v>0</v>
      </c>
      <c r="L36" s="28"/>
    </row>
    <row r="37" spans="1:12">
      <c r="A37" s="12">
        <f t="shared" si="33"/>
        <v>31</v>
      </c>
      <c r="B37" s="8">
        <f t="shared" si="33"/>
        <v>46265</v>
      </c>
      <c r="C37" s="8">
        <f t="shared" ref="C37" si="57">B37</f>
        <v>46265</v>
      </c>
      <c r="D37" s="9">
        <v>0.29166666666666702</v>
      </c>
      <c r="E37" s="8">
        <f t="shared" ref="E37" si="58">C37+1</f>
        <v>46266</v>
      </c>
      <c r="F37" s="9">
        <v>0.29166666666666702</v>
      </c>
      <c r="G37" s="10">
        <f t="shared" ref="G37" si="59">IFERROR(((E37-C37)+(F37-D37)),"")</f>
        <v>1</v>
      </c>
      <c r="H37" s="11"/>
      <c r="I37" s="11"/>
      <c r="J37" s="11">
        <f t="shared" ref="J37" si="60">I37-H37</f>
        <v>0</v>
      </c>
      <c r="K37" s="27">
        <f t="shared" ref="K37" si="61">J37/24</f>
        <v>0</v>
      </c>
      <c r="L37" s="28"/>
    </row>
    <row r="38" spans="1:12">
      <c r="A38" s="13"/>
      <c r="B38" s="14"/>
      <c r="C38" s="14"/>
      <c r="D38" s="15"/>
      <c r="E38" s="14"/>
      <c r="F38" s="15"/>
      <c r="G38" s="15"/>
      <c r="H38" s="39"/>
      <c r="I38" s="39"/>
      <c r="J38" s="16"/>
      <c r="K38" s="30"/>
      <c r="L38" s="31"/>
    </row>
    <row r="39" spans="1:12">
      <c r="A39" s="17" t="s">
        <v>3</v>
      </c>
      <c r="B39" s="18"/>
      <c r="C39" s="18"/>
      <c r="D39" s="18"/>
      <c r="E39" s="18"/>
      <c r="F39" s="18"/>
      <c r="G39" s="19">
        <f>SUM(G7:G37)</f>
        <v>31</v>
      </c>
      <c r="H39" s="20"/>
      <c r="I39" s="20"/>
      <c r="J39" s="32">
        <f>SUM(J7:J38)</f>
        <v>0</v>
      </c>
      <c r="K39" s="32">
        <f>AVERAGE(K7:K37)</f>
        <v>0</v>
      </c>
      <c r="L39" s="33"/>
    </row>
    <row r="40" spans="1:12">
      <c r="A40" s="21" t="s">
        <v>117</v>
      </c>
      <c r="B40" s="22"/>
      <c r="C40" s="22"/>
      <c r="D40" s="22"/>
      <c r="E40" s="22"/>
      <c r="F40" s="22"/>
      <c r="G40" s="23">
        <f>G39/SUMPRODUCT((G7:G37&gt;0)*1)</f>
        <v>1</v>
      </c>
      <c r="H40" s="24"/>
      <c r="I40" s="24"/>
      <c r="J40" s="24"/>
      <c r="K40" s="24" t="e">
        <f>K39/SUMPRODUCT((K7:K37&gt;0)*1)</f>
        <v>#DIV/0!</v>
      </c>
      <c r="L40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drawing r:id="rId1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workbookViewId="0">
      <pane xSplit="2" ySplit="6" topLeftCell="C7" activePane="bottomRight" state="frozen"/>
      <selection pane="topRight"/>
      <selection pane="bottomLeft"/>
      <selection pane="bottomRight" activeCell="H7" sqref="H7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1.5703125" style="1" customWidth="1"/>
    <col min="9" max="9" width="12.140625" style="1" customWidth="1"/>
    <col min="10" max="10" width="11.5703125" style="1" customWidth="1"/>
    <col min="11" max="11" width="9.140625" style="1"/>
    <col min="12" max="12" width="28.42578125" style="1" customWidth="1"/>
    <col min="13" max="16384" width="9.140625" style="1"/>
  </cols>
  <sheetData>
    <row r="1" spans="1:12">
      <c r="B1" s="2"/>
      <c r="C1" s="3" t="s">
        <v>131</v>
      </c>
      <c r="D1" s="2"/>
      <c r="E1" s="2"/>
      <c r="F1" s="2"/>
      <c r="G1" s="2"/>
      <c r="H1" s="2"/>
      <c r="I1" s="2"/>
      <c r="J1" s="2"/>
      <c r="K1" s="2"/>
      <c r="L1" s="2"/>
    </row>
    <row r="2" spans="1:12">
      <c r="B2" s="2"/>
      <c r="C2" s="3" t="s">
        <v>259</v>
      </c>
      <c r="D2" s="2"/>
      <c r="E2" s="2"/>
      <c r="F2" s="2"/>
      <c r="G2" s="2"/>
      <c r="H2" s="2"/>
      <c r="I2" s="2"/>
      <c r="J2" s="2"/>
      <c r="K2" s="2"/>
      <c r="L2" s="25" t="s">
        <v>133</v>
      </c>
    </row>
    <row r="3" spans="1:12">
      <c r="B3" s="2"/>
      <c r="C3" s="3" t="str">
        <f>SCI!C3</f>
        <v>Bulan Agustus 2026</v>
      </c>
      <c r="D3" s="2"/>
      <c r="E3" s="2"/>
      <c r="F3" s="2"/>
      <c r="G3" s="2"/>
      <c r="H3" s="2"/>
      <c r="I3" s="2"/>
      <c r="J3" s="2"/>
      <c r="K3" s="2"/>
      <c r="L3" s="2"/>
    </row>
    <row r="4" spans="1:12">
      <c r="B4" s="4"/>
      <c r="C4" s="4">
        <f>SCI!C4</f>
        <v>46235</v>
      </c>
      <c r="D4" s="2"/>
      <c r="E4" s="2"/>
      <c r="F4" s="2"/>
      <c r="G4" s="2"/>
      <c r="H4" s="2"/>
      <c r="I4" s="2"/>
      <c r="J4" s="2" t="s">
        <v>134</v>
      </c>
      <c r="K4" s="26">
        <f>MAX(K7:K36)</f>
        <v>0</v>
      </c>
      <c r="L4" s="2"/>
    </row>
    <row r="5" spans="1:12">
      <c r="A5" s="934" t="s">
        <v>111</v>
      </c>
      <c r="B5" s="933" t="s">
        <v>112</v>
      </c>
      <c r="C5" s="933" t="s">
        <v>135</v>
      </c>
      <c r="D5" s="933"/>
      <c r="E5" s="933" t="s">
        <v>136</v>
      </c>
      <c r="F5" s="933"/>
      <c r="G5" s="937" t="s">
        <v>137</v>
      </c>
      <c r="H5" s="933" t="s">
        <v>138</v>
      </c>
      <c r="I5" s="933"/>
      <c r="J5" s="933" t="s">
        <v>139</v>
      </c>
      <c r="K5" s="937" t="s">
        <v>140</v>
      </c>
      <c r="L5" s="931" t="s">
        <v>141</v>
      </c>
    </row>
    <row r="6" spans="1:12">
      <c r="A6" s="935"/>
      <c r="B6" s="936"/>
      <c r="C6" s="5" t="s">
        <v>112</v>
      </c>
      <c r="D6" s="5" t="s">
        <v>142</v>
      </c>
      <c r="E6" s="5" t="s">
        <v>112</v>
      </c>
      <c r="F6" s="5" t="s">
        <v>142</v>
      </c>
      <c r="G6" s="938"/>
      <c r="H6" s="5" t="s">
        <v>135</v>
      </c>
      <c r="I6" s="5" t="s">
        <v>136</v>
      </c>
      <c r="J6" s="936"/>
      <c r="K6" s="938"/>
      <c r="L6" s="932"/>
    </row>
    <row r="7" spans="1:12">
      <c r="A7" s="6">
        <v>1</v>
      </c>
      <c r="B7" s="7">
        <f>C4</f>
        <v>46235</v>
      </c>
      <c r="C7" s="8">
        <f>B7</f>
        <v>46235</v>
      </c>
      <c r="D7" s="9">
        <v>0</v>
      </c>
      <c r="E7" s="8">
        <f>C7+1</f>
        <v>46236</v>
      </c>
      <c r="F7" s="9">
        <v>0</v>
      </c>
      <c r="G7" s="10">
        <f>IFERROR(((E7-C7)+(F7-D7)),"")</f>
        <v>1</v>
      </c>
      <c r="H7" s="11"/>
      <c r="I7" s="11"/>
      <c r="J7" s="11">
        <f t="shared" ref="J7:J8" si="0">I7-H7</f>
        <v>0</v>
      </c>
      <c r="K7" s="27">
        <f t="shared" ref="K7:K8" si="1">J7/24</f>
        <v>0</v>
      </c>
      <c r="L7" s="28"/>
    </row>
    <row r="8" spans="1:12">
      <c r="A8" s="12">
        <f>A7+1</f>
        <v>2</v>
      </c>
      <c r="B8" s="8">
        <f>B7+1</f>
        <v>46236</v>
      </c>
      <c r="C8" s="8">
        <f>B8</f>
        <v>46236</v>
      </c>
      <c r="D8" s="9">
        <v>0</v>
      </c>
      <c r="E8" s="8">
        <f>C8+1</f>
        <v>46237</v>
      </c>
      <c r="F8" s="9">
        <v>0</v>
      </c>
      <c r="G8" s="10">
        <f>IFERROR(((E8-C8)+(F8-D8)),"")</f>
        <v>1</v>
      </c>
      <c r="H8" s="11"/>
      <c r="I8" s="11"/>
      <c r="J8" s="11">
        <f t="shared" si="0"/>
        <v>0</v>
      </c>
      <c r="K8" s="27">
        <f t="shared" si="1"/>
        <v>0</v>
      </c>
      <c r="L8" s="28"/>
    </row>
    <row r="9" spans="1:12">
      <c r="A9" s="12">
        <f t="shared" ref="A9:B24" si="2">A8+1</f>
        <v>3</v>
      </c>
      <c r="B9" s="8">
        <f t="shared" si="2"/>
        <v>46237</v>
      </c>
      <c r="C9" s="8">
        <f t="shared" ref="C9:C35" si="3">B9</f>
        <v>46237</v>
      </c>
      <c r="D9" s="9">
        <v>0</v>
      </c>
      <c r="E9" s="8">
        <f t="shared" ref="E9:E35" si="4">C9+1</f>
        <v>46238</v>
      </c>
      <c r="F9" s="9">
        <v>0</v>
      </c>
      <c r="G9" s="10">
        <f t="shared" ref="G9:G35" si="5">IFERROR(((E9-C9)+(F9-D9)),"")</f>
        <v>1</v>
      </c>
      <c r="H9" s="11"/>
      <c r="I9" s="11"/>
      <c r="J9" s="11">
        <f t="shared" ref="J9" si="6">I9-H9</f>
        <v>0</v>
      </c>
      <c r="K9" s="27">
        <f t="shared" ref="K9" si="7">J9/24</f>
        <v>0</v>
      </c>
      <c r="L9" s="28"/>
    </row>
    <row r="10" spans="1:12">
      <c r="A10" s="12">
        <f t="shared" si="2"/>
        <v>4</v>
      </c>
      <c r="B10" s="8">
        <f t="shared" si="2"/>
        <v>46238</v>
      </c>
      <c r="C10" s="8">
        <f t="shared" si="3"/>
        <v>46238</v>
      </c>
      <c r="D10" s="9">
        <v>0</v>
      </c>
      <c r="E10" s="8">
        <f t="shared" si="4"/>
        <v>46239</v>
      </c>
      <c r="F10" s="9">
        <v>0</v>
      </c>
      <c r="G10" s="10">
        <f t="shared" si="5"/>
        <v>1</v>
      </c>
      <c r="H10" s="11"/>
      <c r="I10" s="11"/>
      <c r="J10" s="11">
        <f t="shared" ref="J10" si="8">I10-H10</f>
        <v>0</v>
      </c>
      <c r="K10" s="27">
        <f t="shared" ref="K10" si="9">J10/24</f>
        <v>0</v>
      </c>
      <c r="L10" s="28"/>
    </row>
    <row r="11" spans="1:12">
      <c r="A11" s="12">
        <f t="shared" si="2"/>
        <v>5</v>
      </c>
      <c r="B11" s="8">
        <f t="shared" si="2"/>
        <v>46239</v>
      </c>
      <c r="C11" s="8">
        <f t="shared" si="3"/>
        <v>46239</v>
      </c>
      <c r="D11" s="9">
        <v>0</v>
      </c>
      <c r="E11" s="8">
        <f t="shared" si="4"/>
        <v>46240</v>
      </c>
      <c r="F11" s="9">
        <v>0</v>
      </c>
      <c r="G11" s="10">
        <f t="shared" si="5"/>
        <v>1</v>
      </c>
      <c r="H11" s="11"/>
      <c r="I11" s="11"/>
      <c r="J11" s="11">
        <f t="shared" ref="J11" si="10">I11-H11</f>
        <v>0</v>
      </c>
      <c r="K11" s="27">
        <f t="shared" ref="K11" si="11">J11/24</f>
        <v>0</v>
      </c>
      <c r="L11" s="28"/>
    </row>
    <row r="12" spans="1:12">
      <c r="A12" s="12">
        <f t="shared" si="2"/>
        <v>6</v>
      </c>
      <c r="B12" s="8">
        <f t="shared" si="2"/>
        <v>46240</v>
      </c>
      <c r="C12" s="8">
        <f t="shared" si="3"/>
        <v>46240</v>
      </c>
      <c r="D12" s="9">
        <v>0</v>
      </c>
      <c r="E12" s="8">
        <f t="shared" si="4"/>
        <v>46241</v>
      </c>
      <c r="F12" s="9">
        <v>0</v>
      </c>
      <c r="G12" s="10">
        <f t="shared" si="5"/>
        <v>1</v>
      </c>
      <c r="H12" s="11"/>
      <c r="I12" s="11"/>
      <c r="J12" s="11">
        <f t="shared" ref="J12:J14" si="12">I12-H12</f>
        <v>0</v>
      </c>
      <c r="K12" s="27">
        <f t="shared" ref="K12:K14" si="13">J12/24</f>
        <v>0</v>
      </c>
      <c r="L12" s="28"/>
    </row>
    <row r="13" spans="1:12">
      <c r="A13" s="12">
        <f t="shared" si="2"/>
        <v>7</v>
      </c>
      <c r="B13" s="8">
        <f t="shared" si="2"/>
        <v>46241</v>
      </c>
      <c r="C13" s="8">
        <f t="shared" si="3"/>
        <v>46241</v>
      </c>
      <c r="D13" s="9">
        <v>0</v>
      </c>
      <c r="E13" s="8">
        <f t="shared" si="4"/>
        <v>46242</v>
      </c>
      <c r="F13" s="9">
        <v>0</v>
      </c>
      <c r="G13" s="10">
        <f t="shared" si="5"/>
        <v>1</v>
      </c>
      <c r="H13" s="11"/>
      <c r="I13" s="11"/>
      <c r="J13" s="11">
        <f t="shared" si="12"/>
        <v>0</v>
      </c>
      <c r="K13" s="27">
        <f t="shared" si="13"/>
        <v>0</v>
      </c>
      <c r="L13" s="28"/>
    </row>
    <row r="14" spans="1:12">
      <c r="A14" s="12">
        <f t="shared" si="2"/>
        <v>8</v>
      </c>
      <c r="B14" s="8">
        <f t="shared" si="2"/>
        <v>46242</v>
      </c>
      <c r="C14" s="8">
        <f t="shared" si="3"/>
        <v>46242</v>
      </c>
      <c r="D14" s="9">
        <v>0</v>
      </c>
      <c r="E14" s="8">
        <f t="shared" si="4"/>
        <v>46243</v>
      </c>
      <c r="F14" s="9">
        <v>0</v>
      </c>
      <c r="G14" s="10">
        <f t="shared" si="5"/>
        <v>1</v>
      </c>
      <c r="H14" s="11"/>
      <c r="I14" s="11"/>
      <c r="J14" s="11">
        <f t="shared" si="12"/>
        <v>0</v>
      </c>
      <c r="K14" s="27">
        <f t="shared" si="13"/>
        <v>0</v>
      </c>
      <c r="L14" s="28"/>
    </row>
    <row r="15" spans="1:12">
      <c r="A15" s="12">
        <f t="shared" si="2"/>
        <v>9</v>
      </c>
      <c r="B15" s="8">
        <f t="shared" si="2"/>
        <v>46243</v>
      </c>
      <c r="C15" s="8">
        <f t="shared" si="3"/>
        <v>46243</v>
      </c>
      <c r="D15" s="9">
        <v>0</v>
      </c>
      <c r="E15" s="8">
        <f t="shared" ref="E15" si="14">C15+1</f>
        <v>46244</v>
      </c>
      <c r="F15" s="9">
        <v>0</v>
      </c>
      <c r="G15" s="10">
        <f t="shared" ref="G15" si="15">IFERROR(((E15-C15)+(F15-D15)),"")</f>
        <v>1</v>
      </c>
      <c r="H15" s="11"/>
      <c r="I15" s="11"/>
      <c r="J15" s="11">
        <f t="shared" ref="J15" si="16">I15-H15</f>
        <v>0</v>
      </c>
      <c r="K15" s="27">
        <f t="shared" ref="K15" si="17">J15/24</f>
        <v>0</v>
      </c>
      <c r="L15" s="28"/>
    </row>
    <row r="16" spans="1:12">
      <c r="A16" s="12">
        <f t="shared" si="2"/>
        <v>10</v>
      </c>
      <c r="B16" s="8">
        <f t="shared" si="2"/>
        <v>46244</v>
      </c>
      <c r="C16" s="8">
        <f t="shared" si="3"/>
        <v>46244</v>
      </c>
      <c r="D16" s="9">
        <v>0</v>
      </c>
      <c r="E16" s="8">
        <f t="shared" si="4"/>
        <v>46245</v>
      </c>
      <c r="F16" s="9">
        <v>0</v>
      </c>
      <c r="G16" s="10">
        <f t="shared" si="5"/>
        <v>1</v>
      </c>
      <c r="H16" s="11"/>
      <c r="I16" s="11"/>
      <c r="J16" s="11">
        <f t="shared" ref="J16" si="18">I16-H16</f>
        <v>0</v>
      </c>
      <c r="K16" s="27">
        <f t="shared" ref="K16" si="19">J16/24</f>
        <v>0</v>
      </c>
      <c r="L16" s="28"/>
    </row>
    <row r="17" spans="1:14">
      <c r="A17" s="12">
        <f t="shared" si="2"/>
        <v>11</v>
      </c>
      <c r="B17" s="8">
        <f t="shared" si="2"/>
        <v>46245</v>
      </c>
      <c r="C17" s="8">
        <f t="shared" si="3"/>
        <v>46245</v>
      </c>
      <c r="D17" s="9">
        <v>0</v>
      </c>
      <c r="E17" s="8">
        <f t="shared" si="4"/>
        <v>46246</v>
      </c>
      <c r="F17" s="9">
        <v>0</v>
      </c>
      <c r="G17" s="10">
        <f t="shared" si="5"/>
        <v>1</v>
      </c>
      <c r="H17" s="11"/>
      <c r="I17" s="11"/>
      <c r="J17" s="11">
        <f t="shared" ref="J17" si="20">I17-H17</f>
        <v>0</v>
      </c>
      <c r="K17" s="27">
        <f t="shared" ref="K17" si="21">J17/24</f>
        <v>0</v>
      </c>
      <c r="L17" s="28"/>
    </row>
    <row r="18" spans="1:14">
      <c r="A18" s="12">
        <f t="shared" si="2"/>
        <v>12</v>
      </c>
      <c r="B18" s="8">
        <f t="shared" si="2"/>
        <v>46246</v>
      </c>
      <c r="C18" s="8">
        <f t="shared" si="3"/>
        <v>46246</v>
      </c>
      <c r="D18" s="9">
        <v>0</v>
      </c>
      <c r="E18" s="8">
        <f t="shared" si="4"/>
        <v>46247</v>
      </c>
      <c r="F18" s="9">
        <v>0</v>
      </c>
      <c r="G18" s="10">
        <f t="shared" si="5"/>
        <v>1</v>
      </c>
      <c r="H18" s="11"/>
      <c r="I18" s="11"/>
      <c r="J18" s="11">
        <f t="shared" ref="J18" si="22">I18-H18</f>
        <v>0</v>
      </c>
      <c r="K18" s="27">
        <f t="shared" ref="K18" si="23">J18/24</f>
        <v>0</v>
      </c>
      <c r="L18" s="28"/>
      <c r="N18" s="29"/>
    </row>
    <row r="19" spans="1:14">
      <c r="A19" s="12">
        <f t="shared" si="2"/>
        <v>13</v>
      </c>
      <c r="B19" s="8">
        <f t="shared" si="2"/>
        <v>46247</v>
      </c>
      <c r="C19" s="8">
        <f t="shared" si="3"/>
        <v>46247</v>
      </c>
      <c r="D19" s="9">
        <v>0</v>
      </c>
      <c r="E19" s="8">
        <f t="shared" si="4"/>
        <v>46248</v>
      </c>
      <c r="F19" s="9">
        <v>0</v>
      </c>
      <c r="G19" s="10">
        <f t="shared" si="5"/>
        <v>1</v>
      </c>
      <c r="H19" s="11"/>
      <c r="I19" s="11"/>
      <c r="J19" s="11">
        <f t="shared" ref="J19" si="24">I19-H19</f>
        <v>0</v>
      </c>
      <c r="K19" s="27">
        <f t="shared" ref="K19" si="25">J19/24</f>
        <v>0</v>
      </c>
      <c r="L19" s="28"/>
    </row>
    <row r="20" spans="1:14">
      <c r="A20" s="12">
        <f t="shared" si="2"/>
        <v>14</v>
      </c>
      <c r="B20" s="8">
        <f t="shared" si="2"/>
        <v>46248</v>
      </c>
      <c r="C20" s="8">
        <f t="shared" si="3"/>
        <v>46248</v>
      </c>
      <c r="D20" s="9">
        <v>0</v>
      </c>
      <c r="E20" s="8">
        <f t="shared" si="4"/>
        <v>46249</v>
      </c>
      <c r="F20" s="9">
        <v>0</v>
      </c>
      <c r="G20" s="10">
        <f t="shared" si="5"/>
        <v>1</v>
      </c>
      <c r="H20" s="11"/>
      <c r="I20" s="11"/>
      <c r="J20" s="11">
        <f t="shared" ref="J20" si="26">I20-H20</f>
        <v>0</v>
      </c>
      <c r="K20" s="27">
        <f t="shared" ref="K20" si="27">J20/24</f>
        <v>0</v>
      </c>
      <c r="L20" s="28"/>
    </row>
    <row r="21" spans="1:14">
      <c r="A21" s="12">
        <f t="shared" si="2"/>
        <v>15</v>
      </c>
      <c r="B21" s="8">
        <f t="shared" si="2"/>
        <v>46249</v>
      </c>
      <c r="C21" s="8">
        <f t="shared" si="3"/>
        <v>46249</v>
      </c>
      <c r="D21" s="9">
        <v>0</v>
      </c>
      <c r="E21" s="8">
        <f t="shared" si="4"/>
        <v>46250</v>
      </c>
      <c r="F21" s="9">
        <v>0</v>
      </c>
      <c r="G21" s="10">
        <f t="shared" si="5"/>
        <v>1</v>
      </c>
      <c r="H21" s="11"/>
      <c r="I21" s="11"/>
      <c r="J21" s="11">
        <f t="shared" ref="J21" si="28">I21-H21</f>
        <v>0</v>
      </c>
      <c r="K21" s="27">
        <f t="shared" ref="K21" si="29">J21/24</f>
        <v>0</v>
      </c>
      <c r="L21" s="28"/>
    </row>
    <row r="22" spans="1:14">
      <c r="A22" s="12">
        <f t="shared" si="2"/>
        <v>16</v>
      </c>
      <c r="B22" s="8">
        <f t="shared" si="2"/>
        <v>46250</v>
      </c>
      <c r="C22" s="8">
        <f t="shared" si="3"/>
        <v>46250</v>
      </c>
      <c r="D22" s="9">
        <v>0</v>
      </c>
      <c r="E22" s="8">
        <f t="shared" si="4"/>
        <v>46251</v>
      </c>
      <c r="F22" s="9">
        <v>0</v>
      </c>
      <c r="G22" s="10">
        <f t="shared" si="5"/>
        <v>1</v>
      </c>
      <c r="H22" s="11"/>
      <c r="I22" s="11"/>
      <c r="J22" s="11">
        <f t="shared" ref="J22" si="30">I22-H22</f>
        <v>0</v>
      </c>
      <c r="K22" s="27">
        <f t="shared" ref="K22" si="31">J22/24</f>
        <v>0</v>
      </c>
      <c r="L22" s="28"/>
    </row>
    <row r="23" spans="1:14">
      <c r="A23" s="12">
        <f t="shared" si="2"/>
        <v>17</v>
      </c>
      <c r="B23" s="8">
        <f t="shared" si="2"/>
        <v>46251</v>
      </c>
      <c r="C23" s="8">
        <f t="shared" si="3"/>
        <v>46251</v>
      </c>
      <c r="D23" s="9">
        <v>0</v>
      </c>
      <c r="E23" s="8">
        <f t="shared" si="4"/>
        <v>46252</v>
      </c>
      <c r="F23" s="9">
        <v>0</v>
      </c>
      <c r="G23" s="10">
        <f t="shared" si="5"/>
        <v>1</v>
      </c>
      <c r="H23" s="11"/>
      <c r="I23" s="11"/>
      <c r="J23" s="11">
        <f t="shared" ref="J23" si="32">I23-H23</f>
        <v>0</v>
      </c>
      <c r="K23" s="27">
        <f t="shared" ref="K23" si="33">J23/24</f>
        <v>0</v>
      </c>
      <c r="L23" s="28"/>
    </row>
    <row r="24" spans="1:14">
      <c r="A24" s="12">
        <f t="shared" si="2"/>
        <v>18</v>
      </c>
      <c r="B24" s="8">
        <f t="shared" si="2"/>
        <v>46252</v>
      </c>
      <c r="C24" s="8">
        <f t="shared" si="3"/>
        <v>46252</v>
      </c>
      <c r="D24" s="9">
        <v>0</v>
      </c>
      <c r="E24" s="8">
        <f t="shared" si="4"/>
        <v>46253</v>
      </c>
      <c r="F24" s="9">
        <v>0</v>
      </c>
      <c r="G24" s="10">
        <f t="shared" si="5"/>
        <v>1</v>
      </c>
      <c r="H24" s="11"/>
      <c r="I24" s="11"/>
      <c r="J24" s="11">
        <f t="shared" ref="J24" si="34">I24-H24</f>
        <v>0</v>
      </c>
      <c r="K24" s="27">
        <f t="shared" ref="K24" si="35">J24/24</f>
        <v>0</v>
      </c>
      <c r="L24" s="28"/>
    </row>
    <row r="25" spans="1:14">
      <c r="A25" s="12">
        <f t="shared" ref="A25:B37" si="36">A24+1</f>
        <v>19</v>
      </c>
      <c r="B25" s="8">
        <f>B24+1</f>
        <v>46253</v>
      </c>
      <c r="C25" s="8">
        <f t="shared" si="3"/>
        <v>46253</v>
      </c>
      <c r="D25" s="9">
        <v>0</v>
      </c>
      <c r="E25" s="8">
        <f t="shared" si="4"/>
        <v>46254</v>
      </c>
      <c r="F25" s="9">
        <v>0</v>
      </c>
      <c r="G25" s="10">
        <f t="shared" si="5"/>
        <v>1</v>
      </c>
      <c r="H25" s="11"/>
      <c r="I25" s="11"/>
      <c r="J25" s="11">
        <f t="shared" ref="J25" si="37">I25-H25</f>
        <v>0</v>
      </c>
      <c r="K25" s="27">
        <f t="shared" ref="K25" si="38">J25/24</f>
        <v>0</v>
      </c>
      <c r="L25" s="28"/>
    </row>
    <row r="26" spans="1:14">
      <c r="A26" s="12">
        <f t="shared" si="36"/>
        <v>20</v>
      </c>
      <c r="B26" s="8">
        <f>B25+1</f>
        <v>46254</v>
      </c>
      <c r="C26" s="8">
        <f t="shared" si="3"/>
        <v>46254</v>
      </c>
      <c r="D26" s="9">
        <v>0</v>
      </c>
      <c r="E26" s="8">
        <f t="shared" si="4"/>
        <v>46255</v>
      </c>
      <c r="F26" s="9">
        <v>0</v>
      </c>
      <c r="G26" s="10">
        <f t="shared" si="5"/>
        <v>1</v>
      </c>
      <c r="H26" s="11"/>
      <c r="I26" s="11"/>
      <c r="J26" s="11">
        <f t="shared" ref="J26" si="39">I26-H26</f>
        <v>0</v>
      </c>
      <c r="K26" s="27">
        <f t="shared" ref="K26" si="40">J26/24</f>
        <v>0</v>
      </c>
      <c r="L26" s="28"/>
    </row>
    <row r="27" spans="1:14">
      <c r="A27" s="12">
        <f t="shared" si="36"/>
        <v>21</v>
      </c>
      <c r="B27" s="8">
        <f>B26+1</f>
        <v>46255</v>
      </c>
      <c r="C27" s="8">
        <f t="shared" si="3"/>
        <v>46255</v>
      </c>
      <c r="D27" s="9">
        <v>0</v>
      </c>
      <c r="E27" s="8">
        <f t="shared" si="4"/>
        <v>46256</v>
      </c>
      <c r="F27" s="9">
        <v>0</v>
      </c>
      <c r="G27" s="10">
        <f t="shared" si="5"/>
        <v>1</v>
      </c>
      <c r="H27" s="11"/>
      <c r="I27" s="11"/>
      <c r="J27" s="11">
        <f t="shared" ref="J27" si="41">I27-H27</f>
        <v>0</v>
      </c>
      <c r="K27" s="27">
        <f t="shared" ref="K27" si="42">J27/24</f>
        <v>0</v>
      </c>
      <c r="L27" s="28"/>
    </row>
    <row r="28" spans="1:14">
      <c r="A28" s="12">
        <f t="shared" si="36"/>
        <v>22</v>
      </c>
      <c r="B28" s="8">
        <f t="shared" si="36"/>
        <v>46256</v>
      </c>
      <c r="C28" s="8">
        <f t="shared" si="3"/>
        <v>46256</v>
      </c>
      <c r="D28" s="9">
        <v>0</v>
      </c>
      <c r="E28" s="8">
        <f t="shared" si="4"/>
        <v>46257</v>
      </c>
      <c r="F28" s="9">
        <v>0</v>
      </c>
      <c r="G28" s="10">
        <f t="shared" si="5"/>
        <v>1</v>
      </c>
      <c r="H28" s="11"/>
      <c r="I28" s="11"/>
      <c r="J28" s="11">
        <f t="shared" ref="J28" si="43">I28-H28</f>
        <v>0</v>
      </c>
      <c r="K28" s="27">
        <f t="shared" ref="K28" si="44">J28/24</f>
        <v>0</v>
      </c>
      <c r="L28" s="28"/>
    </row>
    <row r="29" spans="1:14">
      <c r="A29" s="12">
        <f t="shared" si="36"/>
        <v>23</v>
      </c>
      <c r="B29" s="8">
        <f t="shared" si="36"/>
        <v>46257</v>
      </c>
      <c r="C29" s="8">
        <f t="shared" si="3"/>
        <v>46257</v>
      </c>
      <c r="D29" s="9">
        <v>0</v>
      </c>
      <c r="E29" s="8">
        <f t="shared" si="4"/>
        <v>46258</v>
      </c>
      <c r="F29" s="9">
        <v>0</v>
      </c>
      <c r="G29" s="10">
        <f t="shared" si="5"/>
        <v>1</v>
      </c>
      <c r="H29" s="11"/>
      <c r="I29" s="11"/>
      <c r="J29" s="11">
        <f t="shared" ref="J29" si="45">I29-H29</f>
        <v>0</v>
      </c>
      <c r="K29" s="27">
        <f t="shared" ref="K29" si="46">J29/24</f>
        <v>0</v>
      </c>
      <c r="L29" s="28"/>
    </row>
    <row r="30" spans="1:14">
      <c r="A30" s="12">
        <f t="shared" si="36"/>
        <v>24</v>
      </c>
      <c r="B30" s="8">
        <f t="shared" si="36"/>
        <v>46258</v>
      </c>
      <c r="C30" s="8">
        <f t="shared" si="3"/>
        <v>46258</v>
      </c>
      <c r="D30" s="9">
        <v>0</v>
      </c>
      <c r="E30" s="8">
        <f t="shared" si="4"/>
        <v>46259</v>
      </c>
      <c r="F30" s="9">
        <v>0</v>
      </c>
      <c r="G30" s="10">
        <f t="shared" si="5"/>
        <v>1</v>
      </c>
      <c r="H30" s="11"/>
      <c r="I30" s="11"/>
      <c r="J30" s="11">
        <f t="shared" ref="J30" si="47">I30-H30</f>
        <v>0</v>
      </c>
      <c r="K30" s="27">
        <f t="shared" ref="K30" si="48">J30/24</f>
        <v>0</v>
      </c>
      <c r="L30" s="28"/>
    </row>
    <row r="31" spans="1:14">
      <c r="A31" s="12">
        <f t="shared" si="36"/>
        <v>25</v>
      </c>
      <c r="B31" s="8">
        <f t="shared" si="36"/>
        <v>46259</v>
      </c>
      <c r="C31" s="8">
        <f t="shared" si="3"/>
        <v>46259</v>
      </c>
      <c r="D31" s="9">
        <v>0</v>
      </c>
      <c r="E31" s="8">
        <f t="shared" si="4"/>
        <v>46260</v>
      </c>
      <c r="F31" s="9">
        <v>0</v>
      </c>
      <c r="G31" s="10">
        <f t="shared" si="5"/>
        <v>1</v>
      </c>
      <c r="H31" s="11"/>
      <c r="I31" s="11"/>
      <c r="J31" s="11">
        <f t="shared" ref="J31" si="49">I31-H31</f>
        <v>0</v>
      </c>
      <c r="K31" s="27">
        <f t="shared" ref="K31" si="50">J31/24</f>
        <v>0</v>
      </c>
      <c r="L31" s="28"/>
    </row>
    <row r="32" spans="1:14">
      <c r="A32" s="12">
        <f t="shared" si="36"/>
        <v>26</v>
      </c>
      <c r="B32" s="8">
        <f t="shared" si="36"/>
        <v>46260</v>
      </c>
      <c r="C32" s="8">
        <f t="shared" si="3"/>
        <v>46260</v>
      </c>
      <c r="D32" s="9">
        <v>0</v>
      </c>
      <c r="E32" s="8">
        <f t="shared" si="4"/>
        <v>46261</v>
      </c>
      <c r="F32" s="9">
        <v>0</v>
      </c>
      <c r="G32" s="10">
        <f t="shared" si="5"/>
        <v>1</v>
      </c>
      <c r="H32" s="11"/>
      <c r="I32" s="11"/>
      <c r="J32" s="11">
        <f t="shared" ref="J32" si="51">I32-H32</f>
        <v>0</v>
      </c>
      <c r="K32" s="27">
        <f t="shared" ref="K32" si="52">J32/24</f>
        <v>0</v>
      </c>
      <c r="L32" s="28"/>
    </row>
    <row r="33" spans="1:12">
      <c r="A33" s="12">
        <f t="shared" si="36"/>
        <v>27</v>
      </c>
      <c r="B33" s="8">
        <f t="shared" si="36"/>
        <v>46261</v>
      </c>
      <c r="C33" s="8">
        <f t="shared" si="3"/>
        <v>46261</v>
      </c>
      <c r="D33" s="9">
        <v>0</v>
      </c>
      <c r="E33" s="8">
        <f t="shared" si="4"/>
        <v>46262</v>
      </c>
      <c r="F33" s="9">
        <v>0</v>
      </c>
      <c r="G33" s="10">
        <f t="shared" si="5"/>
        <v>1</v>
      </c>
      <c r="H33" s="11"/>
      <c r="I33" s="11"/>
      <c r="J33" s="11">
        <f t="shared" ref="J33" si="53">I33-H33</f>
        <v>0</v>
      </c>
      <c r="K33" s="27">
        <f t="shared" ref="K33" si="54">J33/24</f>
        <v>0</v>
      </c>
      <c r="L33" s="28"/>
    </row>
    <row r="34" spans="1:12">
      <c r="A34" s="12">
        <f t="shared" si="36"/>
        <v>28</v>
      </c>
      <c r="B34" s="8">
        <f t="shared" si="36"/>
        <v>46262</v>
      </c>
      <c r="C34" s="8">
        <f t="shared" si="3"/>
        <v>46262</v>
      </c>
      <c r="D34" s="9">
        <v>0</v>
      </c>
      <c r="E34" s="8">
        <f t="shared" si="4"/>
        <v>46263</v>
      </c>
      <c r="F34" s="9">
        <v>0</v>
      </c>
      <c r="G34" s="10">
        <f t="shared" si="5"/>
        <v>1</v>
      </c>
      <c r="H34" s="11"/>
      <c r="I34" s="11"/>
      <c r="J34" s="11">
        <f t="shared" ref="J34:J36" si="55">I34-H34</f>
        <v>0</v>
      </c>
      <c r="K34" s="27">
        <f t="shared" ref="K34:K36" si="56">J34/24</f>
        <v>0</v>
      </c>
      <c r="L34" s="28"/>
    </row>
    <row r="35" spans="1:12">
      <c r="A35" s="12">
        <f t="shared" si="36"/>
        <v>29</v>
      </c>
      <c r="B35" s="8">
        <f t="shared" si="36"/>
        <v>46263</v>
      </c>
      <c r="C35" s="8">
        <f t="shared" si="3"/>
        <v>46263</v>
      </c>
      <c r="D35" s="9">
        <v>0</v>
      </c>
      <c r="E35" s="8">
        <f t="shared" si="4"/>
        <v>46264</v>
      </c>
      <c r="F35" s="9">
        <v>0</v>
      </c>
      <c r="G35" s="10">
        <f t="shared" si="5"/>
        <v>1</v>
      </c>
      <c r="H35" s="11"/>
      <c r="I35" s="11"/>
      <c r="J35" s="11">
        <f t="shared" si="55"/>
        <v>0</v>
      </c>
      <c r="K35" s="27">
        <f t="shared" si="56"/>
        <v>0</v>
      </c>
      <c r="L35" s="28"/>
    </row>
    <row r="36" spans="1:12">
      <c r="A36" s="12">
        <f t="shared" si="36"/>
        <v>30</v>
      </c>
      <c r="B36" s="8">
        <f t="shared" si="36"/>
        <v>46264</v>
      </c>
      <c r="C36" s="8">
        <f t="shared" ref="C36" si="57">B36</f>
        <v>46264</v>
      </c>
      <c r="D36" s="9">
        <v>0</v>
      </c>
      <c r="E36" s="8">
        <f t="shared" ref="E36" si="58">C36+1</f>
        <v>46265</v>
      </c>
      <c r="F36" s="9">
        <v>0</v>
      </c>
      <c r="G36" s="10">
        <f t="shared" ref="G36" si="59">IFERROR(((E36-C36)+(F36-D36)),"")</f>
        <v>1</v>
      </c>
      <c r="H36" s="11"/>
      <c r="I36" s="11"/>
      <c r="J36" s="11">
        <f t="shared" si="55"/>
        <v>0</v>
      </c>
      <c r="K36" s="27">
        <f t="shared" si="56"/>
        <v>0</v>
      </c>
      <c r="L36" s="28"/>
    </row>
    <row r="37" spans="1:12">
      <c r="A37" s="12">
        <f t="shared" si="36"/>
        <v>31</v>
      </c>
      <c r="B37" s="8">
        <f t="shared" si="36"/>
        <v>46265</v>
      </c>
      <c r="C37" s="8">
        <f t="shared" ref="C37" si="60">B37</f>
        <v>46265</v>
      </c>
      <c r="D37" s="9">
        <v>0</v>
      </c>
      <c r="E37" s="8">
        <f t="shared" ref="E37" si="61">C37+1</f>
        <v>46266</v>
      </c>
      <c r="F37" s="9">
        <v>0</v>
      </c>
      <c r="G37" s="10">
        <f t="shared" ref="G37" si="62">IFERROR(((E37-C37)+(F37-D37)),"")</f>
        <v>1</v>
      </c>
      <c r="H37" s="11"/>
      <c r="I37" s="11"/>
      <c r="J37" s="11">
        <f t="shared" ref="J37" si="63">I37-H37</f>
        <v>0</v>
      </c>
      <c r="K37" s="27">
        <f t="shared" ref="K37" si="64">J37/24</f>
        <v>0</v>
      </c>
      <c r="L37" s="28"/>
    </row>
    <row r="38" spans="1:12">
      <c r="A38" s="13"/>
      <c r="B38" s="14"/>
      <c r="C38" s="14"/>
      <c r="D38" s="15"/>
      <c r="E38" s="14"/>
      <c r="F38" s="15"/>
      <c r="G38" s="15"/>
      <c r="H38" s="16"/>
      <c r="I38" s="16"/>
      <c r="J38" s="16"/>
      <c r="K38" s="30"/>
      <c r="L38" s="31"/>
    </row>
    <row r="39" spans="1:12">
      <c r="A39" s="17" t="s">
        <v>3</v>
      </c>
      <c r="B39" s="18"/>
      <c r="C39" s="18"/>
      <c r="D39" s="18"/>
      <c r="E39" s="18"/>
      <c r="F39" s="18"/>
      <c r="G39" s="19">
        <f>SUM(G7:G37)</f>
        <v>31</v>
      </c>
      <c r="H39" s="20"/>
      <c r="I39" s="20"/>
      <c r="J39" s="32">
        <f>SUM(J7:J38)</f>
        <v>0</v>
      </c>
      <c r="K39" s="32">
        <f>AVERAGE(K7:K37)</f>
        <v>0</v>
      </c>
      <c r="L39" s="33"/>
    </row>
    <row r="40" spans="1:12">
      <c r="A40" s="21" t="s">
        <v>117</v>
      </c>
      <c r="B40" s="22"/>
      <c r="C40" s="22"/>
      <c r="D40" s="22"/>
      <c r="E40" s="22"/>
      <c r="F40" s="22"/>
      <c r="G40" s="23">
        <f>G39/SUMPRODUCT((G7:G37&gt;0)*1)</f>
        <v>1</v>
      </c>
      <c r="H40" s="24"/>
      <c r="I40" s="24"/>
      <c r="J40" s="24"/>
      <c r="K40" s="24" t="e">
        <f>K39/SUMPRODUCT((K7:K37&gt;0)*1)</f>
        <v>#DIV/0!</v>
      </c>
      <c r="L40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90</vt:i4>
      </vt:variant>
    </vt:vector>
  </HeadingPairs>
  <TitlesOfParts>
    <vt:vector size="90" baseType="lpstr">
      <vt:lpstr>SO FOB Agustus 2026</vt:lpstr>
      <vt:lpstr>SO Agustus 2026 Rev.3</vt:lpstr>
      <vt:lpstr>KEBUTUHAN GAS</vt:lpstr>
      <vt:lpstr>SO MS</vt:lpstr>
      <vt:lpstr>Daily Sales</vt:lpstr>
      <vt:lpstr>Summary sales</vt:lpstr>
      <vt:lpstr>Summary Gas</vt:lpstr>
      <vt:lpstr>Summary FOB</vt:lpstr>
      <vt:lpstr>GRAFIK</vt:lpstr>
      <vt:lpstr>Aliya Digital</vt:lpstr>
      <vt:lpstr>PENTAWIRA</vt:lpstr>
      <vt:lpstr>DJARUM</vt:lpstr>
      <vt:lpstr>KGM</vt:lpstr>
      <vt:lpstr>ADP</vt:lpstr>
      <vt:lpstr>CLIN</vt:lpstr>
      <vt:lpstr>ABC KOGEN</vt:lpstr>
      <vt:lpstr>ASAHIMAS</vt:lpstr>
      <vt:lpstr>HLI</vt:lpstr>
      <vt:lpstr>DIC</vt:lpstr>
      <vt:lpstr>TWK</vt:lpstr>
      <vt:lpstr>STM</vt:lpstr>
      <vt:lpstr>AMI</vt:lpstr>
      <vt:lpstr>BI</vt:lpstr>
      <vt:lpstr>GREENPULSE</vt:lpstr>
      <vt:lpstr>INDOFOOD</vt:lpstr>
      <vt:lpstr>UMI</vt:lpstr>
      <vt:lpstr>PCIM</vt:lpstr>
      <vt:lpstr>PCI84</vt:lpstr>
      <vt:lpstr>TOMIMOTO</vt:lpstr>
      <vt:lpstr>KTN</vt:lpstr>
      <vt:lpstr>BYC</vt:lpstr>
      <vt:lpstr>CERES</vt:lpstr>
      <vt:lpstr>SARIMURNI</vt:lpstr>
      <vt:lpstr>ALUMINIUM</vt:lpstr>
      <vt:lpstr>TOI</vt:lpstr>
      <vt:lpstr>KALBEE</vt:lpstr>
      <vt:lpstr>CDA</vt:lpstr>
      <vt:lpstr>IPT</vt:lpstr>
      <vt:lpstr>Tongtji</vt:lpstr>
      <vt:lpstr>CISF</vt:lpstr>
      <vt:lpstr>EBM</vt:lpstr>
      <vt:lpstr>HCI</vt:lpstr>
      <vt:lpstr>KSN</vt:lpstr>
      <vt:lpstr>ABP</vt:lpstr>
      <vt:lpstr>KSNR</vt:lpstr>
      <vt:lpstr>NIAGAGARAM</vt:lpstr>
      <vt:lpstr>NNI</vt:lpstr>
      <vt:lpstr>SHB</vt:lpstr>
      <vt:lpstr>MKG</vt:lpstr>
      <vt:lpstr>GTL</vt:lpstr>
      <vt:lpstr>OAJ</vt:lpstr>
      <vt:lpstr>PA</vt:lpstr>
      <vt:lpstr>KSNM</vt:lpstr>
      <vt:lpstr>CITYMALL</vt:lpstr>
      <vt:lpstr>PSD</vt:lpstr>
      <vt:lpstr>KA</vt:lpstr>
      <vt:lpstr>PUJ</vt:lpstr>
      <vt:lpstr>KBRU</vt:lpstr>
      <vt:lpstr>SDM</vt:lpstr>
      <vt:lpstr>BRTK</vt:lpstr>
      <vt:lpstr>SCI</vt:lpstr>
      <vt:lpstr>JARGAS</vt:lpstr>
      <vt:lpstr>SBI</vt:lpstr>
      <vt:lpstr>HSK</vt:lpstr>
      <vt:lpstr>CCS</vt:lpstr>
      <vt:lpstr>RB</vt:lpstr>
      <vt:lpstr>RPI</vt:lpstr>
      <vt:lpstr>IAMI</vt:lpstr>
      <vt:lpstr>IDP</vt:lpstr>
      <vt:lpstr>UJL</vt:lpstr>
      <vt:lpstr>ALT</vt:lpstr>
      <vt:lpstr>SETU</vt:lpstr>
      <vt:lpstr>GFIATOMJES</vt:lpstr>
      <vt:lpstr>SPGLOBAL</vt:lpstr>
      <vt:lpstr>SPJES</vt:lpstr>
      <vt:lpstr>GFATOM</vt:lpstr>
      <vt:lpstr>GFKULIT</vt:lpstr>
      <vt:lpstr>GFAJES</vt:lpstr>
      <vt:lpstr>GFIR</vt:lpstr>
      <vt:lpstr>BDP</vt:lpstr>
      <vt:lpstr>PERHUTANI</vt:lpstr>
      <vt:lpstr>GFIR2</vt:lpstr>
      <vt:lpstr>TORABIKAHF</vt:lpstr>
      <vt:lpstr>TORABIKAIC</vt:lpstr>
      <vt:lpstr>TORABIKACIKUPA</vt:lpstr>
      <vt:lpstr>SWS</vt:lpstr>
      <vt:lpstr>TOYOBO</vt:lpstr>
      <vt:lpstr>SIDOGAS</vt:lpstr>
      <vt:lpstr>MADUSARI</vt:lpstr>
      <vt:lpstr>PAI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Ashilla</dc:creator>
  <cp:lastModifiedBy>User</cp:lastModifiedBy>
  <cp:lastPrinted>2024-10-03T03:55:00Z</cp:lastPrinted>
  <dcterms:created xsi:type="dcterms:W3CDTF">2019-11-06T06:39:00Z</dcterms:created>
  <dcterms:modified xsi:type="dcterms:W3CDTF">2026-09-04T11:14:25Z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D0160A574E894420A175F0F7FD09E5E8_13</vt:lpwstr>
  </property>
  <property fmtid="{D5CDD505-2E9C-101B-9397-08002B2CF9AE}" pid="3" name="KSOProductBuildVer">
    <vt:lpwstr>1057-12.2.0.23196</vt:lpwstr>
  </property>
</Properties>
</file>